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20" yWindow="-120" windowWidth="20730" windowHeight="11160"/>
  </bookViews>
  <sheets>
    <sheet name="تعليمات التسجيل" sheetId="14" r:id="rId1"/>
    <sheet name="إدخال البيانات" sheetId="13" r:id="rId2"/>
    <sheet name="اختيار المقررات" sheetId="5" r:id="rId3"/>
    <sheet name="الإستمارة" sheetId="11" r:id="rId4"/>
    <sheet name="السجل العام" sheetId="2" r:id="rId5"/>
    <sheet name="ورقة4" sheetId="10" state="hidden" r:id="rId6"/>
    <sheet name="ورقة2" sheetId="4" state="hidden" r:id="rId7"/>
    <sheet name="ورقة1" sheetId="6" state="hidden" r:id="rId8"/>
  </sheets>
  <definedNames>
    <definedName name="_xlnm._FilterDatabase" localSheetId="6" hidden="1">ورقة2!$A$1:$U$128</definedName>
    <definedName name="_xlnm._FilterDatabase" localSheetId="5" hidden="1">ورقة4!$A$1:$CU$1</definedName>
    <definedName name="_xlnm.Print_Area" localSheetId="3">الإستمارة!$A$1:$Q$41</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11"/>
  <c r="C4" i="13" l="1"/>
  <c r="M22" i="11" l="1"/>
  <c r="W25" i="5"/>
  <c r="C24" i="11" s="1"/>
  <c r="T6" i="5"/>
  <c r="B6"/>
  <c r="A2" i="13" l="1"/>
  <c r="DW5" i="2" l="1"/>
  <c r="DT5"/>
  <c r="DS5"/>
  <c r="J25" i="11"/>
  <c r="D22"/>
  <c r="DM5" i="2"/>
  <c r="DL5"/>
  <c r="DR5"/>
  <c r="A5"/>
  <c r="AG21" i="5"/>
  <c r="AA21" s="1"/>
  <c r="AG20"/>
  <c r="AA20" s="1"/>
  <c r="AG19"/>
  <c r="AA19" s="1"/>
  <c r="AG18"/>
  <c r="AA18" s="1"/>
  <c r="AG17"/>
  <c r="AA17" s="1"/>
  <c r="AG16"/>
  <c r="AA16" s="1"/>
  <c r="Y21"/>
  <c r="S21" s="1"/>
  <c r="Y20"/>
  <c r="S20" s="1"/>
  <c r="Y19"/>
  <c r="S19" s="1"/>
  <c r="Y18"/>
  <c r="S18" s="1"/>
  <c r="Y17"/>
  <c r="S17" s="1"/>
  <c r="Y16"/>
  <c r="S16" s="1"/>
  <c r="Q21"/>
  <c r="K21" s="1"/>
  <c r="Q20"/>
  <c r="K20" s="1"/>
  <c r="Q19"/>
  <c r="K19" s="1"/>
  <c r="Q18"/>
  <c r="K18" s="1"/>
  <c r="Q17"/>
  <c r="K17" s="1"/>
  <c r="Q16"/>
  <c r="K16" s="1"/>
  <c r="I21"/>
  <c r="B21" s="1"/>
  <c r="I20"/>
  <c r="B20" s="1"/>
  <c r="I19"/>
  <c r="B19" s="1"/>
  <c r="I18"/>
  <c r="B18" s="1"/>
  <c r="I17"/>
  <c r="B17" s="1"/>
  <c r="I16"/>
  <c r="B16" s="1"/>
  <c r="AG13"/>
  <c r="AA13" s="1"/>
  <c r="AG12"/>
  <c r="AA12" s="1"/>
  <c r="AG11"/>
  <c r="AA11" s="1"/>
  <c r="AG10"/>
  <c r="AA10" s="1"/>
  <c r="AG9"/>
  <c r="AA9" s="1"/>
  <c r="AG8"/>
  <c r="AA8" s="1"/>
  <c r="Y13"/>
  <c r="S13" s="1"/>
  <c r="Y12"/>
  <c r="S12" s="1"/>
  <c r="Y11"/>
  <c r="S11" s="1"/>
  <c r="Y10"/>
  <c r="S10" s="1"/>
  <c r="Y9"/>
  <c r="S9" s="1"/>
  <c r="Y8"/>
  <c r="S8" s="1"/>
  <c r="Q13"/>
  <c r="K13" s="1"/>
  <c r="Q12"/>
  <c r="K12" s="1"/>
  <c r="Q11"/>
  <c r="K11" s="1"/>
  <c r="Q10"/>
  <c r="K10" s="1"/>
  <c r="Q9"/>
  <c r="K9" s="1"/>
  <c r="Q8"/>
  <c r="K8" s="1"/>
  <c r="I13"/>
  <c r="B13" s="1"/>
  <c r="I12"/>
  <c r="B12" s="1"/>
  <c r="I11"/>
  <c r="B11" s="1"/>
  <c r="I10"/>
  <c r="B10" s="1"/>
  <c r="I9"/>
  <c r="B9" s="1"/>
  <c r="I8"/>
  <c r="B8" s="1"/>
  <c r="DP5" i="2"/>
  <c r="DN5"/>
  <c r="E5" i="5"/>
  <c r="AE4"/>
  <c r="DO5" i="2" s="1"/>
  <c r="AB4" i="5"/>
  <c r="N5" i="2" s="1"/>
  <c r="W4" i="5"/>
  <c r="M5" i="2" s="1"/>
  <c r="AE3" i="5"/>
  <c r="L5" i="2" s="1"/>
  <c r="AB3" i="5"/>
  <c r="J5" i="11" s="1"/>
  <c r="Q3" i="5"/>
  <c r="H5" i="2" s="1"/>
  <c r="W2" i="5"/>
  <c r="I3" i="11" s="1"/>
  <c r="Q2" i="5"/>
  <c r="E3" i="11" s="1"/>
  <c r="L2" i="5"/>
  <c r="M4" i="11" s="1"/>
  <c r="E2" i="5"/>
  <c r="S5" i="2" s="1"/>
  <c r="L1" i="5"/>
  <c r="G2" i="11" s="1"/>
  <c r="AX5" i="5"/>
  <c r="AB2"/>
  <c r="E4"/>
  <c r="G6" i="11" s="1"/>
  <c r="C2"/>
  <c r="J7" l="1"/>
  <c r="C7"/>
  <c r="C6"/>
  <c r="G7"/>
  <c r="ED5" i="2"/>
  <c r="M3" i="11"/>
  <c r="G5" i="2"/>
  <c r="G5" i="11"/>
  <c r="O5" i="2"/>
  <c r="DQ5"/>
  <c r="EE5"/>
  <c r="EF5"/>
  <c r="EG5"/>
  <c r="I22" i="11"/>
  <c r="N25" i="5"/>
  <c r="DU5" i="2" s="1"/>
  <c r="P22" i="11"/>
  <c r="Q1" i="5"/>
  <c r="L2" i="11" s="1"/>
  <c r="W3" i="5"/>
  <c r="K5" i="2" s="1"/>
  <c r="L4" i="5"/>
  <c r="Q5" i="2" s="1"/>
  <c r="W1" i="5"/>
  <c r="O2" i="11" s="1"/>
  <c r="E3" i="5"/>
  <c r="C4" i="11" s="1"/>
  <c r="Q4" i="5"/>
  <c r="J6" i="11" s="1"/>
  <c r="AB1" i="5"/>
  <c r="G4" i="11" s="1"/>
  <c r="L3" i="5"/>
  <c r="C5" i="11" s="1"/>
  <c r="AE1" i="5"/>
  <c r="S22"/>
  <c r="C3" i="11"/>
  <c r="B5" i="2"/>
  <c r="P5"/>
  <c r="O6" i="11" l="1"/>
  <c r="D5" i="2"/>
  <c r="F5"/>
  <c r="O5" i="11"/>
  <c r="E5" i="2"/>
  <c r="J4" i="11"/>
  <c r="R5" i="2"/>
  <c r="I5"/>
  <c r="C5"/>
  <c r="AY5" i="5"/>
  <c r="Z21" l="1"/>
  <c r="Z20"/>
  <c r="Z19"/>
  <c r="Z18"/>
  <c r="Z17"/>
  <c r="Z16"/>
  <c r="R16"/>
  <c r="R21"/>
  <c r="R20"/>
  <c r="R19"/>
  <c r="R18"/>
  <c r="R17"/>
  <c r="Z13"/>
  <c r="Z12"/>
  <c r="Z11"/>
  <c r="Z10"/>
  <c r="Z9"/>
  <c r="Z8"/>
  <c r="R13"/>
  <c r="R12"/>
  <c r="R11"/>
  <c r="R10"/>
  <c r="R9"/>
  <c r="R8"/>
  <c r="J21"/>
  <c r="J20"/>
  <c r="J19"/>
  <c r="J18"/>
  <c r="J17"/>
  <c r="J16"/>
  <c r="A21"/>
  <c r="A20"/>
  <c r="A19"/>
  <c r="A18"/>
  <c r="A17"/>
  <c r="A16"/>
  <c r="J13"/>
  <c r="J12"/>
  <c r="J11"/>
  <c r="J10"/>
  <c r="J9"/>
  <c r="J8"/>
  <c r="A13"/>
  <c r="A12"/>
  <c r="A11"/>
  <c r="A10"/>
  <c r="A9"/>
  <c r="A8"/>
  <c r="D34" i="11" l="1"/>
  <c r="D40" s="1"/>
  <c r="AX48" i="5"/>
  <c r="AX49"/>
  <c r="AX50"/>
  <c r="AX51"/>
  <c r="AX52"/>
  <c r="AX47"/>
  <c r="AX42"/>
  <c r="AX43"/>
  <c r="AX44"/>
  <c r="AX45"/>
  <c r="AX46"/>
  <c r="AX41"/>
  <c r="AX36"/>
  <c r="AX37"/>
  <c r="AX38"/>
  <c r="AX39"/>
  <c r="AX40"/>
  <c r="AX35"/>
  <c r="AX30"/>
  <c r="AX31"/>
  <c r="AX32"/>
  <c r="AX33"/>
  <c r="AX34"/>
  <c r="AX29"/>
  <c r="AX24"/>
  <c r="AX25"/>
  <c r="AX26"/>
  <c r="AX27"/>
  <c r="AX28"/>
  <c r="AX23"/>
  <c r="AX18"/>
  <c r="AX19"/>
  <c r="AX20"/>
  <c r="AX21"/>
  <c r="AX22"/>
  <c r="AX17"/>
  <c r="AX12"/>
  <c r="AX13"/>
  <c r="AX14"/>
  <c r="AX15"/>
  <c r="AX16"/>
  <c r="AX11"/>
  <c r="AX6"/>
  <c r="AX7"/>
  <c r="AX8"/>
  <c r="AX9"/>
  <c r="AX10"/>
  <c r="AL53"/>
  <c r="AL44"/>
  <c r="AL37"/>
  <c r="AL32"/>
  <c r="AL19"/>
  <c r="AL8"/>
  <c r="U31" i="11"/>
  <c r="U30"/>
  <c r="U29"/>
  <c r="U28"/>
  <c r="AL55" i="5"/>
  <c r="AL54"/>
  <c r="AL52"/>
  <c r="AL51"/>
  <c r="AL50"/>
  <c r="AL49"/>
  <c r="AL48"/>
  <c r="AL47"/>
  <c r="AL46"/>
  <c r="AL45"/>
  <c r="AL43"/>
  <c r="AL42"/>
  <c r="AL41"/>
  <c r="AL40"/>
  <c r="AL39"/>
  <c r="AL38"/>
  <c r="AL36"/>
  <c r="AL35"/>
  <c r="AL34"/>
  <c r="AL33"/>
  <c r="AL31"/>
  <c r="AL30"/>
  <c r="AL29"/>
  <c r="AL28"/>
  <c r="AL27"/>
  <c r="AL26"/>
  <c r="AL25"/>
  <c r="AL24"/>
  <c r="AL23"/>
  <c r="AL22"/>
  <c r="AL21"/>
  <c r="AL20"/>
  <c r="AL18"/>
  <c r="AL17"/>
  <c r="AL16"/>
  <c r="AL15"/>
  <c r="AL14"/>
  <c r="AL13"/>
  <c r="AL12"/>
  <c r="AL11"/>
  <c r="AL10"/>
  <c r="AL9"/>
  <c r="U17" i="11" l="1"/>
  <c r="A18" s="1"/>
  <c r="U25"/>
  <c r="I18" s="1"/>
  <c r="U21"/>
  <c r="I14" s="1"/>
  <c r="U24"/>
  <c r="I17" s="1"/>
  <c r="U20"/>
  <c r="I13" s="1"/>
  <c r="U16"/>
  <c r="A17" s="1"/>
  <c r="U12"/>
  <c r="A13" s="1"/>
  <c r="U23"/>
  <c r="I16" s="1"/>
  <c r="U13"/>
  <c r="A14" s="1"/>
  <c r="U19"/>
  <c r="I12" s="1"/>
  <c r="U15"/>
  <c r="A16" s="1"/>
  <c r="U26"/>
  <c r="I19" s="1"/>
  <c r="U22"/>
  <c r="I15" s="1"/>
  <c r="U11"/>
  <c r="A12" s="1"/>
  <c r="U18"/>
  <c r="A19" s="1"/>
  <c r="U14"/>
  <c r="A15" s="1"/>
  <c r="O19" l="1"/>
  <c r="J19"/>
  <c r="K19"/>
  <c r="P19"/>
  <c r="K18"/>
  <c r="O18"/>
  <c r="J18"/>
  <c r="P18"/>
  <c r="O15"/>
  <c r="K15"/>
  <c r="J15"/>
  <c r="B17"/>
  <c r="G17"/>
  <c r="C17"/>
  <c r="H17"/>
  <c r="B12"/>
  <c r="G12"/>
  <c r="C12"/>
  <c r="C16"/>
  <c r="B16"/>
  <c r="G16"/>
  <c r="K14"/>
  <c r="J14"/>
  <c r="O14"/>
  <c r="G19"/>
  <c r="H19"/>
  <c r="C19"/>
  <c r="B19"/>
  <c r="J13"/>
  <c r="O13"/>
  <c r="K13"/>
  <c r="C18"/>
  <c r="H18"/>
  <c r="G18"/>
  <c r="B18"/>
  <c r="C14"/>
  <c r="B14"/>
  <c r="G14"/>
  <c r="K12"/>
  <c r="O12"/>
  <c r="J12"/>
  <c r="G15"/>
  <c r="B15"/>
  <c r="C15"/>
  <c r="B13"/>
  <c r="G13"/>
  <c r="C13"/>
  <c r="O16"/>
  <c r="K16"/>
  <c r="J16"/>
  <c r="J17" l="1"/>
  <c r="P17"/>
  <c r="O17"/>
  <c r="K17"/>
  <c r="DB5" i="2" s="1"/>
  <c r="AL5" l="1"/>
  <c r="AV5"/>
  <c r="CX5"/>
  <c r="AJ5"/>
  <c r="BB5"/>
  <c r="CB5"/>
  <c r="AX5"/>
  <c r="BP5"/>
  <c r="BR5"/>
  <c r="DH5"/>
  <c r="CD5"/>
  <c r="CV5"/>
  <c r="DF5"/>
  <c r="BX5"/>
  <c r="DJ5"/>
  <c r="T5"/>
  <c r="CF5"/>
  <c r="AT5"/>
  <c r="BZ5"/>
  <c r="X5"/>
  <c r="BD5"/>
  <c r="CJ5"/>
  <c r="AB5"/>
  <c r="CN5"/>
  <c r="Z5"/>
  <c r="BF5"/>
  <c r="CL5"/>
  <c r="CH5"/>
  <c r="AF5"/>
  <c r="BL5"/>
  <c r="CR5"/>
  <c r="AR5"/>
  <c r="DD5"/>
  <c r="AH5"/>
  <c r="BN5"/>
  <c r="CT5"/>
  <c r="AZ5"/>
  <c r="V5"/>
  <c r="BJ5"/>
  <c r="CP5"/>
  <c r="AN5"/>
  <c r="BT5"/>
  <c r="CZ5"/>
  <c r="BH5"/>
  <c r="AD5"/>
  <c r="AP5"/>
  <c r="BV5"/>
  <c r="AY11" i="5"/>
  <c r="AG5" i="2"/>
  <c r="BE5"/>
  <c r="AY23" i="5"/>
  <c r="CC5" i="2"/>
  <c r="AY35" i="5"/>
  <c r="AY47"/>
  <c r="P16" i="11" s="1"/>
  <c r="DA5" i="2"/>
  <c r="AA5"/>
  <c r="AY8" i="5"/>
  <c r="AI5" i="2"/>
  <c r="AY12" i="5"/>
  <c r="AQ5" i="2"/>
  <c r="AY16" i="5"/>
  <c r="AY5" i="2"/>
  <c r="AY20" i="5"/>
  <c r="BG5" i="2"/>
  <c r="AY24" i="5"/>
  <c r="BO5" i="2"/>
  <c r="AY28" i="5"/>
  <c r="BW5" i="2"/>
  <c r="AY32" i="5"/>
  <c r="CE5" i="2"/>
  <c r="AY36" i="5"/>
  <c r="CM5" i="2"/>
  <c r="AY40" i="5"/>
  <c r="CU5" i="2"/>
  <c r="AY44" i="5"/>
  <c r="DC5" i="2"/>
  <c r="AY48" i="5"/>
  <c r="DK5" i="2"/>
  <c r="AY52" i="5"/>
  <c r="AO5" i="2"/>
  <c r="AY15" i="5"/>
  <c r="BM5" i="2"/>
  <c r="AY27" i="5"/>
  <c r="CK5" i="2"/>
  <c r="AY39" i="5"/>
  <c r="AC5" i="2"/>
  <c r="AY9" i="5"/>
  <c r="AK5" i="2"/>
  <c r="AY13" i="5"/>
  <c r="AS5" i="2"/>
  <c r="AY17" i="5"/>
  <c r="BA5" i="2"/>
  <c r="AY21" i="5"/>
  <c r="BI5" i="2"/>
  <c r="AY25" i="5"/>
  <c r="BQ5" i="2"/>
  <c r="AY29" i="5"/>
  <c r="BY5" i="2"/>
  <c r="AY33" i="5"/>
  <c r="CG5" i="2"/>
  <c r="AY37" i="5"/>
  <c r="H15" i="11" s="1"/>
  <c r="CO5" i="2"/>
  <c r="AY41" i="5"/>
  <c r="CW5" i="2"/>
  <c r="AY45" i="5"/>
  <c r="DE5" i="2"/>
  <c r="AY49" i="5"/>
  <c r="Y5" i="2"/>
  <c r="AY7" i="5"/>
  <c r="AW5" i="2"/>
  <c r="AY19" i="5"/>
  <c r="BU5" i="2"/>
  <c r="AY31" i="5"/>
  <c r="CS5" i="2"/>
  <c r="AY43" i="5"/>
  <c r="DI5" i="2"/>
  <c r="AY51" i="5"/>
  <c r="AY6"/>
  <c r="W5" i="2"/>
  <c r="AY10" i="5"/>
  <c r="AE5" i="2"/>
  <c r="AY14" i="5"/>
  <c r="AM5" i="2"/>
  <c r="AY18" i="5"/>
  <c r="AU5" i="2"/>
  <c r="AY22" i="5"/>
  <c r="BC5" i="2"/>
  <c r="AY26" i="5"/>
  <c r="BK5" i="2"/>
  <c r="AY30" i="5"/>
  <c r="BS5" i="2"/>
  <c r="AY34" i="5"/>
  <c r="CA5" i="2"/>
  <c r="AY38" i="5"/>
  <c r="CI5" i="2"/>
  <c r="AY42" i="5"/>
  <c r="CQ5" i="2"/>
  <c r="AY46" i="5"/>
  <c r="CY5" i="2"/>
  <c r="AY50" i="5"/>
  <c r="DG5" i="2"/>
  <c r="H24" i="11"/>
  <c r="X22" i="5"/>
  <c r="W22"/>
  <c r="Y22"/>
  <c r="G14"/>
  <c r="I14"/>
  <c r="H14"/>
  <c r="AF14"/>
  <c r="AG14"/>
  <c r="AE14"/>
  <c r="AE22"/>
  <c r="AG22"/>
  <c r="AF22"/>
  <c r="H22"/>
  <c r="G22"/>
  <c r="I22"/>
  <c r="Y14"/>
  <c r="X14"/>
  <c r="W14"/>
  <c r="P14"/>
  <c r="Q14"/>
  <c r="O14"/>
  <c r="Q22"/>
  <c r="P22"/>
  <c r="O22"/>
  <c r="H12" i="11" l="1"/>
  <c r="H16"/>
  <c r="P15"/>
  <c r="X28" i="5"/>
  <c r="Q28"/>
  <c r="AF28"/>
  <c r="P12" i="11"/>
  <c r="P14"/>
  <c r="AA14" i="5"/>
  <c r="H14" i="11"/>
  <c r="P13"/>
  <c r="H13"/>
  <c r="J22" i="5"/>
  <c r="A14"/>
  <c r="S14"/>
  <c r="K14"/>
  <c r="B14"/>
  <c r="AA22"/>
  <c r="B22"/>
  <c r="K22"/>
  <c r="EA5" i="2" l="1"/>
  <c r="K21" i="11"/>
  <c r="DZ5" i="2"/>
  <c r="E21" i="11"/>
  <c r="EB5" i="2"/>
  <c r="Q21" i="11"/>
  <c r="T23" i="5"/>
  <c r="N26" s="1"/>
  <c r="EC5" i="2" l="1"/>
  <c r="DV5"/>
  <c r="W26" i="5"/>
  <c r="DX5" i="2" s="1"/>
  <c r="E25" i="11"/>
  <c r="U5" i="2"/>
  <c r="E33" i="11" l="1"/>
  <c r="E39" s="1"/>
  <c r="AE26" i="5"/>
  <c r="DY5" i="2" s="1"/>
  <c r="M33" i="11"/>
  <c r="L39" s="1"/>
  <c r="J5" i="2" l="1"/>
</calcChain>
</file>

<file path=xl/comments1.xml><?xml version="1.0" encoding="utf-8"?>
<comments xmlns="http://schemas.openxmlformats.org/spreadsheetml/2006/main">
  <authors>
    <author>Maher Fattouh</author>
  </authors>
  <commentList>
    <comment ref="H8" authorId="0">
      <text>
        <r>
          <rPr>
            <sz val="9"/>
            <color indexed="81"/>
            <rFont val="Tahoma"/>
            <family val="2"/>
          </rPr>
          <t>لاختيار هذا المقرر اكتب رقم (1) في هذا المربع جانب اسم المقرر</t>
        </r>
      </text>
    </comment>
    <comment ref="P8" authorId="0">
      <text>
        <r>
          <rPr>
            <sz val="9"/>
            <color indexed="81"/>
            <rFont val="Tahoma"/>
            <family val="2"/>
          </rPr>
          <t>لاختيار هذا المقرر اكتب رقم (1) في هذا المربع جانب اسم المقرر</t>
        </r>
      </text>
    </comment>
    <comment ref="X8" authorId="0">
      <text>
        <r>
          <rPr>
            <sz val="9"/>
            <color indexed="81"/>
            <rFont val="Tahoma"/>
            <family val="2"/>
          </rPr>
          <t>لاختيار هذا المقرر اكتب رقم (1) في هذا المربع جانب اسم المقرر</t>
        </r>
      </text>
    </comment>
    <comment ref="AF8" authorId="0">
      <text>
        <r>
          <rPr>
            <sz val="9"/>
            <color indexed="81"/>
            <rFont val="Tahoma"/>
            <family val="2"/>
          </rPr>
          <t>لاختيار هذا المقرر اكتب رقم (1) في هذا المربع جانب اسم المقرر</t>
        </r>
      </text>
    </comment>
    <comment ref="H9" authorId="0">
      <text>
        <r>
          <rPr>
            <sz val="9"/>
            <color indexed="81"/>
            <rFont val="Tahoma"/>
            <family val="2"/>
          </rPr>
          <t>لاختيار هذا المقرر اكتب رقم (1) في هذا المربع جانب اسم المقرر</t>
        </r>
      </text>
    </comment>
    <comment ref="P9" authorId="0">
      <text>
        <r>
          <rPr>
            <sz val="9"/>
            <color indexed="81"/>
            <rFont val="Tahoma"/>
            <family val="2"/>
          </rPr>
          <t>لاختيار هذا المقرر اكتب رقم (1) في هذا المربع جانب اسم المقرر</t>
        </r>
      </text>
    </comment>
    <comment ref="X9" authorId="0">
      <text>
        <r>
          <rPr>
            <sz val="9"/>
            <color indexed="81"/>
            <rFont val="Tahoma"/>
            <family val="2"/>
          </rPr>
          <t>لاختيار هذا المقرر اكتب رقم (1) في هذا المربع جانب اسم المقرر</t>
        </r>
      </text>
    </comment>
    <comment ref="AF9" authorId="0">
      <text>
        <r>
          <rPr>
            <sz val="9"/>
            <color indexed="81"/>
            <rFont val="Tahoma"/>
            <family val="2"/>
          </rPr>
          <t>لاختيار هذا المقرر اكتب رقم (1) في هذا المربع جانب اسم المقرر</t>
        </r>
      </text>
    </comment>
    <comment ref="H10" authorId="0">
      <text>
        <r>
          <rPr>
            <sz val="9"/>
            <color indexed="81"/>
            <rFont val="Tahoma"/>
            <family val="2"/>
          </rPr>
          <t>لاختيار هذا المقرر اكتب رقم (1) في هذا المربع جانب اسم المقرر</t>
        </r>
      </text>
    </comment>
    <comment ref="P10" authorId="0">
      <text>
        <r>
          <rPr>
            <sz val="9"/>
            <color indexed="81"/>
            <rFont val="Tahoma"/>
            <family val="2"/>
          </rPr>
          <t>لاختيار هذا المقرر اكتب رقم (1) في هذا المربع جانب اسم المقرر</t>
        </r>
      </text>
    </comment>
    <comment ref="X10" authorId="0">
      <text>
        <r>
          <rPr>
            <sz val="9"/>
            <color indexed="81"/>
            <rFont val="Tahoma"/>
            <family val="2"/>
          </rPr>
          <t>لاختيار هذا المقرر اكتب رقم (1) في هذا المربع جانب اسم المقرر</t>
        </r>
      </text>
    </comment>
    <comment ref="AF10" authorId="0">
      <text>
        <r>
          <rPr>
            <sz val="9"/>
            <color indexed="81"/>
            <rFont val="Tahoma"/>
            <family val="2"/>
          </rPr>
          <t>لاختيار هذا المقرر اكتب رقم (1) في هذا المربع جانب اسم المقرر</t>
        </r>
      </text>
    </comment>
    <comment ref="H11" authorId="0">
      <text>
        <r>
          <rPr>
            <sz val="9"/>
            <color indexed="81"/>
            <rFont val="Tahoma"/>
            <family val="2"/>
          </rPr>
          <t>لاختيار هذا المقرر اكتب رقم (1) في هذا المربع جانب اسم المقرر</t>
        </r>
      </text>
    </comment>
    <comment ref="P11" authorId="0">
      <text>
        <r>
          <rPr>
            <sz val="9"/>
            <color indexed="81"/>
            <rFont val="Tahoma"/>
            <family val="2"/>
          </rPr>
          <t>لاختيار هذا المقرر اكتب رقم (1) في هذا المربع جانب اسم المقرر</t>
        </r>
      </text>
    </comment>
    <comment ref="X11" authorId="0">
      <text>
        <r>
          <rPr>
            <sz val="9"/>
            <color indexed="81"/>
            <rFont val="Tahoma"/>
            <family val="2"/>
          </rPr>
          <t>لاختيار هذا المقرر اكتب رقم (1) في هذا المربع جانب اسم المقرر</t>
        </r>
      </text>
    </comment>
    <comment ref="AF11" authorId="0">
      <text>
        <r>
          <rPr>
            <sz val="9"/>
            <color indexed="81"/>
            <rFont val="Tahoma"/>
            <family val="2"/>
          </rPr>
          <t>لاختيار هذا المقرر اكتب رقم (1) في هذا المربع جانب اسم المقرر</t>
        </r>
      </text>
    </comment>
    <comment ref="H12" authorId="0">
      <text>
        <r>
          <rPr>
            <sz val="9"/>
            <color indexed="81"/>
            <rFont val="Tahoma"/>
            <family val="2"/>
          </rPr>
          <t>لاختيار هذا المقرر اكتب رقم (1) في هذا المربع جانب اسم المقرر</t>
        </r>
      </text>
    </comment>
    <comment ref="P12" authorId="0">
      <text>
        <r>
          <rPr>
            <sz val="9"/>
            <color indexed="81"/>
            <rFont val="Tahoma"/>
            <family val="2"/>
          </rPr>
          <t>لاختيار هذا المقرر اكتب رقم (1) في هذا المربع جانب اسم المقرر</t>
        </r>
      </text>
    </comment>
    <comment ref="X12" authorId="0">
      <text>
        <r>
          <rPr>
            <sz val="9"/>
            <color indexed="81"/>
            <rFont val="Tahoma"/>
            <family val="2"/>
          </rPr>
          <t>لاختيار هذا المقرر اكتب رقم (1) في هذا المربع جانب اسم المقرر</t>
        </r>
      </text>
    </comment>
    <comment ref="AF12" authorId="0">
      <text>
        <r>
          <rPr>
            <sz val="9"/>
            <color indexed="81"/>
            <rFont val="Tahoma"/>
            <family val="2"/>
          </rPr>
          <t>لاختيار هذا المقرر اكتب رقم (1) في هذا المربع جانب اسم المقرر</t>
        </r>
      </text>
    </comment>
    <comment ref="H13" authorId="0">
      <text>
        <r>
          <rPr>
            <sz val="9"/>
            <color indexed="81"/>
            <rFont val="Tahoma"/>
            <family val="2"/>
          </rPr>
          <t>لاختيار هذا المقرر اكتب رقم (1) في هذا المربع جانب اسم المقرر</t>
        </r>
      </text>
    </comment>
    <comment ref="P13" authorId="0">
      <text>
        <r>
          <rPr>
            <sz val="9"/>
            <color indexed="81"/>
            <rFont val="Tahoma"/>
            <family val="2"/>
          </rPr>
          <t>لاختيار هذا المقرر اكتب رقم (1) في هذا المربع جانب اسم المقرر</t>
        </r>
      </text>
    </comment>
    <comment ref="X13" authorId="0">
      <text>
        <r>
          <rPr>
            <sz val="9"/>
            <color indexed="81"/>
            <rFont val="Tahoma"/>
            <family val="2"/>
          </rPr>
          <t>لاختيار هذا المقرر اكتب رقم (1) في هذا المربع جانب اسم المقرر</t>
        </r>
      </text>
    </comment>
    <comment ref="AF13" authorId="0">
      <text>
        <r>
          <rPr>
            <sz val="9"/>
            <color indexed="81"/>
            <rFont val="Tahoma"/>
            <family val="2"/>
          </rPr>
          <t>لاختيار هذا المقرر اكتب رقم (1) في هذا المربع جانب اسم المقرر</t>
        </r>
      </text>
    </comment>
    <comment ref="H16" authorId="0">
      <text>
        <r>
          <rPr>
            <sz val="9"/>
            <color indexed="81"/>
            <rFont val="Tahoma"/>
            <family val="2"/>
          </rPr>
          <t>لاختيار هذا المقرر اكتب رقم (1) في هذا المربع جانب اسم المقرر</t>
        </r>
      </text>
    </comment>
    <comment ref="P16" authorId="0">
      <text>
        <r>
          <rPr>
            <sz val="9"/>
            <color indexed="81"/>
            <rFont val="Tahoma"/>
            <family val="2"/>
          </rPr>
          <t>لاختيار هذا المقرر اكتب رقم (1) في هذا المربع جانب اسم المقرر</t>
        </r>
      </text>
    </comment>
    <comment ref="X16" authorId="0">
      <text>
        <r>
          <rPr>
            <sz val="9"/>
            <color indexed="81"/>
            <rFont val="Tahoma"/>
            <family val="2"/>
          </rPr>
          <t>لاختيار هذا المقرر اكتب رقم (1) في هذا المربع جانب اسم المقرر</t>
        </r>
      </text>
    </comment>
    <comment ref="AF16" authorId="0">
      <text>
        <r>
          <rPr>
            <sz val="9"/>
            <color indexed="81"/>
            <rFont val="Tahoma"/>
            <family val="2"/>
          </rPr>
          <t>لاختيار هذا المقرر اكتب رقم (1) في هذا المربع جانب اسم المقرر</t>
        </r>
      </text>
    </comment>
    <comment ref="H17" authorId="0">
      <text>
        <r>
          <rPr>
            <sz val="9"/>
            <color indexed="81"/>
            <rFont val="Tahoma"/>
            <family val="2"/>
          </rPr>
          <t>لاختيار هذا المقرر اكتب رقم (1) في هذا المربع جانب اسم المقرر</t>
        </r>
      </text>
    </comment>
    <comment ref="P17" authorId="0">
      <text>
        <r>
          <rPr>
            <sz val="9"/>
            <color indexed="81"/>
            <rFont val="Tahoma"/>
            <family val="2"/>
          </rPr>
          <t>لاختيار هذا المقرر اكتب رقم (1) في هذا المربع جانب اسم المقرر</t>
        </r>
      </text>
    </comment>
    <comment ref="X17" authorId="0">
      <text>
        <r>
          <rPr>
            <sz val="9"/>
            <color indexed="81"/>
            <rFont val="Tahoma"/>
            <family val="2"/>
          </rPr>
          <t>لاختيار هذا المقرر اكتب رقم (1) في هذا المربع جانب اسم المقرر</t>
        </r>
      </text>
    </comment>
    <comment ref="AF17" authorId="0">
      <text>
        <r>
          <rPr>
            <sz val="9"/>
            <color indexed="81"/>
            <rFont val="Tahoma"/>
            <family val="2"/>
          </rPr>
          <t>لاختيار هذا المقرر اكتب رقم (1) في هذا المربع جانب اسم المقرر</t>
        </r>
      </text>
    </comment>
    <comment ref="H18" authorId="0">
      <text>
        <r>
          <rPr>
            <sz val="9"/>
            <color indexed="81"/>
            <rFont val="Tahoma"/>
            <family val="2"/>
          </rPr>
          <t>لاختيار هذا المقرر اكتب رقم (1) في هذا المربع جانب اسم المقرر</t>
        </r>
      </text>
    </comment>
    <comment ref="P18" authorId="0">
      <text>
        <r>
          <rPr>
            <sz val="9"/>
            <color indexed="81"/>
            <rFont val="Tahoma"/>
            <family val="2"/>
          </rPr>
          <t>لاختيار هذا المقرر اكتب رقم (1) في هذا المربع جانب اسم المقرر</t>
        </r>
      </text>
    </comment>
    <comment ref="X18" authorId="0">
      <text>
        <r>
          <rPr>
            <sz val="9"/>
            <color indexed="81"/>
            <rFont val="Tahoma"/>
            <family val="2"/>
          </rPr>
          <t>لاختيار هذا المقرر اكتب رقم (1) في هذا المربع جانب اسم المقرر</t>
        </r>
      </text>
    </comment>
    <comment ref="AF18" authorId="0">
      <text>
        <r>
          <rPr>
            <sz val="9"/>
            <color indexed="81"/>
            <rFont val="Tahoma"/>
            <family val="2"/>
          </rPr>
          <t>لاختيار هذا المقرر اكتب رقم (1) في هذا المربع جانب اسم المقرر</t>
        </r>
      </text>
    </comment>
    <comment ref="H19" authorId="0">
      <text>
        <r>
          <rPr>
            <sz val="9"/>
            <color indexed="81"/>
            <rFont val="Tahoma"/>
            <family val="2"/>
          </rPr>
          <t>لاختيار هذا المقرر اكتب رقم (1) في هذا المربع جانب اسم المقرر</t>
        </r>
      </text>
    </comment>
    <comment ref="P19" authorId="0">
      <text>
        <r>
          <rPr>
            <sz val="9"/>
            <color indexed="81"/>
            <rFont val="Tahoma"/>
            <family val="2"/>
          </rPr>
          <t>لاختيار هذا المقرر اكتب رقم (1) في هذا المربع جانب اسم المقرر</t>
        </r>
      </text>
    </comment>
    <comment ref="X19" authorId="0">
      <text>
        <r>
          <rPr>
            <sz val="9"/>
            <color indexed="81"/>
            <rFont val="Tahoma"/>
            <family val="2"/>
          </rPr>
          <t>لاختيار هذا المقرر اكتب رقم (1) في هذا المربع جانب اسم المقرر</t>
        </r>
      </text>
    </comment>
    <comment ref="AF19" authorId="0">
      <text>
        <r>
          <rPr>
            <sz val="9"/>
            <color indexed="81"/>
            <rFont val="Tahoma"/>
            <family val="2"/>
          </rPr>
          <t>لاختيار هذا المقرر اكتب رقم (1) في هذا المربع جانب اسم المقرر</t>
        </r>
      </text>
    </comment>
    <comment ref="H20" authorId="0">
      <text>
        <r>
          <rPr>
            <sz val="9"/>
            <color indexed="81"/>
            <rFont val="Tahoma"/>
            <family val="2"/>
          </rPr>
          <t>لاختيار هذا المقرر اكتب رقم (1) في هذا المربع جانب اسم المقرر</t>
        </r>
      </text>
    </comment>
    <comment ref="P20" authorId="0">
      <text>
        <r>
          <rPr>
            <sz val="9"/>
            <color indexed="81"/>
            <rFont val="Tahoma"/>
            <family val="2"/>
          </rPr>
          <t>لاختيار هذا المقرر اكتب رقم (1) في هذا المربع جانب اسم المقرر</t>
        </r>
      </text>
    </comment>
    <comment ref="X20" authorId="0">
      <text>
        <r>
          <rPr>
            <sz val="9"/>
            <color indexed="81"/>
            <rFont val="Tahoma"/>
            <family val="2"/>
          </rPr>
          <t>لاختيار هذا المقرر اكتب رقم (1) في هذا المربع جانب اسم المقرر</t>
        </r>
      </text>
    </comment>
    <comment ref="AF20" authorId="0">
      <text>
        <r>
          <rPr>
            <sz val="9"/>
            <color indexed="81"/>
            <rFont val="Tahoma"/>
            <family val="2"/>
          </rPr>
          <t>لاختيار هذا المقرر اكتب رقم (1) في هذا المربع جانب اسم المقرر</t>
        </r>
      </text>
    </comment>
    <comment ref="H21" authorId="0">
      <text>
        <r>
          <rPr>
            <sz val="9"/>
            <color indexed="81"/>
            <rFont val="Tahoma"/>
            <family val="2"/>
          </rPr>
          <t>لاختيار هذا المقرر اكتب رقم (1) في هذا المربع جانب اسم المقرر</t>
        </r>
      </text>
    </comment>
    <comment ref="P21" authorId="0">
      <text>
        <r>
          <rPr>
            <sz val="9"/>
            <color indexed="81"/>
            <rFont val="Tahoma"/>
            <family val="2"/>
          </rPr>
          <t>لاختيار هذا المقرر اكتب رقم (1) في هذا المربع جانب اسم المقرر</t>
        </r>
      </text>
    </comment>
    <comment ref="X21" authorId="0">
      <text>
        <r>
          <rPr>
            <sz val="9"/>
            <color indexed="81"/>
            <rFont val="Tahoma"/>
            <family val="2"/>
          </rPr>
          <t>لاختيار هذا المقرر اكتب رقم (1) في هذا المربع جانب اسم المقرر</t>
        </r>
      </text>
    </comment>
    <comment ref="AF21" authorId="0">
      <text>
        <r>
          <rPr>
            <sz val="9"/>
            <color indexed="81"/>
            <rFont val="Tahoma"/>
            <family val="2"/>
          </rPr>
          <t>لاختيار هذا المقرر اكتب رقم (1) في هذا المربع جانب اسم المقرر</t>
        </r>
      </text>
    </comment>
  </commentList>
</comments>
</file>

<file path=xl/sharedStrings.xml><?xml version="1.0" encoding="utf-8"?>
<sst xmlns="http://schemas.openxmlformats.org/spreadsheetml/2006/main" count="5371" uniqueCount="435">
  <si>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</si>
  <si>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</si>
  <si>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</si>
  <si>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</si>
  <si>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</si>
  <si>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</si>
  <si>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</si>
  <si>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</si>
  <si>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</si>
  <si>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</si>
  <si>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</si>
  <si>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</si>
  <si>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</si>
  <si>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</si>
  <si>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</si>
  <si>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</si>
  <si>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</si>
  <si>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</si>
  <si>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</si>
  <si>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</si>
  <si>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</si>
  <si>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</si>
  <si>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</si>
  <si>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</si>
  <si>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</si>
  <si>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</si>
  <si>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</si>
  <si>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</si>
  <si>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</si>
  <si>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</si>
  <si>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</si>
  <si>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</si>
  <si>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</si>
  <si>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</si>
  <si>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</si>
  <si>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</si>
  <si>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</si>
  <si>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</si>
  <si>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</si>
  <si>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</si>
  <si>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</si>
  <si>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</si>
  <si>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</si>
  <si>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</si>
  <si>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</si>
  <si>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</si>
  <si>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</si>
  <si>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</si>
  <si>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</si>
  <si>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</si>
  <si>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</si>
  <si>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</si>
  <si>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</si>
  <si>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</si>
  <si>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</si>
  <si>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</si>
  <si>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</si>
  <si>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</si>
  <si>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</si>
  <si>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</si>
  <si>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</si>
  <si>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</si>
  <si>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</si>
  <si>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</si>
  <si>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</si>
  <si>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</si>
  <si>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</si>
  <si>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</si>
  <si>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</si>
  <si>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</si>
  <si>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الموبايل</t>
  </si>
  <si>
    <t>ذوي الشهداء وجرحى الجيش العربي السوري</t>
  </si>
  <si>
    <t>رقم تدوير رسوم</t>
  </si>
  <si>
    <t>صالح</t>
  </si>
  <si>
    <t>محمد</t>
  </si>
  <si>
    <t>عدنان</t>
  </si>
  <si>
    <t>علي</t>
  </si>
  <si>
    <t>يوسف</t>
  </si>
  <si>
    <t>أحمد</t>
  </si>
  <si>
    <t>صلاح</t>
  </si>
  <si>
    <t>سليمان</t>
  </si>
  <si>
    <t>اسماعيل</t>
  </si>
  <si>
    <t>عبد الرزاق</t>
  </si>
  <si>
    <t>ابراهيم</t>
  </si>
  <si>
    <t>زياد</t>
  </si>
  <si>
    <t>عيسى</t>
  </si>
  <si>
    <t>خالد</t>
  </si>
  <si>
    <t>أيمن</t>
  </si>
  <si>
    <t>مصطفى</t>
  </si>
  <si>
    <t>محمد حسن</t>
  </si>
  <si>
    <t>حسن حسن</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</si>
  <si>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</si>
  <si>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</si>
  <si>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</si>
  <si>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</si>
  <si>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</si>
  <si>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</si>
  <si>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</si>
  <si>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</si>
  <si>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</si>
  <si>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</si>
  <si>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</si>
  <si>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</si>
  <si>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</si>
  <si>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</si>
  <si>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</si>
  <si>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</si>
  <si>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</si>
  <si>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</si>
  <si>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</si>
  <si>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</si>
  <si>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</si>
  <si>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</si>
  <si>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</si>
  <si>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</si>
  <si>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</si>
  <si>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</si>
  <si>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</si>
  <si>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</si>
  <si>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</si>
  <si>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</si>
  <si>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</si>
  <si>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</si>
  <si>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</si>
  <si>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place of birth</t>
  </si>
  <si>
    <t>Mother Name</t>
  </si>
  <si>
    <t>Father Name</t>
  </si>
  <si>
    <t>Full Name</t>
  </si>
  <si>
    <t>مكان ورقم القيد</t>
  </si>
  <si>
    <t>لا</t>
  </si>
  <si>
    <t>نعم</t>
  </si>
  <si>
    <t>دمشق</t>
  </si>
  <si>
    <t>علمي</t>
  </si>
  <si>
    <t>ريف دمشق</t>
  </si>
  <si>
    <t>أدبي</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</si>
  <si>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</si>
  <si>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</si>
  <si>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</si>
  <si>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</si>
  <si>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</si>
  <si>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</si>
  <si>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</si>
  <si>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</si>
  <si>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</si>
  <si>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</si>
  <si>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الهاتف الثابت</t>
  </si>
  <si>
    <t>طرطوس</t>
  </si>
  <si>
    <t>إدلب</t>
  </si>
  <si>
    <t>سنة الشهادة الثانوية</t>
  </si>
  <si>
    <t>محافظ الشهادة الثانوية</t>
  </si>
  <si>
    <t>السويداء</t>
  </si>
  <si>
    <t>القنيطرة</t>
  </si>
  <si>
    <t>دير الزور</t>
  </si>
  <si>
    <t>الرقة</t>
  </si>
  <si>
    <t>الاسم والنسبه</t>
  </si>
  <si>
    <t>المحافظة</t>
  </si>
  <si>
    <t>حاملي وسام بطل الجمهورية وأولادهم</t>
  </si>
  <si>
    <t>تاريخ إعادة ارتباط</t>
  </si>
  <si>
    <t>تاريخ تدوير رسوم</t>
  </si>
  <si>
    <t>مدخل إلى علم القانون</t>
  </si>
  <si>
    <t>المدخل إلى علم العلاقات الدولية</t>
  </si>
  <si>
    <t>مبادئ علم السياسة</t>
  </si>
  <si>
    <t>تاريخ الحضارة العام</t>
  </si>
  <si>
    <t>مدخل إلى علم الإدارة</t>
  </si>
  <si>
    <t>اللغة الأجنبية  ( 1 )</t>
  </si>
  <si>
    <t>تاريخ الدبلوماسية</t>
  </si>
  <si>
    <t>الفكر السياسي القديم والوسيط</t>
  </si>
  <si>
    <t>علم الاجتماع السياسي</t>
  </si>
  <si>
    <t>القانون الدستوري والنظم السياسية</t>
  </si>
  <si>
    <t>مبادئ الاقتصاد</t>
  </si>
  <si>
    <t>اللغة الأجنبية ( 2 )</t>
  </si>
  <si>
    <t>تاريخ العلاقات الدولية (1 )</t>
  </si>
  <si>
    <t>التنظيم الدولي</t>
  </si>
  <si>
    <t>الأخلاق</t>
  </si>
  <si>
    <t>الإحصاء</t>
  </si>
  <si>
    <t>الرأي العام ونظريات الاتصال</t>
  </si>
  <si>
    <t>اللغة الأجنبية ( 3 )</t>
  </si>
  <si>
    <t>القانون الدولي العام</t>
  </si>
  <si>
    <t>الفكر السياسي الحديث والمعاصر</t>
  </si>
  <si>
    <t>علم النفس الاجتماعي</t>
  </si>
  <si>
    <t>تاريخ العلاقات الدولية ( 2 )</t>
  </si>
  <si>
    <t>مناهج البحث</t>
  </si>
  <si>
    <t>اللغة الأجنبية ( 4 )</t>
  </si>
  <si>
    <t>نظرية العلاقات الدولية</t>
  </si>
  <si>
    <t>حقوق الإنسان والقانون الدولي الإنساني</t>
  </si>
  <si>
    <t>تاريخ العرب الحديث والمعاصر</t>
  </si>
  <si>
    <t>التنمية البشرية</t>
  </si>
  <si>
    <t>الإستراتيجية والأمن القومي</t>
  </si>
  <si>
    <t>اللغة العربية ( الأدب السياسي )</t>
  </si>
  <si>
    <t>نظرية السياسة الخارجية</t>
  </si>
  <si>
    <t>الإعلام الدولي</t>
  </si>
  <si>
    <t>القانون الدبلوماسي ( باللغة الانكليزية )</t>
  </si>
  <si>
    <t>النظم السياسية المقارنة</t>
  </si>
  <si>
    <t>الاقتصاد الدولي ( 1 )</t>
  </si>
  <si>
    <t>العلاقات العربية ـ الآسيوية والإفريقية</t>
  </si>
  <si>
    <t>العلاقات العربية ـ الأوربية والأمريكية</t>
  </si>
  <si>
    <t>القانون الدولي الخاص (باللغة الأجنبية )</t>
  </si>
  <si>
    <t>السياسات الخارجية المقارنة</t>
  </si>
  <si>
    <t>قضايا عالمية معاصرة</t>
  </si>
  <si>
    <t>إدارة الأزمات وفن التفاوض</t>
  </si>
  <si>
    <t>اللغة العربية ( البلاغة والخطابة )</t>
  </si>
  <si>
    <t>إدارة المؤسسات الدولية</t>
  </si>
  <si>
    <t>الدبلوماسية والبروتوكول</t>
  </si>
  <si>
    <t>السياسة الخارجية السورية</t>
  </si>
  <si>
    <t>النظم السياسية العربية</t>
  </si>
  <si>
    <t>الاقتصاد الدولي ( 2 )</t>
  </si>
  <si>
    <t>الجغرافيا السياسية</t>
  </si>
  <si>
    <t>شرعية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</si>
  <si>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</si>
  <si>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</si>
  <si>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</si>
  <si>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</si>
  <si>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</si>
  <si>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</si>
  <si>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</si>
  <si>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أ</t>
  </si>
  <si>
    <t>عند اختيار المقرر 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</si>
  <si>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</si>
  <si>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</si>
  <si>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</si>
  <si>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</si>
  <si>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</si>
  <si>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</si>
  <si>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 لأبناء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</si>
  <si>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</si>
  <si>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</si>
  <si>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</si>
  <si>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الدراسات الدولية والدبلوماسية - كلية الالعلوم السياسية - الطابق الاول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</si>
  <si>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الثالثة</t>
  </si>
  <si>
    <t>الثالثة حديث</t>
  </si>
  <si>
    <t>عمر</t>
  </si>
  <si>
    <t>عبد السلام</t>
  </si>
  <si>
    <t>حسن</t>
  </si>
  <si>
    <t>جبر</t>
  </si>
  <si>
    <t>عبد الله</t>
  </si>
  <si>
    <t>رياض</t>
  </si>
  <si>
    <t>محمود</t>
  </si>
  <si>
    <t>منير</t>
  </si>
  <si>
    <t>خليل</t>
  </si>
  <si>
    <t>حسين علي</t>
  </si>
  <si>
    <t>نمير أبوتك</t>
  </si>
  <si>
    <t>الزين عثمان</t>
  </si>
  <si>
    <t>لينا الخلف</t>
  </si>
  <si>
    <t>حميدي</t>
  </si>
  <si>
    <t>فراس شيخ الحدادين</t>
  </si>
  <si>
    <t>محمد سامر</t>
  </si>
  <si>
    <t>فياض  الحاج علي</t>
  </si>
  <si>
    <t>حامد</t>
  </si>
  <si>
    <t>اميرة اسماعيل</t>
  </si>
  <si>
    <t>انيس</t>
  </si>
  <si>
    <t>احمد</t>
  </si>
  <si>
    <t>بسام</t>
  </si>
  <si>
    <t>سمير</t>
  </si>
  <si>
    <t>فهد</t>
  </si>
  <si>
    <t>عبده</t>
  </si>
  <si>
    <t>هايل</t>
  </si>
  <si>
    <t>ابراهيم جديد</t>
  </si>
  <si>
    <t>هيثم</t>
  </si>
  <si>
    <t>غسان</t>
  </si>
  <si>
    <t>ماجد</t>
  </si>
  <si>
    <t>جمال</t>
  </si>
  <si>
    <t>ياسر</t>
  </si>
  <si>
    <t>نديم</t>
  </si>
  <si>
    <t>سعيد</t>
  </si>
  <si>
    <t>توفيق</t>
  </si>
  <si>
    <t>عوض العلي</t>
  </si>
  <si>
    <t>محمد ضياء  سويد</t>
  </si>
  <si>
    <t>يامن حسين</t>
  </si>
  <si>
    <t>خليفة</t>
  </si>
  <si>
    <t>رشا فليون</t>
  </si>
  <si>
    <t>رضوان</t>
  </si>
  <si>
    <t>هديل برما</t>
  </si>
  <si>
    <t>عماد الدين</t>
  </si>
  <si>
    <t>سوزان الخطيب</t>
  </si>
  <si>
    <t>رزان اسماعيل</t>
  </si>
  <si>
    <t>عزيز</t>
  </si>
  <si>
    <t>خالد السلاخ</t>
  </si>
  <si>
    <t>ديمه بعيون</t>
  </si>
  <si>
    <t>محمد فؤاد</t>
  </si>
  <si>
    <t>غياث عليشة</t>
  </si>
  <si>
    <t>مريم هلال</t>
  </si>
  <si>
    <t>نور جومر</t>
  </si>
  <si>
    <t>ضياء محمد</t>
  </si>
  <si>
    <t>بصراوي</t>
  </si>
  <si>
    <t>كاسر السعيد</t>
  </si>
  <si>
    <t>طه</t>
  </si>
  <si>
    <t>بلال سكر</t>
  </si>
  <si>
    <t>صبحي  شيخ شعبان</t>
  </si>
  <si>
    <t>لين الخماش</t>
  </si>
  <si>
    <t>احمد منصور</t>
  </si>
  <si>
    <t>نورا حصويه</t>
  </si>
  <si>
    <t>يسرى شعبان</t>
  </si>
  <si>
    <t>احمد علي</t>
  </si>
  <si>
    <t>الزهراء الخبي</t>
  </si>
  <si>
    <t>آلاء الشبعاني</t>
  </si>
  <si>
    <t>حليمه الدش</t>
  </si>
  <si>
    <t>خديجه التركماني</t>
  </si>
  <si>
    <t>فاطر الحمصي</t>
  </si>
  <si>
    <t>عبد الرحمن</t>
  </si>
  <si>
    <t xml:space="preserve">عمار سلامي </t>
  </si>
  <si>
    <t xml:space="preserve">آصف </t>
  </si>
  <si>
    <t>منذر</t>
  </si>
  <si>
    <t>محمد بسام</t>
  </si>
  <si>
    <t>نواف</t>
  </si>
  <si>
    <t>جورج</t>
  </si>
  <si>
    <t>بشير</t>
  </si>
  <si>
    <t>مسعود</t>
  </si>
  <si>
    <t>حسام</t>
  </si>
  <si>
    <t>هاشم</t>
  </si>
  <si>
    <t>محسن</t>
  </si>
  <si>
    <t>معتز</t>
  </si>
  <si>
    <t>منيف</t>
  </si>
  <si>
    <t>كاسم</t>
  </si>
  <si>
    <t>فواز</t>
  </si>
  <si>
    <t xml:space="preserve">بسام </t>
  </si>
  <si>
    <t>حكمت</t>
  </si>
  <si>
    <t>طاهر</t>
  </si>
  <si>
    <t>عبد الرؤوف</t>
  </si>
  <si>
    <t>رامز</t>
  </si>
  <si>
    <t>سهيل</t>
  </si>
  <si>
    <t>مرسل</t>
  </si>
  <si>
    <t>يعقوب</t>
  </si>
  <si>
    <t>رهام سيفو</t>
  </si>
  <si>
    <t>عمرو مظلوم</t>
  </si>
  <si>
    <t xml:space="preserve">كلوديا حسن </t>
  </si>
  <si>
    <t>مصطفى مظفر</t>
  </si>
  <si>
    <t>علي كويفاتي</t>
  </si>
  <si>
    <t>أديب</t>
  </si>
  <si>
    <t>مارغريت عيسى</t>
  </si>
  <si>
    <t>مبارك مبارك</t>
  </si>
  <si>
    <t>نزار جاسم</t>
  </si>
  <si>
    <t>اياد  ابو السل</t>
  </si>
  <si>
    <t>منصور</t>
  </si>
  <si>
    <t>راميا سعيد</t>
  </si>
  <si>
    <t>رشا عبيد</t>
  </si>
  <si>
    <t>زينب الاحمد</t>
  </si>
  <si>
    <t>ليلى البصار</t>
  </si>
  <si>
    <t>ميرفت الحمد</t>
  </si>
  <si>
    <t>أدهم خضر</t>
  </si>
  <si>
    <t>بدر الدين المسلماني</t>
  </si>
  <si>
    <t>عاتكة المصري</t>
  </si>
  <si>
    <t>تامر خليف</t>
  </si>
  <si>
    <t>ديانا الحلبي</t>
  </si>
  <si>
    <t>محمد سمير</t>
  </si>
  <si>
    <t>مجد أبو حسون</t>
  </si>
  <si>
    <t>محمد ظاهر</t>
  </si>
  <si>
    <t>ابراهيم شبيب</t>
  </si>
  <si>
    <t>روعه العبده</t>
  </si>
  <si>
    <t>يامن سليمان</t>
  </si>
  <si>
    <t>احمد خراطه</t>
  </si>
  <si>
    <t>رنيم حجلي</t>
  </si>
  <si>
    <t>هديل المنجد</t>
  </si>
  <si>
    <t>اصاله الفندي</t>
  </si>
  <si>
    <t>ربا مكارم</t>
  </si>
  <si>
    <t>سلمان زين الدين</t>
  </si>
  <si>
    <t>شذى عبد اللطيف</t>
  </si>
  <si>
    <t>عطا الله  ابو سريه</t>
  </si>
  <si>
    <t>طالب</t>
  </si>
  <si>
    <t>علي ماضي</t>
  </si>
  <si>
    <t>عمار ونوس</t>
  </si>
  <si>
    <t>عمر الزغبي</t>
  </si>
  <si>
    <t>غالي معلوف</t>
  </si>
  <si>
    <t>فاطمه  أبو عباس</t>
  </si>
  <si>
    <t>دمر</t>
  </si>
  <si>
    <t>محمد برهان  الزرلي</t>
  </si>
  <si>
    <t>محمد طارق  رقوقي</t>
  </si>
  <si>
    <t>محمد معزو</t>
  </si>
  <si>
    <t>هاله الجودي</t>
  </si>
  <si>
    <t>محمد تيسير</t>
  </si>
  <si>
    <t>هلال عسكر</t>
  </si>
  <si>
    <t>وسام آدم</t>
  </si>
  <si>
    <t>أديل ناصر</t>
  </si>
  <si>
    <t>مهند</t>
  </si>
  <si>
    <t>رنا عبد الرزاق</t>
  </si>
  <si>
    <t>زهير حميدي</t>
  </si>
  <si>
    <t>فخزي</t>
  </si>
  <si>
    <t>سوسن اللبابيدي</t>
  </si>
  <si>
    <t>محمد أمين</t>
  </si>
  <si>
    <t>محمد رامز  دوماني</t>
  </si>
  <si>
    <t>منوليا ابراهيم</t>
  </si>
  <si>
    <t>هبه جديع</t>
  </si>
  <si>
    <t>اكتمال حسيني</t>
  </si>
  <si>
    <t>آيه  بكر الشهير بالكسواني</t>
  </si>
  <si>
    <t>براءة غريري</t>
  </si>
  <si>
    <t>جيهان المسالمة</t>
  </si>
  <si>
    <t>دعاء تقي</t>
  </si>
  <si>
    <t>رانيا سعيد</t>
  </si>
  <si>
    <t>محمد رشاد</t>
  </si>
  <si>
    <t>رزان طيلوني</t>
  </si>
  <si>
    <t>سامي ابراهيم</t>
  </si>
  <si>
    <t>عمار ديب</t>
  </si>
  <si>
    <t>محمد الاسماعيل</t>
  </si>
  <si>
    <t>محمد معاذ  الفيومي</t>
  </si>
  <si>
    <t>محمد سميح</t>
  </si>
  <si>
    <t>مخلص عدرة</t>
  </si>
  <si>
    <t>معاويه المصري</t>
  </si>
  <si>
    <t>منار العمر</t>
  </si>
  <si>
    <t>نبيه</t>
  </si>
  <si>
    <t>نور الهدى  تعتاع</t>
  </si>
  <si>
    <t>هدى بدران</t>
  </si>
  <si>
    <t>وائل بريبداني</t>
  </si>
  <si>
    <t>ولاء الحجازي</t>
  </si>
  <si>
    <t>ولاء ضميريه</t>
  </si>
  <si>
    <t>اباء عثمان</t>
  </si>
  <si>
    <t>أحمد حسن</t>
  </si>
  <si>
    <t>زينه الكوسا</t>
  </si>
  <si>
    <t>سالم  الجمعة الحديد</t>
  </si>
  <si>
    <t>سراء ميا</t>
  </si>
  <si>
    <t>عائشه حبيب</t>
  </si>
  <si>
    <t>عبد الرحمن  الكناوي</t>
  </si>
  <si>
    <t>عفاف خلاط</t>
  </si>
  <si>
    <t>فادي الدكاك</t>
  </si>
  <si>
    <t>لينا حتري</t>
  </si>
  <si>
    <t>محمدعدنان  زهر</t>
  </si>
  <si>
    <t>محمود داده</t>
  </si>
  <si>
    <t>مقداد عثمان</t>
  </si>
  <si>
    <t>نوار هيفا</t>
  </si>
  <si>
    <t>نور الحناوي</t>
  </si>
  <si>
    <t>سهام</t>
  </si>
  <si>
    <t>هدى لطوف</t>
  </si>
  <si>
    <t>روان سمعان</t>
  </si>
  <si>
    <t>سمعان</t>
  </si>
  <si>
    <t>شريهان كيكي</t>
  </si>
  <si>
    <t>عيسى  العلوش العيسى</t>
  </si>
  <si>
    <t>غفران العمار</t>
  </si>
  <si>
    <t>مرهف ريمان</t>
  </si>
  <si>
    <t>هيفاء الصباغ</t>
  </si>
  <si>
    <t>محمد عرب</t>
  </si>
  <si>
    <t>ولاء دركشلي</t>
  </si>
  <si>
    <t>من الطلبة الأوائل</t>
  </si>
  <si>
    <t>إستمارة طالب برنامج الدراسات الدولية والدبلوماسية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</si>
  <si>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</si>
  <si>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العاملين في وزارة التعليم العالي والمؤسسات والجامعات التابعة لها وأبنائهم</t>
  </si>
  <si>
    <t>ملاحظة :لا يعتبر الطالب مسجل إذا لم ينفذ تعليمات التسجيل كاملةً ويسليم أوراقه  ، وهو مسؤول عن صحة المعلومات الواردة في هذه الإستمارة</t>
  </si>
  <si>
    <t>إرسال ملف الإستمارة (Excel ) عبر البريد الإلكتروني إلى العنوان التالي : 
pol.ol3@damascusuniversity.edu.sy
ويجب أن يكون موضوع الإيميل هو الرقم الإمتحاني للطالب</t>
  </si>
</sst>
</file>

<file path=xl/styles.xml><?xml version="1.0" encoding="utf-8"?>
<styleSheet xmlns="http://schemas.openxmlformats.org/spreadsheetml/2006/main">
  <fonts count="94">
    <font>
      <sz val="11"/>
      <color theme="1"/>
      <name val="Arial"/>
      <family val="2"/>
      <scheme val="minor"/>
    </font>
    <font>
      <b/>
      <sz val="10"/>
      <name val="Arial"/>
      <family val="2"/>
    </font>
    <font>
      <b/>
      <sz val="16"/>
      <name val="Arial"/>
      <family val="2"/>
    </font>
    <font>
      <b/>
      <sz val="12"/>
      <name val="Arial"/>
      <family val="2"/>
    </font>
    <font>
      <sz val="10"/>
      <color indexed="8"/>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sz val="8"/>
      <name val="Arial"/>
      <family val="2"/>
      <scheme val="minor"/>
    </font>
    <font>
      <sz val="11"/>
      <color theme="5" tint="0.59999389629810485"/>
      <name val="Arial"/>
      <family val="2"/>
      <scheme val="minor"/>
    </font>
    <font>
      <sz val="8"/>
      <color theme="1"/>
      <name val="Arial"/>
      <family val="2"/>
      <scheme val="minor"/>
    </font>
    <font>
      <b/>
      <sz val="12"/>
      <color theme="1"/>
      <name val="Times New Roman"/>
      <family val="1"/>
      <scheme val="major"/>
    </font>
    <font>
      <b/>
      <sz val="12"/>
      <color rgb="FFFF0000"/>
      <name val="Sakkal Majalla"/>
    </font>
    <font>
      <b/>
      <sz val="11"/>
      <color theme="1"/>
      <name val="Sakkal Majalla"/>
    </font>
    <font>
      <b/>
      <sz val="11"/>
      <name val="Sakkal Majalla"/>
    </font>
    <font>
      <b/>
      <sz val="16"/>
      <color theme="1"/>
      <name val="Sakkal Majalla"/>
    </font>
    <font>
      <b/>
      <sz val="11"/>
      <color rgb="FFFFFFFF"/>
      <name val="Segoe UI Light"/>
      <family val="2"/>
    </font>
    <font>
      <b/>
      <sz val="11"/>
      <color rgb="FFFFFFFF"/>
      <name val="Sakkal Majalla"/>
    </font>
    <font>
      <sz val="11"/>
      <color rgb="FFFFFFFF"/>
      <name val="Sakkal Majalla"/>
    </font>
    <font>
      <sz val="11"/>
      <color theme="1"/>
      <name val="Segoe UI Light"/>
      <family val="2"/>
    </font>
    <font>
      <b/>
      <sz val="12"/>
      <color theme="0"/>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4"/>
      <name val="Sakkal Majalla"/>
    </font>
    <font>
      <b/>
      <sz val="11"/>
      <color theme="0"/>
      <name val="Arial"/>
      <family val="2"/>
      <scheme val="minor"/>
    </font>
    <font>
      <b/>
      <sz val="12"/>
      <color theme="0"/>
      <name val="Arial"/>
      <family val="2"/>
      <scheme val="minor"/>
    </font>
    <font>
      <b/>
      <sz val="16"/>
      <color theme="4" tint="-0.249977111117893"/>
      <name val="Arial"/>
      <family val="2"/>
      <scheme val="minor"/>
    </font>
    <font>
      <sz val="9"/>
      <color indexed="81"/>
      <name val="Tahoma"/>
      <family val="2"/>
    </font>
  </fonts>
  <fills count="2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3" tint="0.79998168889431442"/>
        <bgColor indexed="64"/>
      </patternFill>
    </fill>
    <fill>
      <patternFill patternType="solid">
        <fgColor theme="0"/>
        <bgColor indexed="64"/>
      </patternFill>
    </fill>
  </fills>
  <borders count="178">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top/>
      <bottom/>
      <diagonal/>
    </border>
    <border>
      <left/>
      <right style="double">
        <color indexed="64"/>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thin">
        <color indexed="64"/>
      </top>
      <bottom style="thin">
        <color indexed="64"/>
      </bottom>
      <diagonal/>
    </border>
    <border>
      <left/>
      <right/>
      <top/>
      <bottom style="medium">
        <color theme="0"/>
      </bottom>
      <diagonal/>
    </border>
    <border>
      <left/>
      <right/>
      <top style="medium">
        <color theme="0"/>
      </top>
      <bottom/>
      <diagonal/>
    </border>
    <border>
      <left style="thin">
        <color indexed="64"/>
      </left>
      <right/>
      <top/>
      <bottom/>
      <diagonal/>
    </border>
    <border>
      <left/>
      <right style="dashed">
        <color indexed="64"/>
      </right>
      <top style="medium">
        <color indexed="64"/>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thin">
        <color indexed="64"/>
      </right>
      <top style="medium">
        <color indexed="64"/>
      </top>
      <bottom style="thin">
        <color indexed="64"/>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style="medium">
        <color rgb="FFFFFFFF"/>
      </bottom>
      <diagonal/>
    </border>
    <border>
      <left/>
      <right style="thin">
        <color indexed="64"/>
      </right>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double">
        <color indexed="64"/>
      </left>
      <right/>
      <top style="thin">
        <color indexed="64"/>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top style="medium">
        <color theme="0"/>
      </top>
      <bottom style="medium">
        <color indexed="64"/>
      </bottom>
      <diagonal/>
    </border>
    <border>
      <left/>
      <right/>
      <top style="medium">
        <color theme="0"/>
      </top>
      <bottom style="medium">
        <color indexed="64"/>
      </bottom>
      <diagonal/>
    </border>
    <border>
      <left/>
      <right style="medium">
        <color indexed="64"/>
      </right>
      <top style="medium">
        <color theme="0"/>
      </top>
      <bottom style="medium">
        <color indexed="64"/>
      </bottom>
      <diagonal/>
    </border>
    <border>
      <left style="medium">
        <color indexed="64"/>
      </left>
      <right/>
      <top style="medium">
        <color theme="0"/>
      </top>
      <bottom/>
      <diagonal/>
    </border>
    <border>
      <left/>
      <right style="medium">
        <color theme="0"/>
      </right>
      <top style="medium">
        <color theme="0"/>
      </top>
      <bottom style="medium">
        <color indexed="64"/>
      </bottom>
      <diagonal/>
    </border>
    <border>
      <left style="dashed">
        <color indexed="64"/>
      </left>
      <right style="medium">
        <color theme="0"/>
      </right>
      <top/>
      <bottom style="thin">
        <color indexed="64"/>
      </bottom>
      <diagonal/>
    </border>
    <border>
      <left style="dashed">
        <color indexed="64"/>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s>
  <cellStyleXfs count="4">
    <xf numFmtId="0" fontId="0" fillId="0" borderId="0"/>
    <xf numFmtId="0" fontId="15" fillId="0" borderId="0" applyNumberFormat="0" applyFill="0" applyBorder="0" applyAlignment="0" applyProtection="0"/>
    <xf numFmtId="0" fontId="11" fillId="0" borderId="0"/>
    <xf numFmtId="0" fontId="12" fillId="0" borderId="0"/>
  </cellStyleXfs>
  <cellXfs count="603">
    <xf numFmtId="0" fontId="0" fillId="0" borderId="0" xfId="0"/>
    <xf numFmtId="0" fontId="0" fillId="0" borderId="0" xfId="0" applyProtection="1">
      <protection hidden="1"/>
    </xf>
    <xf numFmtId="0" fontId="2" fillId="0" borderId="0" xfId="0" applyFont="1" applyProtection="1">
      <protection hidden="1"/>
    </xf>
    <xf numFmtId="0" fontId="17" fillId="0" borderId="0" xfId="0" applyFont="1" applyFill="1" applyBorder="1" applyProtection="1">
      <protection hidden="1"/>
    </xf>
    <xf numFmtId="0" fontId="18" fillId="0" borderId="0" xfId="0" applyFont="1" applyFill="1" applyBorder="1" applyAlignment="1" applyProtection="1">
      <alignment horizontal="center" vertical="center"/>
      <protection hidden="1"/>
    </xf>
    <xf numFmtId="0" fontId="18" fillId="0" borderId="0" xfId="0" applyFont="1" applyFill="1" applyBorder="1" applyProtection="1">
      <protection hidden="1"/>
    </xf>
    <xf numFmtId="0" fontId="19"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alignment horizont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22" fillId="0" borderId="0" xfId="1" applyFont="1" applyFill="1" applyBorder="1" applyProtection="1">
      <protection hidden="1"/>
    </xf>
    <xf numFmtId="0" fontId="18"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protection hidden="1"/>
    </xf>
    <xf numFmtId="0" fontId="25" fillId="0" borderId="0" xfId="0" applyFont="1" applyFill="1" applyBorder="1" applyAlignment="1" applyProtection="1">
      <alignment horizontal="center"/>
      <protection hidden="1"/>
    </xf>
    <xf numFmtId="0" fontId="26" fillId="0" borderId="0" xfId="0" applyFont="1" applyFill="1" applyBorder="1" applyAlignment="1" applyProtection="1">
      <alignment horizontal="center"/>
      <protection hidden="1"/>
    </xf>
    <xf numFmtId="0" fontId="25" fillId="0" borderId="0" xfId="0" applyFont="1" applyFill="1" applyBorder="1" applyProtection="1">
      <protection hidden="1"/>
    </xf>
    <xf numFmtId="0" fontId="18" fillId="0" borderId="0" xfId="0" applyFont="1" applyFill="1" applyBorder="1" applyAlignment="1" applyProtection="1">
      <alignment horizontal="right"/>
      <protection hidden="1"/>
    </xf>
    <xf numFmtId="0" fontId="27" fillId="0" borderId="0" xfId="0" applyFont="1" applyFill="1" applyBorder="1" applyAlignment="1" applyProtection="1">
      <protection hidden="1"/>
    </xf>
    <xf numFmtId="0" fontId="27" fillId="0" borderId="0" xfId="0" applyFont="1" applyFill="1" applyBorder="1" applyAlignment="1" applyProtection="1">
      <alignment vertical="center" textRotation="90"/>
      <protection hidden="1"/>
    </xf>
    <xf numFmtId="0" fontId="18" fillId="0" borderId="0" xfId="0" applyFont="1" applyFill="1" applyBorder="1" applyAlignment="1" applyProtection="1">
      <protection hidden="1"/>
    </xf>
    <xf numFmtId="0" fontId="2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28" fillId="0" borderId="0" xfId="0" applyFont="1" applyFill="1" applyBorder="1" applyAlignment="1" applyProtection="1">
      <alignment shrinkToFit="1"/>
      <protection hidden="1"/>
    </xf>
    <xf numFmtId="0" fontId="29" fillId="0" borderId="0" xfId="0" applyFont="1" applyFill="1" applyBorder="1" applyAlignment="1" applyProtection="1">
      <protection hidden="1"/>
    </xf>
    <xf numFmtId="0" fontId="25" fillId="0" borderId="0" xfId="0" applyFont="1" applyFill="1" applyBorder="1" applyAlignment="1" applyProtection="1">
      <protection hidden="1"/>
    </xf>
    <xf numFmtId="0" fontId="30"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0" fillId="0" borderId="0" xfId="0" applyProtection="1"/>
    <xf numFmtId="0" fontId="0" fillId="0" borderId="0" xfId="0" applyBorder="1" applyAlignment="1" applyProtection="1">
      <alignment horizontal="center" vertical="center"/>
      <protection hidden="1"/>
    </xf>
    <xf numFmtId="0" fontId="30"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textRotation="90"/>
      <protection hidden="1"/>
    </xf>
    <xf numFmtId="0" fontId="0" fillId="0" borderId="25" xfId="0" applyBorder="1" applyAlignment="1" applyProtection="1">
      <alignment horizontal="center" vertical="center"/>
      <protection hidden="1"/>
    </xf>
    <xf numFmtId="0" fontId="3" fillId="3" borderId="29" xfId="0" applyFont="1" applyFill="1" applyBorder="1" applyAlignment="1" applyProtection="1">
      <alignment horizontal="center" vertical="center"/>
      <protection hidden="1"/>
    </xf>
    <xf numFmtId="0" fontId="27" fillId="0" borderId="5" xfId="0" applyFont="1" applyFill="1" applyBorder="1" applyAlignment="1" applyProtection="1">
      <protection hidden="1"/>
    </xf>
    <xf numFmtId="0" fontId="7" fillId="3" borderId="34" xfId="0" applyFont="1" applyFill="1" applyBorder="1" applyAlignment="1" applyProtection="1">
      <alignment horizontal="center" vertical="center"/>
      <protection hidden="1"/>
    </xf>
    <xf numFmtId="0" fontId="7" fillId="3" borderId="35" xfId="0" applyFont="1" applyFill="1" applyBorder="1" applyAlignment="1" applyProtection="1">
      <alignment horizontal="center" vertical="center"/>
      <protection hidden="1"/>
    </xf>
    <xf numFmtId="0" fontId="7" fillId="5" borderId="0" xfId="0" applyFont="1" applyFill="1" applyBorder="1" applyAlignment="1" applyProtection="1">
      <alignment horizontal="center" vertical="center"/>
      <protection hidden="1"/>
    </xf>
    <xf numFmtId="0" fontId="7" fillId="3" borderId="36"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7" fillId="6" borderId="0" xfId="0" applyFont="1" applyFill="1" applyBorder="1" applyAlignment="1" applyProtection="1">
      <alignment horizontal="center" vertical="center" textRotation="90"/>
      <protection hidden="1"/>
    </xf>
    <xf numFmtId="0" fontId="34" fillId="11" borderId="37" xfId="0" applyFont="1" applyFill="1" applyBorder="1" applyAlignment="1" applyProtection="1">
      <alignment horizontal="center" vertical="center"/>
    </xf>
    <xf numFmtId="0" fontId="5" fillId="11" borderId="37" xfId="0" applyFont="1" applyFill="1" applyBorder="1" applyAlignment="1" applyProtection="1">
      <alignment horizontal="center" vertical="center"/>
    </xf>
    <xf numFmtId="0" fontId="34" fillId="11" borderId="37" xfId="0" applyFont="1" applyFill="1" applyBorder="1" applyAlignment="1" applyProtection="1">
      <alignment horizontal="center" vertical="center" wrapText="1"/>
    </xf>
    <xf numFmtId="0" fontId="34" fillId="11" borderId="38" xfId="0" applyFont="1" applyFill="1" applyBorder="1" applyAlignment="1" applyProtection="1">
      <alignment horizontal="center" vertical="center"/>
    </xf>
    <xf numFmtId="0" fontId="0" fillId="5" borderId="39" xfId="0" applyFill="1" applyBorder="1" applyAlignment="1" applyProtection="1">
      <alignment wrapText="1"/>
    </xf>
    <xf numFmtId="0" fontId="0" fillId="5" borderId="39" xfId="0" applyFill="1" applyBorder="1" applyAlignment="1" applyProtection="1">
      <alignment wrapText="1"/>
      <protection locked="0"/>
    </xf>
    <xf numFmtId="0" fontId="14" fillId="0" borderId="0" xfId="0" applyFont="1" applyProtection="1">
      <protection hidden="1"/>
    </xf>
    <xf numFmtId="0" fontId="30" fillId="4" borderId="4" xfId="0" applyFont="1" applyFill="1" applyBorder="1" applyAlignment="1" applyProtection="1">
      <alignment horizontal="center" vertical="center"/>
      <protection hidden="1"/>
    </xf>
    <xf numFmtId="0" fontId="30" fillId="4"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hidden="1"/>
    </xf>
    <xf numFmtId="14" fontId="0" fillId="5" borderId="39" xfId="0" applyNumberFormat="1" applyFill="1" applyBorder="1" applyAlignment="1" applyProtection="1">
      <alignment wrapText="1"/>
      <protection locked="0"/>
    </xf>
    <xf numFmtId="49" fontId="0" fillId="5" borderId="39" xfId="0" applyNumberFormat="1" applyFill="1" applyBorder="1" applyAlignment="1" applyProtection="1">
      <alignment wrapText="1"/>
      <protection locked="0"/>
    </xf>
    <xf numFmtId="0" fontId="14" fillId="0" borderId="0" xfId="0" applyFont="1" applyProtection="1"/>
    <xf numFmtId="49" fontId="34" fillId="11" borderId="38"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7" fillId="3" borderId="31"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37" fillId="0" borderId="97" xfId="0" applyFont="1" applyBorder="1" applyAlignment="1" applyProtection="1">
      <alignment vertical="center" readingOrder="2"/>
      <protection hidden="1"/>
    </xf>
    <xf numFmtId="0" fontId="37" fillId="0" borderId="97" xfId="0" applyFont="1" applyBorder="1" applyAlignment="1" applyProtection="1">
      <alignment vertical="center" readingOrder="2"/>
      <protection locked="0" hidden="1"/>
    </xf>
    <xf numFmtId="0" fontId="36" fillId="0" borderId="0" xfId="0" applyFont="1" applyFill="1" applyBorder="1" applyAlignment="1" applyProtection="1">
      <alignment vertical="center"/>
      <protection hidden="1"/>
    </xf>
    <xf numFmtId="0" fontId="59" fillId="16" borderId="0" xfId="0" applyFont="1" applyFill="1" applyBorder="1" applyAlignment="1" applyProtection="1">
      <alignment horizontal="center" vertical="center" wrapText="1"/>
      <protection hidden="1"/>
    </xf>
    <xf numFmtId="0" fontId="30" fillId="0" borderId="0" xfId="0" applyFont="1" applyAlignment="1" applyProtection="1">
      <alignment horizontal="center" vertical="center"/>
      <protection hidden="1"/>
    </xf>
    <xf numFmtId="0" fontId="60" fillId="2" borderId="33" xfId="0" applyFont="1" applyFill="1" applyBorder="1" applyAlignment="1" applyProtection="1">
      <alignment horizontal="center" vertical="center" wrapText="1"/>
      <protection hidden="1"/>
    </xf>
    <xf numFmtId="0" fontId="36" fillId="2" borderId="10" xfId="0" applyFont="1" applyFill="1" applyBorder="1" applyAlignment="1" applyProtection="1">
      <alignment horizontal="center" vertical="center"/>
      <protection hidden="1"/>
    </xf>
    <xf numFmtId="0" fontId="36" fillId="2" borderId="3" xfId="0" applyFont="1" applyFill="1" applyBorder="1" applyAlignment="1" applyProtection="1">
      <alignment horizontal="center" vertical="center" shrinkToFit="1"/>
      <protection hidden="1"/>
    </xf>
    <xf numFmtId="0" fontId="36" fillId="2" borderId="3" xfId="0" applyFont="1" applyFill="1" applyBorder="1" applyAlignment="1" applyProtection="1">
      <alignment horizontal="center" vertical="center"/>
      <protection hidden="1"/>
    </xf>
    <xf numFmtId="0" fontId="36" fillId="2" borderId="0" xfId="0" applyFont="1" applyFill="1" applyBorder="1" applyAlignment="1" applyProtection="1">
      <alignment horizontal="center" vertical="center"/>
      <protection hidden="1"/>
    </xf>
    <xf numFmtId="0" fontId="36" fillId="0" borderId="0" xfId="0" applyFont="1" applyFill="1" applyBorder="1" applyAlignment="1" applyProtection="1">
      <alignment vertical="center" shrinkToFit="1"/>
      <protection hidden="1"/>
    </xf>
    <xf numFmtId="0" fontId="36" fillId="0" borderId="0" xfId="0" applyFont="1" applyFill="1" applyBorder="1" applyAlignment="1" applyProtection="1">
      <alignment horizontal="center" vertical="center" shrinkToFit="1"/>
      <protection hidden="1"/>
    </xf>
    <xf numFmtId="0" fontId="56" fillId="0" borderId="0" xfId="0" applyFont="1" applyFill="1" applyAlignment="1" applyProtection="1">
      <alignment horizontal="center" vertical="center"/>
      <protection hidden="1"/>
    </xf>
    <xf numFmtId="0" fontId="36" fillId="0" borderId="32" xfId="0" applyFont="1" applyBorder="1" applyAlignment="1" applyProtection="1">
      <alignment horizontal="center" vertical="center"/>
      <protection hidden="1"/>
    </xf>
    <xf numFmtId="0" fontId="0" fillId="0" borderId="45" xfId="0" applyFont="1" applyBorder="1" applyAlignment="1" applyProtection="1">
      <alignment horizontal="center" vertical="center"/>
      <protection hidden="1"/>
    </xf>
    <xf numFmtId="0" fontId="0" fillId="0" borderId="105" xfId="0" applyFont="1" applyBorder="1" applyAlignment="1" applyProtection="1">
      <alignment horizontal="center" vertical="center"/>
      <protection hidden="1"/>
    </xf>
    <xf numFmtId="0" fontId="56" fillId="0" borderId="0" xfId="0" applyFont="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1" fillId="0" borderId="0" xfId="0" applyFont="1" applyFill="1" applyAlignment="1" applyProtection="1">
      <alignment horizontal="center" vertical="center"/>
      <protection hidden="1"/>
    </xf>
    <xf numFmtId="0" fontId="55" fillId="0" borderId="0" xfId="0" applyFont="1" applyFill="1" applyAlignment="1" applyProtection="1">
      <alignment horizontal="center" vertical="center"/>
      <protection hidden="1"/>
    </xf>
    <xf numFmtId="0" fontId="31" fillId="0" borderId="107"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36" fillId="0" borderId="0" xfId="0" applyFont="1" applyFill="1" applyBorder="1" applyAlignment="1" applyProtection="1">
      <alignment vertical="center" textRotation="90"/>
      <protection hidden="1"/>
    </xf>
    <xf numFmtId="0" fontId="36" fillId="0" borderId="0" xfId="0" applyFont="1" applyFill="1" applyBorder="1" applyAlignment="1" applyProtection="1">
      <alignment horizontal="center" vertical="top"/>
      <protection hidden="1"/>
    </xf>
    <xf numFmtId="0" fontId="36" fillId="0" borderId="0" xfId="0" applyFont="1" applyFill="1" applyBorder="1" applyAlignment="1" applyProtection="1">
      <alignment horizontal="center" vertical="center" textRotation="90"/>
      <protection hidden="1"/>
    </xf>
    <xf numFmtId="0" fontId="0" fillId="0" borderId="126" xfId="0" applyBorder="1" applyProtection="1">
      <protection hidden="1"/>
    </xf>
    <xf numFmtId="0" fontId="30" fillId="0" borderId="126" xfId="0" applyFont="1" applyBorder="1" applyProtection="1">
      <protection hidden="1"/>
    </xf>
    <xf numFmtId="0" fontId="36" fillId="0" borderId="124" xfId="0" applyFont="1" applyFill="1" applyBorder="1" applyAlignment="1" applyProtection="1">
      <alignment vertical="center" textRotation="90"/>
      <protection hidden="1"/>
    </xf>
    <xf numFmtId="0" fontId="36" fillId="0" borderId="124" xfId="0" applyFont="1" applyFill="1" applyBorder="1" applyAlignment="1" applyProtection="1">
      <alignment horizontal="center" vertical="top"/>
      <protection hidden="1"/>
    </xf>
    <xf numFmtId="0" fontId="0" fillId="0" borderId="124" xfId="0" applyFont="1" applyFill="1" applyBorder="1" applyAlignment="1" applyProtection="1">
      <alignment horizontal="center" vertical="center"/>
      <protection hidden="1"/>
    </xf>
    <xf numFmtId="0" fontId="36" fillId="0" borderId="126" xfId="0" applyFont="1" applyFill="1" applyBorder="1" applyAlignment="1" applyProtection="1">
      <alignment vertical="center" textRotation="90"/>
      <protection hidden="1"/>
    </xf>
    <xf numFmtId="0" fontId="36" fillId="0" borderId="126" xfId="0" applyFont="1" applyFill="1" applyBorder="1" applyAlignment="1" applyProtection="1">
      <alignment horizontal="center" vertical="top"/>
      <protection hidden="1"/>
    </xf>
    <xf numFmtId="0" fontId="0" fillId="0" borderId="126" xfId="0" applyFont="1" applyFill="1" applyBorder="1" applyAlignment="1" applyProtection="1">
      <alignment horizontal="center" vertical="center"/>
      <protection hidden="1"/>
    </xf>
    <xf numFmtId="0" fontId="10" fillId="0" borderId="0" xfId="0" applyFont="1" applyAlignment="1" applyProtection="1">
      <alignment horizontal="right" vertical="center"/>
      <protection hidden="1"/>
    </xf>
    <xf numFmtId="0" fontId="9" fillId="0" borderId="0" xfId="0" applyFont="1" applyBorder="1" applyAlignment="1" applyProtection="1">
      <protection hidden="1"/>
    </xf>
    <xf numFmtId="0" fontId="30" fillId="0" borderId="0" xfId="0" applyFont="1" applyProtection="1">
      <protection hidden="1"/>
    </xf>
    <xf numFmtId="0" fontId="30" fillId="0" borderId="0" xfId="0" applyFont="1" applyFill="1" applyBorder="1" applyProtection="1">
      <protection hidden="1"/>
    </xf>
    <xf numFmtId="0" fontId="7"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64" fillId="0" borderId="43" xfId="0" applyFont="1" applyFill="1" applyBorder="1" applyAlignment="1" applyProtection="1">
      <alignment horizontal="center" vertical="center"/>
      <protection hidden="1"/>
    </xf>
    <xf numFmtId="0" fontId="31" fillId="0" borderId="43"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wrapText="1"/>
      <protection hidden="1"/>
    </xf>
    <xf numFmtId="0" fontId="0" fillId="0" borderId="0" xfId="0" applyFill="1" applyBorder="1" applyProtection="1"/>
    <xf numFmtId="0" fontId="3" fillId="0" borderId="0" xfId="0" applyFont="1" applyFill="1" applyBorder="1" applyAlignment="1" applyProtection="1">
      <alignment vertical="center" wrapText="1"/>
      <protection hidden="1"/>
    </xf>
    <xf numFmtId="0" fontId="65" fillId="0" borderId="97" xfId="0" applyFont="1" applyBorder="1" applyAlignment="1" applyProtection="1">
      <alignment vertical="center" readingOrder="2"/>
      <protection hidden="1"/>
    </xf>
    <xf numFmtId="0" fontId="40" fillId="13" borderId="70" xfId="0" applyFont="1" applyFill="1" applyBorder="1" applyAlignment="1" applyProtection="1">
      <alignment horizontal="center" vertical="center"/>
      <protection hidden="1"/>
    </xf>
    <xf numFmtId="0" fontId="40" fillId="13" borderId="71" xfId="0" applyFont="1" applyFill="1" applyBorder="1" applyAlignment="1" applyProtection="1">
      <alignment horizontal="center" vertical="center"/>
      <protection hidden="1"/>
    </xf>
    <xf numFmtId="14" fontId="40" fillId="13" borderId="71" xfId="0" applyNumberFormat="1" applyFont="1" applyFill="1" applyBorder="1" applyAlignment="1" applyProtection="1">
      <alignment horizontal="center" vertical="center"/>
      <protection hidden="1"/>
    </xf>
    <xf numFmtId="0" fontId="31" fillId="0" borderId="68" xfId="0" applyFont="1" applyFill="1" applyBorder="1" applyAlignment="1" applyProtection="1">
      <alignment horizontal="center" vertical="center"/>
      <protection hidden="1"/>
    </xf>
    <xf numFmtId="0" fontId="3" fillId="0" borderId="68" xfId="0" applyFont="1" applyFill="1" applyBorder="1" applyAlignment="1" applyProtection="1">
      <alignment vertical="center" shrinkToFit="1"/>
      <protection hidden="1"/>
    </xf>
    <xf numFmtId="0" fontId="3" fillId="0" borderId="68" xfId="0" applyFont="1" applyFill="1" applyBorder="1" applyAlignment="1" applyProtection="1">
      <alignment horizontal="center" vertical="center" shrinkToFit="1"/>
      <protection hidden="1"/>
    </xf>
    <xf numFmtId="0" fontId="27" fillId="0" borderId="68" xfId="0" applyFont="1" applyFill="1" applyBorder="1" applyAlignment="1" applyProtection="1">
      <alignment vertical="center" shrinkToFit="1"/>
      <protection hidden="1"/>
    </xf>
    <xf numFmtId="0" fontId="32" fillId="0" borderId="68" xfId="0" applyFont="1" applyFill="1" applyBorder="1" applyAlignment="1" applyProtection="1">
      <alignment vertical="center"/>
      <protection hidden="1"/>
    </xf>
    <xf numFmtId="0" fontId="0" fillId="0" borderId="0" xfId="0" applyFill="1" applyProtection="1">
      <protection hidden="1"/>
    </xf>
    <xf numFmtId="0" fontId="41" fillId="13" borderId="70" xfId="0" applyFont="1" applyFill="1" applyBorder="1" applyAlignment="1" applyProtection="1">
      <alignment horizontal="center" vertical="center"/>
      <protection hidden="1"/>
    </xf>
    <xf numFmtId="0" fontId="41" fillId="13" borderId="71" xfId="0" applyFont="1" applyFill="1" applyBorder="1" applyAlignment="1" applyProtection="1">
      <alignment horizontal="center" vertical="center"/>
      <protection hidden="1"/>
    </xf>
    <xf numFmtId="14" fontId="41" fillId="13" borderId="71" xfId="0" applyNumberFormat="1" applyFont="1" applyFill="1" applyBorder="1" applyAlignment="1" applyProtection="1">
      <alignment horizontal="center" vertical="center"/>
      <protection hidden="1"/>
    </xf>
    <xf numFmtId="0" fontId="3" fillId="6" borderId="18" xfId="0" applyFont="1" applyFill="1" applyBorder="1" applyAlignment="1" applyProtection="1">
      <alignment horizontal="center" vertical="center"/>
      <protection hidden="1"/>
    </xf>
    <xf numFmtId="0" fontId="3" fillId="9" borderId="19" xfId="0" applyFont="1" applyFill="1" applyBorder="1" applyAlignment="1" applyProtection="1">
      <alignment horizontal="center" vertical="center"/>
      <protection hidden="1"/>
    </xf>
    <xf numFmtId="0" fontId="3" fillId="6" borderId="21" xfId="0" applyFont="1" applyFill="1" applyBorder="1" applyAlignment="1" applyProtection="1">
      <alignment horizontal="center" vertical="center"/>
      <protection hidden="1"/>
    </xf>
    <xf numFmtId="0" fontId="3" fillId="9" borderId="22" xfId="0" applyFont="1" applyFill="1" applyBorder="1" applyAlignment="1" applyProtection="1">
      <alignment horizontal="center" vertical="center"/>
      <protection hidden="1"/>
    </xf>
    <xf numFmtId="0" fontId="3" fillId="6" borderId="23" xfId="0" applyFont="1" applyFill="1" applyBorder="1" applyAlignment="1" applyProtection="1">
      <alignment horizontal="center" vertical="center"/>
      <protection hidden="1"/>
    </xf>
    <xf numFmtId="0" fontId="3" fillId="9" borderId="20"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42" fillId="14" borderId="72" xfId="0" applyFont="1" applyFill="1" applyBorder="1" applyAlignment="1" applyProtection="1">
      <alignment horizontal="center" vertical="center"/>
      <protection hidden="1"/>
    </xf>
    <xf numFmtId="0" fontId="42" fillId="14" borderId="73" xfId="0" applyFont="1" applyFill="1" applyBorder="1" applyAlignment="1" applyProtection="1">
      <alignment horizontal="center" vertical="center"/>
      <protection hidden="1"/>
    </xf>
    <xf numFmtId="14" fontId="42" fillId="14" borderId="73" xfId="0" applyNumberFormat="1" applyFont="1" applyFill="1" applyBorder="1" applyAlignment="1" applyProtection="1">
      <alignment horizontal="center" vertical="center"/>
      <protection hidden="1"/>
    </xf>
    <xf numFmtId="0" fontId="42" fillId="14" borderId="74" xfId="0" applyFont="1" applyFill="1" applyBorder="1" applyAlignment="1" applyProtection="1">
      <alignment horizontal="center" vertical="center"/>
      <protection hidden="1"/>
    </xf>
    <xf numFmtId="0" fontId="32" fillId="4" borderId="90" xfId="0" applyFont="1" applyFill="1" applyBorder="1" applyAlignment="1" applyProtection="1">
      <alignment horizontal="center" vertical="center"/>
      <protection hidden="1"/>
    </xf>
    <xf numFmtId="0" fontId="32" fillId="4" borderId="93" xfId="0" applyFont="1" applyFill="1" applyBorder="1" applyAlignment="1" applyProtection="1">
      <alignment horizontal="center" vertical="center"/>
      <protection hidden="1"/>
    </xf>
    <xf numFmtId="0" fontId="32" fillId="4" borderId="92" xfId="0" applyFont="1" applyFill="1" applyBorder="1" applyAlignment="1" applyProtection="1">
      <alignment horizontal="center" vertical="center" wrapText="1"/>
      <protection hidden="1"/>
    </xf>
    <xf numFmtId="0" fontId="42" fillId="11" borderId="75" xfId="0" applyFont="1" applyFill="1" applyBorder="1" applyAlignment="1" applyProtection="1">
      <alignment horizontal="center" vertical="center"/>
      <protection hidden="1"/>
    </xf>
    <xf numFmtId="0" fontId="42" fillId="11" borderId="73" xfId="0" applyFont="1" applyFill="1" applyBorder="1" applyAlignment="1" applyProtection="1">
      <alignment horizontal="center" vertical="center"/>
      <protection hidden="1"/>
    </xf>
    <xf numFmtId="0" fontId="42" fillId="11" borderId="83" xfId="0" applyFont="1" applyFill="1" applyBorder="1" applyAlignment="1" applyProtection="1">
      <alignment horizontal="center" vertical="center"/>
      <protection hidden="1"/>
    </xf>
    <xf numFmtId="0" fontId="32" fillId="15" borderId="82" xfId="0" applyFont="1" applyFill="1" applyBorder="1" applyAlignment="1" applyProtection="1">
      <alignment horizontal="center" vertical="center"/>
      <protection hidden="1"/>
    </xf>
    <xf numFmtId="0" fontId="3" fillId="6" borderId="13" xfId="0" applyFont="1" applyFill="1" applyBorder="1" applyAlignment="1" applyProtection="1">
      <alignment horizontal="center" vertical="center"/>
      <protection hidden="1"/>
    </xf>
    <xf numFmtId="0" fontId="3" fillId="9" borderId="12"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protection hidden="1"/>
    </xf>
    <xf numFmtId="0" fontId="3" fillId="9" borderId="14" xfId="0" applyFont="1" applyFill="1" applyBorder="1" applyAlignment="1" applyProtection="1">
      <alignment horizontal="center" vertical="center"/>
      <protection hidden="1"/>
    </xf>
    <xf numFmtId="0" fontId="31" fillId="0" borderId="45" xfId="0" applyFont="1" applyFill="1" applyBorder="1" applyAlignment="1" applyProtection="1">
      <alignment horizontal="center" vertical="center"/>
      <protection hidden="1"/>
    </xf>
    <xf numFmtId="0" fontId="31" fillId="0" borderId="44" xfId="0" applyFont="1" applyFill="1" applyBorder="1" applyAlignment="1" applyProtection="1">
      <alignment horizontal="center" vertical="center"/>
      <protection hidden="1"/>
    </xf>
    <xf numFmtId="0" fontId="31" fillId="0" borderId="47" xfId="0" applyFont="1" applyFill="1" applyBorder="1" applyAlignment="1" applyProtection="1">
      <alignment horizontal="center" vertical="center"/>
      <protection hidden="1"/>
    </xf>
    <xf numFmtId="1" fontId="31" fillId="0" borderId="46" xfId="0" applyNumberFormat="1" applyFont="1" applyFill="1" applyBorder="1" applyAlignment="1" applyProtection="1">
      <alignment horizontal="center" vertical="center"/>
      <protection hidden="1"/>
    </xf>
    <xf numFmtId="0" fontId="32" fillId="0" borderId="44" xfId="0" applyFont="1"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39"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7" fillId="0" borderId="99" xfId="0" applyFont="1" applyFill="1" applyBorder="1" applyAlignment="1" applyProtection="1">
      <alignment horizontal="center" vertical="center"/>
      <protection hidden="1"/>
    </xf>
    <xf numFmtId="0" fontId="16" fillId="0" borderId="26" xfId="0" applyFont="1" applyFill="1" applyBorder="1" applyAlignment="1" applyProtection="1">
      <alignment horizontal="center" vertical="center"/>
      <protection hidden="1"/>
    </xf>
    <xf numFmtId="0" fontId="7" fillId="0" borderId="26" xfId="0" applyFont="1" applyFill="1" applyBorder="1" applyAlignment="1" applyProtection="1">
      <alignment horizontal="center" vertical="center" shrinkToFit="1"/>
      <protection hidden="1"/>
    </xf>
    <xf numFmtId="0" fontId="31" fillId="0" borderId="68" xfId="0" applyFont="1" applyBorder="1" applyAlignment="1" applyProtection="1">
      <alignment horizontal="center" vertical="center"/>
      <protection hidden="1"/>
    </xf>
    <xf numFmtId="0" fontId="42" fillId="0" borderId="0" xfId="0" applyFont="1" applyFill="1" applyBorder="1" applyAlignment="1" applyProtection="1">
      <alignment horizontal="center" vertical="center"/>
      <protection hidden="1"/>
    </xf>
    <xf numFmtId="0" fontId="27" fillId="6" borderId="128" xfId="0" applyNumberFormat="1" applyFont="1" applyFill="1" applyBorder="1" applyAlignment="1" applyProtection="1">
      <alignment vertical="center" shrinkToFit="1"/>
      <protection hidden="1"/>
    </xf>
    <xf numFmtId="0" fontId="34" fillId="0" borderId="130" xfId="0" applyFont="1" applyFill="1" applyBorder="1" applyAlignment="1" applyProtection="1">
      <alignment horizontal="center" vertical="center"/>
    </xf>
    <xf numFmtId="0" fontId="0" fillId="0" borderId="1" xfId="0" applyFill="1" applyBorder="1" applyAlignment="1" applyProtection="1">
      <alignment wrapText="1"/>
    </xf>
    <xf numFmtId="0" fontId="5" fillId="0" borderId="26" xfId="0" applyFont="1" applyFill="1" applyBorder="1" applyAlignment="1" applyProtection="1">
      <alignment vertical="center" shrinkToFit="1"/>
      <protection hidden="1"/>
    </xf>
    <xf numFmtId="0" fontId="0" fillId="0" borderId="26" xfId="0" applyFont="1" applyBorder="1" applyProtection="1">
      <protection hidden="1"/>
    </xf>
    <xf numFmtId="0" fontId="16" fillId="0" borderId="42" xfId="0" applyFont="1" applyBorder="1" applyAlignment="1" applyProtection="1">
      <alignment vertical="center"/>
      <protection hidden="1"/>
    </xf>
    <xf numFmtId="0" fontId="7" fillId="3" borderId="131" xfId="0" applyFont="1" applyFill="1" applyBorder="1" applyAlignment="1" applyProtection="1">
      <alignment vertical="center"/>
      <protection hidden="1"/>
    </xf>
    <xf numFmtId="0" fontId="34" fillId="11" borderId="130" xfId="0" applyFont="1" applyFill="1" applyBorder="1" applyAlignment="1" applyProtection="1">
      <alignment horizontal="center" vertical="center"/>
    </xf>
    <xf numFmtId="0" fontId="34" fillId="11" borderId="0" xfId="0" applyFont="1" applyFill="1" applyBorder="1" applyAlignment="1" applyProtection="1">
      <alignment horizontal="center" vertical="center"/>
    </xf>
    <xf numFmtId="49" fontId="42" fillId="14" borderId="73" xfId="0" applyNumberFormat="1" applyFont="1" applyFill="1" applyBorder="1" applyAlignment="1" applyProtection="1">
      <alignment horizontal="center" vertical="center"/>
      <protection hidden="1"/>
    </xf>
    <xf numFmtId="49" fontId="32" fillId="4" borderId="91" xfId="0" applyNumberFormat="1" applyFont="1" applyFill="1" applyBorder="1" applyAlignment="1" applyProtection="1">
      <alignment horizontal="center" vertical="center"/>
      <protection hidden="1"/>
    </xf>
    <xf numFmtId="14" fontId="31" fillId="0" borderId="44" xfId="0" applyNumberFormat="1" applyFont="1" applyFill="1" applyBorder="1" applyAlignment="1" applyProtection="1">
      <alignment horizontal="center" vertical="center"/>
      <protection hidden="1"/>
    </xf>
    <xf numFmtId="0" fontId="0" fillId="0" borderId="0" xfId="0" applyAlignment="1" applyProtection="1">
      <protection hidden="1"/>
    </xf>
    <xf numFmtId="0" fontId="31" fillId="8" borderId="0" xfId="0" applyFont="1" applyFill="1" applyBorder="1" applyAlignment="1" applyProtection="1">
      <alignment horizontal="center" vertical="center"/>
      <protection hidden="1"/>
    </xf>
    <xf numFmtId="0" fontId="33" fillId="0" borderId="5" xfId="0" applyFont="1" applyBorder="1" applyAlignment="1" applyProtection="1">
      <alignment horizontal="center" vertical="center"/>
      <protection hidden="1"/>
    </xf>
    <xf numFmtId="0" fontId="33" fillId="0" borderId="25" xfId="0" applyFont="1" applyBorder="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3" fillId="9" borderId="0" xfId="0" applyFont="1" applyFill="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71" fillId="22" borderId="132" xfId="0" applyFont="1" applyFill="1" applyBorder="1" applyAlignment="1" applyProtection="1">
      <alignment horizontal="center" vertical="center" wrapText="1" readingOrder="1"/>
      <protection hidden="1"/>
    </xf>
    <xf numFmtId="0" fontId="70" fillId="22" borderId="132" xfId="0" applyFont="1" applyFill="1" applyBorder="1" applyAlignment="1" applyProtection="1">
      <alignment horizontal="center" vertical="center" readingOrder="2"/>
      <protection hidden="1"/>
    </xf>
    <xf numFmtId="0" fontId="0" fillId="0" borderId="80" xfId="0" applyBorder="1" applyAlignment="1" applyProtection="1">
      <alignment vertical="center"/>
      <protection hidden="1"/>
    </xf>
    <xf numFmtId="0" fontId="35" fillId="12" borderId="9" xfId="0" applyFont="1" applyFill="1" applyBorder="1" applyAlignment="1" applyProtection="1">
      <alignment horizontal="center" vertical="center"/>
      <protection hidden="1"/>
    </xf>
    <xf numFmtId="0" fontId="71" fillId="22" borderId="133" xfId="0" applyFont="1" applyFill="1" applyBorder="1" applyAlignment="1" applyProtection="1">
      <alignment horizontal="center" vertical="center" wrapText="1" readingOrder="1"/>
      <protection hidden="1"/>
    </xf>
    <xf numFmtId="0" fontId="70" fillId="22" borderId="133" xfId="0" applyFont="1" applyFill="1" applyBorder="1" applyAlignment="1" applyProtection="1">
      <alignment horizontal="center" vertical="center" readingOrder="2"/>
      <protection hidden="1"/>
    </xf>
    <xf numFmtId="0" fontId="38" fillId="0" borderId="0" xfId="0" applyFont="1" applyFill="1" applyBorder="1" applyProtection="1">
      <protection hidden="1"/>
    </xf>
    <xf numFmtId="0" fontId="0" fillId="0" borderId="69" xfId="0" applyBorder="1" applyAlignment="1" applyProtection="1">
      <alignment vertical="center"/>
      <protection hidden="1"/>
    </xf>
    <xf numFmtId="0" fontId="0" fillId="5" borderId="5"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63" fillId="6" borderId="31" xfId="0" applyFont="1" applyFill="1" applyBorder="1" applyAlignment="1" applyProtection="1">
      <alignment vertical="center"/>
      <protection hidden="1"/>
    </xf>
    <xf numFmtId="0" fontId="14" fillId="0" borderId="69" xfId="0" applyFont="1" applyBorder="1" applyAlignment="1" applyProtection="1">
      <alignment vertical="center"/>
      <protection hidden="1"/>
    </xf>
    <xf numFmtId="0" fontId="30" fillId="7" borderId="11"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0" fillId="3" borderId="0" xfId="0" applyFont="1" applyFill="1" applyBorder="1" applyAlignment="1" applyProtection="1">
      <alignment horizontal="center" vertical="center"/>
      <protection hidden="1"/>
    </xf>
    <xf numFmtId="0" fontId="0" fillId="0" borderId="0" xfId="0" applyFill="1" applyBorder="1" applyAlignment="1" applyProtection="1">
      <protection hidden="1"/>
    </xf>
    <xf numFmtId="0" fontId="72" fillId="22" borderId="135" xfId="0" applyFont="1" applyFill="1" applyBorder="1" applyAlignment="1" applyProtection="1">
      <alignment horizontal="center" vertical="center" readingOrder="1"/>
      <protection hidden="1"/>
    </xf>
    <xf numFmtId="0" fontId="70" fillId="22" borderId="136" xfId="0" applyFont="1" applyFill="1" applyBorder="1" applyAlignment="1" applyProtection="1">
      <alignment horizontal="center" vertical="center" readingOrder="2"/>
      <protection hidden="1"/>
    </xf>
    <xf numFmtId="0" fontId="72" fillId="22" borderId="133" xfId="0" applyFont="1" applyFill="1" applyBorder="1" applyAlignment="1" applyProtection="1">
      <alignment horizontal="center" vertical="center" readingOrder="1"/>
      <protection hidden="1"/>
    </xf>
    <xf numFmtId="0" fontId="73" fillId="23" borderId="137" xfId="0" applyFont="1" applyFill="1" applyBorder="1" applyAlignment="1" applyProtection="1">
      <alignment horizontal="center" vertical="center" readingOrder="2"/>
      <protection hidden="1"/>
    </xf>
    <xf numFmtId="0" fontId="73" fillId="24" borderId="137" xfId="0" applyFont="1" applyFill="1" applyBorder="1" applyAlignment="1" applyProtection="1">
      <alignment horizontal="center" vertical="center" readingOrder="2"/>
      <protection hidden="1"/>
    </xf>
    <xf numFmtId="0" fontId="62" fillId="0" borderId="0" xfId="0" applyFont="1" applyFill="1" applyBorder="1" applyProtection="1">
      <protection hidden="1"/>
    </xf>
    <xf numFmtId="0" fontId="0" fillId="0" borderId="0" xfId="0" applyAlignment="1" applyProtection="1">
      <alignment wrapText="1"/>
    </xf>
    <xf numFmtId="0" fontId="34" fillId="11" borderId="138" xfId="0" applyFont="1" applyFill="1" applyBorder="1" applyAlignment="1" applyProtection="1">
      <alignment horizontal="center" vertical="center"/>
    </xf>
    <xf numFmtId="0" fontId="75" fillId="0" borderId="0" xfId="0" applyFont="1"/>
    <xf numFmtId="0" fontId="78" fillId="0" borderId="0" xfId="0" applyFont="1" applyAlignment="1">
      <alignment horizontal="center"/>
    </xf>
    <xf numFmtId="0" fontId="78" fillId="0" borderId="0" xfId="0" applyFont="1"/>
    <xf numFmtId="0" fontId="81" fillId="13" borderId="151" xfId="1" applyFont="1" applyFill="1" applyBorder="1"/>
    <xf numFmtId="0" fontId="85" fillId="0" borderId="0" xfId="0" applyFont="1" applyAlignment="1"/>
    <xf numFmtId="0" fontId="85" fillId="0" borderId="0" xfId="0" applyFont="1" applyAlignment="1">
      <alignment horizontal="center"/>
    </xf>
    <xf numFmtId="0" fontId="87" fillId="0" borderId="0" xfId="1" applyFont="1" applyFill="1" applyBorder="1" applyAlignment="1">
      <alignment vertical="center" wrapText="1"/>
    </xf>
    <xf numFmtId="0" fontId="75" fillId="0" borderId="0" xfId="0" applyFont="1" applyFill="1"/>
    <xf numFmtId="0" fontId="87" fillId="0" borderId="0" xfId="1" applyFont="1" applyFill="1" applyAlignment="1"/>
    <xf numFmtId="0" fontId="75" fillId="0" borderId="0" xfId="0" applyFont="1" applyAlignment="1"/>
    <xf numFmtId="0" fontId="30" fillId="25" borderId="3" xfId="0" applyFont="1" applyFill="1" applyBorder="1" applyAlignment="1" applyProtection="1">
      <alignment horizontal="center" vertical="center"/>
      <protection hidden="1"/>
    </xf>
    <xf numFmtId="0" fontId="30" fillId="25" borderId="4" xfId="0" applyFont="1" applyFill="1" applyBorder="1" applyAlignment="1" applyProtection="1">
      <alignment horizontal="center" vertical="center"/>
      <protection hidden="1"/>
    </xf>
    <xf numFmtId="0" fontId="0" fillId="25" borderId="3" xfId="0" applyFont="1" applyFill="1" applyBorder="1" applyAlignment="1" applyProtection="1">
      <alignment horizontal="center" vertical="center"/>
      <protection hidden="1"/>
    </xf>
    <xf numFmtId="0" fontId="0" fillId="25" borderId="4" xfId="0" applyFont="1" applyFill="1" applyBorder="1" applyAlignment="1" applyProtection="1">
      <alignment horizontal="center" vertical="center"/>
      <protection hidden="1"/>
    </xf>
    <xf numFmtId="0" fontId="0" fillId="12" borderId="0" xfId="0" applyFill="1" applyAlignment="1" applyProtection="1">
      <protection hidden="1"/>
    </xf>
    <xf numFmtId="0" fontId="0" fillId="3" borderId="130" xfId="0" applyFill="1" applyBorder="1" applyAlignment="1" applyProtection="1">
      <alignment horizontal="center" vertical="center"/>
      <protection hidden="1"/>
    </xf>
    <xf numFmtId="0" fontId="0" fillId="0" borderId="81" xfId="0" applyBorder="1" applyAlignment="1" applyProtection="1">
      <protection hidden="1"/>
    </xf>
    <xf numFmtId="0" fontId="90" fillId="12" borderId="81" xfId="0" applyFont="1" applyFill="1" applyBorder="1" applyAlignment="1" applyProtection="1">
      <protection hidden="1"/>
    </xf>
    <xf numFmtId="0" fontId="0" fillId="12" borderId="81" xfId="0" applyFill="1" applyBorder="1" applyAlignment="1" applyProtection="1">
      <protection hidden="1"/>
    </xf>
    <xf numFmtId="0" fontId="38" fillId="12" borderId="0" xfId="0" applyFont="1" applyFill="1" applyProtection="1">
      <protection hidden="1"/>
    </xf>
    <xf numFmtId="0" fontId="0" fillId="12" borderId="0" xfId="0" applyFill="1" applyProtection="1">
      <protection hidden="1"/>
    </xf>
    <xf numFmtId="0" fontId="31" fillId="12" borderId="0" xfId="0" applyFont="1" applyFill="1" applyBorder="1" applyAlignment="1" applyProtection="1">
      <protection hidden="1"/>
    </xf>
    <xf numFmtId="0" fontId="31" fillId="12" borderId="0" xfId="0" applyFont="1" applyFill="1" applyBorder="1" applyAlignment="1" applyProtection="1">
      <alignment horizontal="center" vertical="center"/>
      <protection hidden="1"/>
    </xf>
    <xf numFmtId="0" fontId="1" fillId="3" borderId="31" xfId="0" applyFont="1" applyFill="1" applyBorder="1" applyAlignment="1" applyProtection="1">
      <alignment horizontal="center" vertical="center"/>
      <protection hidden="1"/>
    </xf>
    <xf numFmtId="0" fontId="30" fillId="7" borderId="162" xfId="0" applyFont="1" applyFill="1" applyBorder="1" applyAlignment="1" applyProtection="1">
      <alignment horizontal="center" vertical="center"/>
      <protection hidden="1"/>
    </xf>
    <xf numFmtId="0" fontId="30" fillId="4" borderId="163" xfId="0" applyFont="1" applyFill="1" applyBorder="1" applyAlignment="1" applyProtection="1">
      <alignment horizontal="center" vertical="center"/>
      <protection hidden="1"/>
    </xf>
    <xf numFmtId="0" fontId="14" fillId="6" borderId="0" xfId="0" applyFont="1" applyFill="1" applyBorder="1" applyAlignment="1" applyProtection="1">
      <alignment horizontal="center" vertical="center"/>
      <protection hidden="1"/>
    </xf>
    <xf numFmtId="0" fontId="30" fillId="25" borderId="174" xfId="0" applyFont="1" applyFill="1" applyBorder="1" applyAlignment="1" applyProtection="1">
      <alignment horizontal="center" vertical="center"/>
      <protection hidden="1"/>
    </xf>
    <xf numFmtId="0" fontId="30" fillId="4" borderId="175" xfId="0" applyFont="1" applyFill="1" applyBorder="1" applyAlignment="1" applyProtection="1">
      <alignment horizontal="center" vertical="center"/>
      <protection hidden="1"/>
    </xf>
    <xf numFmtId="0" fontId="14" fillId="26" borderId="172" xfId="0" applyFont="1" applyFill="1" applyBorder="1" applyAlignment="1" applyProtection="1">
      <alignment vertical="center"/>
      <protection hidden="1"/>
    </xf>
    <xf numFmtId="0" fontId="0" fillId="26" borderId="170" xfId="0" applyFill="1" applyBorder="1" applyAlignment="1" applyProtection="1">
      <alignment horizontal="center" vertical="center"/>
      <protection hidden="1"/>
    </xf>
    <xf numFmtId="0" fontId="63" fillId="26" borderId="31" xfId="0" applyFont="1" applyFill="1" applyBorder="1" applyAlignment="1" applyProtection="1">
      <alignment vertical="center"/>
      <protection hidden="1"/>
    </xf>
    <xf numFmtId="0" fontId="7" fillId="3" borderId="33" xfId="0" applyFont="1" applyFill="1" applyBorder="1" applyAlignment="1" applyProtection="1">
      <alignment horizontal="center" vertical="center"/>
      <protection hidden="1"/>
    </xf>
    <xf numFmtId="0" fontId="7" fillId="3" borderId="32" xfId="0" applyFont="1" applyFill="1" applyBorder="1" applyAlignment="1" applyProtection="1">
      <alignment horizontal="center" vertical="center"/>
      <protection hidden="1"/>
    </xf>
    <xf numFmtId="0" fontId="7" fillId="3" borderId="164" xfId="0" applyFont="1" applyFill="1" applyBorder="1" applyAlignment="1" applyProtection="1">
      <alignment horizontal="center" vertical="center"/>
      <protection hidden="1"/>
    </xf>
    <xf numFmtId="0" fontId="0" fillId="0" borderId="30" xfId="0" applyFill="1" applyBorder="1" applyAlignment="1" applyProtection="1">
      <alignment vertical="center"/>
      <protection hidden="1"/>
    </xf>
    <xf numFmtId="0" fontId="63" fillId="0" borderId="31" xfId="0" applyFont="1" applyFill="1" applyBorder="1" applyAlignment="1" applyProtection="1">
      <alignment vertical="center"/>
      <protection hidden="1"/>
    </xf>
    <xf numFmtId="0" fontId="91" fillId="12" borderId="81" xfId="0" applyFont="1" applyFill="1" applyBorder="1" applyAlignment="1" applyProtection="1">
      <alignment vertical="center" shrinkToFit="1"/>
      <protection hidden="1"/>
    </xf>
    <xf numFmtId="0" fontId="31" fillId="6" borderId="81" xfId="0" applyFont="1" applyFill="1" applyBorder="1" applyAlignment="1" applyProtection="1">
      <alignment horizontal="center" vertical="center" shrinkToFit="1"/>
      <protection hidden="1"/>
    </xf>
    <xf numFmtId="0" fontId="47" fillId="6" borderId="81" xfId="1" applyFont="1" applyFill="1" applyBorder="1" applyAlignment="1" applyProtection="1">
      <alignment horizontal="center" vertical="center" shrinkToFit="1"/>
      <protection hidden="1"/>
    </xf>
    <xf numFmtId="0" fontId="27" fillId="6" borderId="81" xfId="0" applyFont="1" applyFill="1" applyBorder="1" applyAlignment="1" applyProtection="1">
      <alignment horizontal="center" vertical="center" shrinkToFit="1"/>
      <protection hidden="1"/>
    </xf>
    <xf numFmtId="49" fontId="32" fillId="3" borderId="81" xfId="0" applyNumberFormat="1" applyFont="1" applyFill="1" applyBorder="1" applyAlignment="1" applyProtection="1">
      <alignment horizontal="center" vertical="center" shrinkToFit="1"/>
      <protection hidden="1"/>
    </xf>
    <xf numFmtId="14" fontId="32" fillId="3" borderId="81" xfId="0" applyNumberFormat="1" applyFont="1" applyFill="1" applyBorder="1" applyAlignment="1" applyProtection="1">
      <alignment vertical="center" shrinkToFit="1"/>
      <protection locked="0" hidden="1"/>
    </xf>
    <xf numFmtId="0" fontId="31" fillId="0" borderId="81" xfId="0" applyFont="1" applyFill="1" applyBorder="1" applyAlignment="1" applyProtection="1">
      <alignment horizontal="center" vertical="center"/>
      <protection hidden="1"/>
    </xf>
    <xf numFmtId="0" fontId="38" fillId="12" borderId="0" xfId="0" applyFont="1" applyFill="1" applyBorder="1" applyProtection="1">
      <protection hidden="1"/>
    </xf>
    <xf numFmtId="0" fontId="91" fillId="12" borderId="81" xfId="0" applyFont="1" applyFill="1" applyBorder="1" applyAlignment="1" applyProtection="1">
      <alignment vertical="center"/>
      <protection hidden="1"/>
    </xf>
    <xf numFmtId="0" fontId="91" fillId="0" borderId="81" xfId="0" applyFont="1" applyFill="1" applyBorder="1" applyAlignment="1" applyProtection="1">
      <alignment vertical="center"/>
      <protection hidden="1"/>
    </xf>
    <xf numFmtId="0" fontId="0" fillId="0" borderId="0" xfId="0" applyFill="1" applyAlignment="1" applyProtection="1">
      <protection hidden="1"/>
    </xf>
    <xf numFmtId="0" fontId="0" fillId="3" borderId="1" xfId="0" applyFill="1" applyBorder="1" applyAlignment="1" applyProtection="1">
      <alignment horizontal="center" vertical="center"/>
    </xf>
    <xf numFmtId="0" fontId="92" fillId="25" borderId="45" xfId="0" applyFont="1" applyFill="1" applyBorder="1" applyAlignment="1" applyProtection="1">
      <alignment horizontal="center" vertical="center"/>
      <protection hidden="1"/>
    </xf>
    <xf numFmtId="0" fontId="0" fillId="0" borderId="0" xfId="0" applyFill="1" applyBorder="1" applyAlignment="1" applyProtection="1">
      <alignment vertical="center" wrapText="1"/>
      <protection hidden="1"/>
    </xf>
    <xf numFmtId="0" fontId="30" fillId="0" borderId="0" xfId="0" applyFont="1" applyFill="1" applyBorder="1" applyAlignment="1" applyProtection="1">
      <protection hidden="1"/>
    </xf>
    <xf numFmtId="0" fontId="0" fillId="0" borderId="0" xfId="0" applyFont="1" applyFill="1" applyBorder="1" applyAlignment="1" applyProtection="1">
      <alignment vertical="top" wrapText="1"/>
      <protection hidden="1"/>
    </xf>
    <xf numFmtId="0" fontId="54" fillId="12" borderId="81" xfId="0" applyFont="1" applyFill="1" applyBorder="1" applyAlignment="1" applyProtection="1">
      <alignment horizontal="center" vertical="center" shrinkToFit="1"/>
      <protection hidden="1"/>
    </xf>
    <xf numFmtId="0" fontId="91" fillId="12" borderId="81" xfId="0"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0" fontId="35" fillId="12" borderId="6" xfId="0" applyFont="1" applyFill="1" applyBorder="1" applyAlignment="1" applyProtection="1">
      <alignment horizontal="center" vertical="center"/>
      <protection hidden="1"/>
    </xf>
    <xf numFmtId="0" fontId="32" fillId="3" borderId="81" xfId="0" applyFont="1" applyFill="1" applyBorder="1" applyAlignment="1" applyProtection="1">
      <alignment horizontal="center" vertical="center" shrinkToFit="1"/>
      <protection hidden="1"/>
    </xf>
    <xf numFmtId="0" fontId="31" fillId="0" borderId="81" xfId="0" applyFont="1" applyFill="1" applyBorder="1" applyAlignment="1" applyProtection="1">
      <alignment horizontal="center" vertical="center" shrinkToFit="1"/>
      <protection hidden="1"/>
    </xf>
    <xf numFmtId="0" fontId="55" fillId="20" borderId="0" xfId="0" applyFont="1" applyFill="1" applyAlignment="1" applyProtection="1">
      <alignment horizontal="center" vertical="center"/>
      <protection hidden="1"/>
    </xf>
    <xf numFmtId="0" fontId="88" fillId="0" borderId="30" xfId="0" applyFont="1" applyBorder="1" applyAlignment="1">
      <alignment horizontal="center" wrapText="1"/>
    </xf>
    <xf numFmtId="0" fontId="88" fillId="0" borderId="5" xfId="0" applyFont="1" applyBorder="1" applyAlignment="1">
      <alignment horizontal="center" wrapText="1"/>
    </xf>
    <xf numFmtId="0" fontId="88" fillId="0" borderId="67" xfId="0" applyFont="1" applyBorder="1" applyAlignment="1">
      <alignment horizontal="center" wrapText="1"/>
    </xf>
    <xf numFmtId="0" fontId="88" fillId="0" borderId="31" xfId="0" applyFont="1" applyBorder="1" applyAlignment="1">
      <alignment horizontal="center" wrapText="1"/>
    </xf>
    <xf numFmtId="0" fontId="88" fillId="0" borderId="0" xfId="0" applyFont="1" applyBorder="1" applyAlignment="1">
      <alignment horizontal="center" wrapText="1"/>
    </xf>
    <xf numFmtId="0" fontId="88" fillId="0" borderId="53" xfId="0" applyFont="1" applyBorder="1" applyAlignment="1">
      <alignment horizontal="center" wrapText="1"/>
    </xf>
    <xf numFmtId="0" fontId="88" fillId="0" borderId="8" xfId="0" applyFont="1" applyBorder="1" applyAlignment="1">
      <alignment horizontal="center" wrapText="1"/>
    </xf>
    <xf numFmtId="0" fontId="88" fillId="0" borderId="9" xfId="0" applyFont="1" applyBorder="1" applyAlignment="1">
      <alignment horizontal="center" wrapText="1"/>
    </xf>
    <xf numFmtId="0" fontId="88" fillId="0" borderId="55" xfId="0" applyFont="1" applyBorder="1" applyAlignment="1">
      <alignment horizontal="center" wrapText="1"/>
    </xf>
    <xf numFmtId="0" fontId="82" fillId="13" borderId="147" xfId="0" applyFont="1" applyFill="1" applyBorder="1" applyAlignment="1">
      <alignment horizontal="right" readingOrder="1"/>
    </xf>
    <xf numFmtId="0" fontId="82" fillId="13" borderId="155" xfId="0" applyFont="1" applyFill="1" applyBorder="1" applyAlignment="1">
      <alignment horizontal="right" readingOrder="1"/>
    </xf>
    <xf numFmtId="0" fontId="82" fillId="13" borderId="156" xfId="0" applyFont="1" applyFill="1" applyBorder="1" applyAlignment="1">
      <alignment horizontal="right" vertical="center"/>
    </xf>
    <xf numFmtId="0" fontId="82" fillId="13" borderId="157" xfId="0" applyFont="1" applyFill="1" applyBorder="1" applyAlignment="1">
      <alignment horizontal="right" vertical="center"/>
    </xf>
    <xf numFmtId="0" fontId="82" fillId="13" borderId="158" xfId="0" applyFont="1" applyFill="1" applyBorder="1" applyAlignment="1">
      <alignment horizontal="right" vertical="center"/>
    </xf>
    <xf numFmtId="9" fontId="82" fillId="13" borderId="159" xfId="0" applyNumberFormat="1" applyFont="1" applyFill="1" applyBorder="1" applyAlignment="1">
      <alignment horizontal="right" vertical="center"/>
    </xf>
    <xf numFmtId="0" fontId="82" fillId="13" borderId="160" xfId="0" applyFont="1" applyFill="1" applyBorder="1" applyAlignment="1">
      <alignment horizontal="right" vertical="center"/>
    </xf>
    <xf numFmtId="0" fontId="82" fillId="13" borderId="150" xfId="0" applyFont="1" applyFill="1" applyBorder="1" applyAlignment="1">
      <alignment horizontal="right" wrapText="1"/>
    </xf>
    <xf numFmtId="0" fontId="82" fillId="13" borderId="81" xfId="0" applyFont="1" applyFill="1" applyBorder="1" applyAlignment="1">
      <alignment horizontal="right" wrapText="1"/>
    </xf>
    <xf numFmtId="0" fontId="82" fillId="13" borderId="151" xfId="0" applyFont="1" applyFill="1" applyBorder="1" applyAlignment="1">
      <alignment horizontal="right" wrapText="1"/>
    </xf>
    <xf numFmtId="0" fontId="86" fillId="0" borderId="0" xfId="0" applyFont="1" applyAlignment="1">
      <alignment horizontal="center" vertical="center" wrapText="1"/>
    </xf>
    <xf numFmtId="0" fontId="86" fillId="0" borderId="0" xfId="0" applyFont="1" applyAlignment="1">
      <alignment horizontal="center" vertical="center"/>
    </xf>
    <xf numFmtId="0" fontId="82" fillId="13" borderId="129" xfId="0" applyFont="1" applyFill="1" applyBorder="1" applyAlignment="1">
      <alignment horizontal="right" wrapText="1"/>
    </xf>
    <xf numFmtId="0" fontId="82" fillId="13" borderId="0" xfId="0" applyFont="1" applyFill="1" applyBorder="1" applyAlignment="1">
      <alignment horizontal="right" wrapText="1"/>
    </xf>
    <xf numFmtId="0" fontId="82" fillId="13" borderId="9" xfId="0" applyFont="1" applyFill="1" applyBorder="1" applyAlignment="1">
      <alignment horizontal="right" wrapText="1"/>
    </xf>
    <xf numFmtId="0" fontId="77" fillId="0" borderId="0" xfId="0" applyFont="1" applyBorder="1" applyAlignment="1">
      <alignment horizontal="right" vertical="center" wrapText="1"/>
    </xf>
    <xf numFmtId="0" fontId="77" fillId="0" borderId="0" xfId="0" applyFont="1" applyFill="1" applyBorder="1" applyAlignment="1">
      <alignment horizontal="right" vertical="center" wrapText="1"/>
    </xf>
    <xf numFmtId="0" fontId="77" fillId="0" borderId="0" xfId="0" applyFont="1" applyFill="1" applyAlignment="1">
      <alignment horizontal="center"/>
    </xf>
    <xf numFmtId="0" fontId="82" fillId="13" borderId="150" xfId="0" applyFont="1" applyFill="1" applyBorder="1" applyAlignment="1">
      <alignment horizontal="center"/>
    </xf>
    <xf numFmtId="0" fontId="82" fillId="13" borderId="81" xfId="0" applyFont="1" applyFill="1" applyBorder="1" applyAlignment="1">
      <alignment horizontal="center"/>
    </xf>
    <xf numFmtId="0" fontId="84" fillId="13" borderId="81" xfId="1" applyFont="1" applyFill="1" applyBorder="1" applyAlignment="1">
      <alignment horizontal="center"/>
    </xf>
    <xf numFmtId="0" fontId="84" fillId="13" borderId="151" xfId="1" applyFont="1" applyFill="1" applyBorder="1" applyAlignment="1">
      <alignment horizontal="center"/>
    </xf>
    <xf numFmtId="0" fontId="82" fillId="13" borderId="152" xfId="0" applyFont="1" applyFill="1" applyBorder="1" applyAlignment="1">
      <alignment horizontal="right"/>
    </xf>
    <xf numFmtId="0" fontId="82" fillId="13" borderId="153" xfId="0" applyFont="1" applyFill="1" applyBorder="1" applyAlignment="1">
      <alignment horizontal="right"/>
    </xf>
    <xf numFmtId="0" fontId="82" fillId="13" borderId="154" xfId="0" applyFont="1" applyFill="1" applyBorder="1" applyAlignment="1">
      <alignment horizontal="right"/>
    </xf>
    <xf numFmtId="9" fontId="82" fillId="13" borderId="147" xfId="0" applyNumberFormat="1" applyFont="1" applyFill="1" applyBorder="1" applyAlignment="1">
      <alignment horizontal="right" vertical="center"/>
    </xf>
    <xf numFmtId="0" fontId="82" fillId="13" borderId="155" xfId="0" applyFont="1" applyFill="1" applyBorder="1" applyAlignment="1">
      <alignment horizontal="right" vertical="center"/>
    </xf>
    <xf numFmtId="0" fontId="82" fillId="13" borderId="129" xfId="0" applyFont="1" applyFill="1" applyBorder="1" applyAlignment="1">
      <alignment horizontal="center" vertical="center" wrapText="1"/>
    </xf>
    <xf numFmtId="0" fontId="82" fillId="13" borderId="0" xfId="0" applyFont="1" applyFill="1" applyBorder="1" applyAlignment="1">
      <alignment horizontal="center" vertical="center" wrapText="1"/>
    </xf>
    <xf numFmtId="0" fontId="82" fillId="13" borderId="128" xfId="0" applyFont="1" applyFill="1" applyBorder="1" applyAlignment="1">
      <alignment horizontal="center" vertical="center" wrapText="1"/>
    </xf>
    <xf numFmtId="0" fontId="82" fillId="13" borderId="146" xfId="0" applyFont="1" applyFill="1" applyBorder="1" applyAlignment="1">
      <alignment horizontal="right" vertical="center" wrapText="1"/>
    </xf>
    <xf numFmtId="0" fontId="82" fillId="13" borderId="147" xfId="0" applyFont="1" applyFill="1" applyBorder="1" applyAlignment="1">
      <alignment horizontal="right" vertical="center" wrapText="1"/>
    </xf>
    <xf numFmtId="0" fontId="82" fillId="13" borderId="147" xfId="0" applyFont="1" applyFill="1" applyBorder="1" applyAlignment="1">
      <alignment horizontal="right"/>
    </xf>
    <xf numFmtId="0" fontId="82" fillId="13" borderId="155" xfId="0" applyFont="1" applyFill="1" applyBorder="1" applyAlignment="1">
      <alignment horizontal="right"/>
    </xf>
    <xf numFmtId="0" fontId="82" fillId="13" borderId="152" xfId="0" applyFont="1" applyFill="1" applyBorder="1" applyAlignment="1">
      <alignment horizontal="right" vertical="center"/>
    </xf>
    <xf numFmtId="0" fontId="82" fillId="13" borderId="153" xfId="0" applyFont="1" applyFill="1" applyBorder="1" applyAlignment="1">
      <alignment horizontal="right" vertical="center"/>
    </xf>
    <xf numFmtId="0" fontId="82" fillId="13" borderId="154" xfId="0" applyFont="1" applyFill="1" applyBorder="1" applyAlignment="1">
      <alignment horizontal="right" vertical="center"/>
    </xf>
    <xf numFmtId="9" fontId="82" fillId="13" borderId="147" xfId="0" applyNumberFormat="1" applyFont="1" applyFill="1" applyBorder="1" applyAlignment="1">
      <alignment horizontal="right" vertical="center" wrapText="1"/>
    </xf>
    <xf numFmtId="0" fontId="82" fillId="13" borderId="155" xfId="0" applyFont="1" applyFill="1" applyBorder="1" applyAlignment="1">
      <alignment horizontal="right" vertical="center" wrapText="1"/>
    </xf>
    <xf numFmtId="0" fontId="82" fillId="13" borderId="152" xfId="0" applyFont="1" applyFill="1" applyBorder="1" applyAlignment="1">
      <alignment horizontal="right" wrapText="1"/>
    </xf>
    <xf numFmtId="0" fontId="82" fillId="13" borderId="153" xfId="0" applyFont="1" applyFill="1" applyBorder="1" applyAlignment="1">
      <alignment horizontal="right" wrapText="1"/>
    </xf>
    <xf numFmtId="0" fontId="82" fillId="13" borderId="154" xfId="0" applyFont="1" applyFill="1" applyBorder="1" applyAlignment="1">
      <alignment horizontal="right" wrapText="1"/>
    </xf>
    <xf numFmtId="0" fontId="82" fillId="13" borderId="146" xfId="0" applyFont="1" applyFill="1" applyBorder="1" applyAlignment="1">
      <alignment horizontal="right" vertical="center"/>
    </xf>
    <xf numFmtId="0" fontId="82" fillId="13" borderId="147" xfId="0" applyFont="1" applyFill="1" applyBorder="1" applyAlignment="1">
      <alignment horizontal="right" vertical="center"/>
    </xf>
    <xf numFmtId="9" fontId="82" fillId="13" borderId="147" xfId="1" applyNumberFormat="1" applyFont="1" applyFill="1" applyBorder="1" applyAlignment="1">
      <alignment horizontal="right" vertical="center"/>
    </xf>
    <xf numFmtId="0" fontId="82" fillId="13" borderId="155" xfId="1" applyFont="1" applyFill="1" applyBorder="1" applyAlignment="1">
      <alignment horizontal="right" vertical="center"/>
    </xf>
    <xf numFmtId="0" fontId="82" fillId="13" borderId="150" xfId="0" applyFont="1" applyFill="1" applyBorder="1" applyAlignment="1">
      <alignment horizontal="right"/>
    </xf>
    <xf numFmtId="0" fontId="82" fillId="13" borderId="81" xfId="0" applyFont="1" applyFill="1" applyBorder="1" applyAlignment="1">
      <alignment horizontal="right"/>
    </xf>
    <xf numFmtId="0" fontId="82" fillId="13" borderId="151" xfId="0" applyFont="1" applyFill="1" applyBorder="1" applyAlignment="1">
      <alignment horizontal="right"/>
    </xf>
    <xf numFmtId="0" fontId="83" fillId="13" borderId="147" xfId="0" applyFont="1" applyFill="1" applyBorder="1" applyAlignment="1">
      <alignment horizontal="right" vertical="center"/>
    </xf>
    <xf numFmtId="0" fontId="83" fillId="13" borderId="155" xfId="0" applyFont="1" applyFill="1" applyBorder="1" applyAlignment="1">
      <alignment horizontal="right" vertical="center"/>
    </xf>
    <xf numFmtId="0" fontId="81" fillId="13" borderId="150" xfId="1" applyFont="1" applyFill="1" applyBorder="1" applyAlignment="1">
      <alignment horizontal="right"/>
    </xf>
    <xf numFmtId="0" fontId="81" fillId="13" borderId="81" xfId="1" applyFont="1" applyFill="1" applyBorder="1" applyAlignment="1">
      <alignment horizontal="right"/>
    </xf>
    <xf numFmtId="0" fontId="81" fillId="13" borderId="151" xfId="1" applyFont="1" applyFill="1" applyBorder="1" applyAlignment="1">
      <alignment horizontal="right"/>
    </xf>
    <xf numFmtId="0" fontId="76" fillId="0" borderId="0" xfId="0" applyFont="1" applyAlignment="1">
      <alignment horizontal="center"/>
    </xf>
    <xf numFmtId="0" fontId="77" fillId="0" borderId="9" xfId="0" applyFont="1" applyBorder="1" applyAlignment="1">
      <alignment horizontal="right"/>
    </xf>
    <xf numFmtId="0" fontId="79" fillId="13" borderId="139" xfId="0" applyFont="1" applyFill="1" applyBorder="1" applyAlignment="1">
      <alignment horizontal="center" vertical="center"/>
    </xf>
    <xf numFmtId="0" fontId="80" fillId="13" borderId="140" xfId="0" applyFont="1" applyFill="1" applyBorder="1" applyAlignment="1">
      <alignment horizontal="center" vertical="center"/>
    </xf>
    <xf numFmtId="0" fontId="80" fillId="13" borderId="146" xfId="0" applyFont="1" applyFill="1" applyBorder="1" applyAlignment="1">
      <alignment horizontal="center" vertical="center"/>
    </xf>
    <xf numFmtId="0" fontId="80" fillId="13" borderId="147" xfId="0" applyFont="1" applyFill="1" applyBorder="1" applyAlignment="1">
      <alignment horizontal="center" vertical="center"/>
    </xf>
    <xf numFmtId="0" fontId="80" fillId="13" borderId="141" xfId="0" applyFont="1" applyFill="1" applyBorder="1" applyAlignment="1">
      <alignment horizontal="center" vertical="center"/>
    </xf>
    <xf numFmtId="0" fontId="80" fillId="13" borderId="142" xfId="0" applyFont="1" applyFill="1" applyBorder="1" applyAlignment="1">
      <alignment horizontal="center" vertical="center"/>
    </xf>
    <xf numFmtId="0" fontId="80" fillId="13" borderId="148" xfId="0" applyFont="1" applyFill="1" applyBorder="1" applyAlignment="1">
      <alignment horizontal="center" vertical="center"/>
    </xf>
    <xf numFmtId="0" fontId="80" fillId="13" borderId="149" xfId="0" applyFont="1" applyFill="1" applyBorder="1" applyAlignment="1">
      <alignment horizontal="center" vertical="center"/>
    </xf>
    <xf numFmtId="0" fontId="81" fillId="13" borderId="143" xfId="1" applyFont="1" applyFill="1" applyBorder="1" applyAlignment="1">
      <alignment horizontal="right"/>
    </xf>
    <xf numFmtId="0" fontId="81" fillId="13" borderId="144" xfId="1" applyFont="1" applyFill="1" applyBorder="1" applyAlignment="1">
      <alignment horizontal="right"/>
    </xf>
    <xf numFmtId="0" fontId="81" fillId="13" borderId="145" xfId="1" applyFont="1" applyFill="1" applyBorder="1" applyAlignment="1">
      <alignment horizontal="right"/>
    </xf>
    <xf numFmtId="0" fontId="34" fillId="11" borderId="41" xfId="0" applyFont="1" applyFill="1" applyBorder="1" applyAlignment="1" applyProtection="1">
      <alignment horizontal="center" vertical="center"/>
    </xf>
    <xf numFmtId="0" fontId="34" fillId="11" borderId="27" xfId="0" applyFont="1" applyFill="1" applyBorder="1" applyAlignment="1" applyProtection="1">
      <alignment horizontal="center" vertical="center"/>
    </xf>
    <xf numFmtId="0" fontId="0" fillId="5" borderId="130"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91" fillId="12" borderId="81" xfId="0" applyFont="1" applyFill="1" applyBorder="1" applyAlignment="1" applyProtection="1">
      <alignment horizontal="center" vertical="center"/>
      <protection hidden="1"/>
    </xf>
    <xf numFmtId="0" fontId="32" fillId="3" borderId="81" xfId="0" applyFont="1" applyFill="1" applyBorder="1" applyAlignment="1" applyProtection="1">
      <alignment horizontal="center" vertical="center"/>
      <protection locked="0" hidden="1"/>
    </xf>
    <xf numFmtId="0" fontId="54" fillId="12" borderId="0" xfId="0" applyFont="1" applyFill="1" applyBorder="1" applyAlignment="1" applyProtection="1">
      <alignment horizontal="center" vertical="center"/>
      <protection hidden="1"/>
    </xf>
    <xf numFmtId="0" fontId="44" fillId="3" borderId="81" xfId="0" applyFont="1" applyFill="1" applyBorder="1" applyAlignment="1" applyProtection="1">
      <alignment horizontal="center" vertical="center"/>
      <protection hidden="1"/>
    </xf>
    <xf numFmtId="0" fontId="43" fillId="3" borderId="81" xfId="0" applyFont="1" applyFill="1" applyBorder="1" applyAlignment="1" applyProtection="1">
      <alignment horizontal="center" vertical="center"/>
      <protection hidden="1"/>
    </xf>
    <xf numFmtId="0" fontId="43" fillId="0" borderId="81" xfId="0" applyFont="1" applyFill="1" applyBorder="1" applyAlignment="1" applyProtection="1">
      <alignment horizontal="center" vertical="center"/>
      <protection hidden="1"/>
    </xf>
    <xf numFmtId="0" fontId="33" fillId="3" borderId="81" xfId="0" applyFont="1" applyFill="1" applyBorder="1" applyAlignment="1" applyProtection="1">
      <alignment horizontal="center" vertical="center"/>
      <protection hidden="1"/>
    </xf>
    <xf numFmtId="0" fontId="55" fillId="20" borderId="0" xfId="0" applyFont="1" applyFill="1" applyAlignment="1" applyProtection="1">
      <alignment horizontal="center" vertical="center"/>
      <protection hidden="1"/>
    </xf>
    <xf numFmtId="0" fontId="54" fillId="12" borderId="129" xfId="0" applyFont="1" applyFill="1" applyBorder="1" applyAlignment="1" applyProtection="1">
      <alignment horizontal="center" vertical="center"/>
      <protection hidden="1"/>
    </xf>
    <xf numFmtId="0" fontId="55" fillId="20" borderId="129" xfId="0" applyFont="1" applyFill="1" applyBorder="1" applyAlignment="1" applyProtection="1">
      <alignment horizontal="center" vertical="center"/>
      <protection hidden="1"/>
    </xf>
    <xf numFmtId="0" fontId="74" fillId="12" borderId="81" xfId="0" applyFont="1" applyFill="1" applyBorder="1" applyAlignment="1" applyProtection="1">
      <alignment horizontal="center" vertical="center" shrinkToFit="1"/>
      <protection hidden="1"/>
    </xf>
    <xf numFmtId="0" fontId="66" fillId="3" borderId="81" xfId="0" applyFont="1" applyFill="1" applyBorder="1" applyAlignment="1" applyProtection="1">
      <alignment horizontal="center" vertical="center" shrinkToFit="1"/>
      <protection hidden="1"/>
    </xf>
    <xf numFmtId="0" fontId="27" fillId="3" borderId="81" xfId="0" applyFont="1" applyFill="1" applyBorder="1" applyAlignment="1" applyProtection="1">
      <alignment horizontal="center" vertical="center" shrinkToFit="1"/>
      <protection hidden="1"/>
    </xf>
    <xf numFmtId="49" fontId="27" fillId="3" borderId="81" xfId="1" applyNumberFormat="1" applyFont="1" applyFill="1" applyBorder="1" applyAlignment="1" applyProtection="1">
      <alignment horizontal="center" vertical="center" shrinkToFit="1"/>
      <protection hidden="1"/>
    </xf>
    <xf numFmtId="0" fontId="54" fillId="20" borderId="81" xfId="0" applyFont="1" applyFill="1" applyBorder="1" applyAlignment="1" applyProtection="1">
      <alignment horizontal="center" vertical="center" shrinkToFit="1"/>
      <protection hidden="1"/>
    </xf>
    <xf numFmtId="0" fontId="32" fillId="3" borderId="81" xfId="0" applyFont="1" applyFill="1" applyBorder="1" applyAlignment="1" applyProtection="1">
      <alignment horizontal="center" vertical="center" shrinkToFit="1"/>
      <protection locked="0" hidden="1"/>
    </xf>
    <xf numFmtId="49" fontId="66" fillId="3" borderId="81" xfId="0" applyNumberFormat="1" applyFont="1" applyFill="1" applyBorder="1" applyAlignment="1" applyProtection="1">
      <alignment horizontal="center" vertical="center" shrinkToFit="1"/>
      <protection hidden="1"/>
    </xf>
    <xf numFmtId="0" fontId="54" fillId="12" borderId="81" xfId="0" applyFont="1" applyFill="1" applyBorder="1" applyAlignment="1" applyProtection="1">
      <alignment horizontal="center" vertical="center" shrinkToFit="1"/>
      <protection hidden="1"/>
    </xf>
    <xf numFmtId="0" fontId="54" fillId="12" borderId="81" xfId="0" applyNumberFormat="1" applyFont="1" applyFill="1" applyBorder="1" applyAlignment="1" applyProtection="1">
      <alignment horizontal="center" vertical="center" shrinkToFit="1"/>
      <protection hidden="1"/>
    </xf>
    <xf numFmtId="0" fontId="47" fillId="3" borderId="81" xfId="1" applyFont="1" applyFill="1" applyBorder="1" applyAlignment="1" applyProtection="1">
      <alignment horizontal="center" vertical="center" shrinkToFit="1"/>
      <protection locked="0" hidden="1"/>
    </xf>
    <xf numFmtId="0" fontId="32" fillId="3" borderId="81" xfId="0" applyFont="1" applyFill="1" applyBorder="1" applyAlignment="1" applyProtection="1">
      <alignment horizontal="center" vertical="center" shrinkToFit="1"/>
      <protection hidden="1"/>
    </xf>
    <xf numFmtId="0" fontId="91" fillId="12" borderId="81" xfId="0" applyFont="1" applyFill="1" applyBorder="1" applyAlignment="1" applyProtection="1">
      <alignment horizontal="center" vertical="center" shrinkToFit="1"/>
      <protection hidden="1"/>
    </xf>
    <xf numFmtId="0" fontId="9" fillId="3" borderId="46" xfId="0" applyFont="1" applyFill="1" applyBorder="1" applyAlignment="1" applyProtection="1">
      <alignment horizontal="center" vertical="center"/>
      <protection hidden="1"/>
    </xf>
    <xf numFmtId="0" fontId="9" fillId="3" borderId="26" xfId="0" applyFont="1" applyFill="1" applyBorder="1" applyAlignment="1" applyProtection="1">
      <alignment horizontal="center" vertical="center"/>
      <protection hidden="1"/>
    </xf>
    <xf numFmtId="0" fontId="9" fillId="3" borderId="50" xfId="0" applyFont="1" applyFill="1" applyBorder="1" applyAlignment="1" applyProtection="1">
      <alignment horizontal="center" vertical="center"/>
      <protection hidden="1"/>
    </xf>
    <xf numFmtId="0" fontId="32" fillId="3" borderId="168" xfId="0" applyFont="1" applyFill="1" applyBorder="1" applyAlignment="1" applyProtection="1">
      <alignment horizontal="center" vertical="center" shrinkToFit="1"/>
      <protection hidden="1"/>
    </xf>
    <xf numFmtId="14" fontId="74" fillId="12" borderId="81" xfId="0" applyNumberFormat="1" applyFont="1" applyFill="1" applyBorder="1" applyAlignment="1" applyProtection="1">
      <alignment horizontal="center" vertical="center" shrinkToFit="1"/>
      <protection hidden="1"/>
    </xf>
    <xf numFmtId="14" fontId="74" fillId="12" borderId="168" xfId="0" applyNumberFormat="1" applyFont="1" applyFill="1" applyBorder="1" applyAlignment="1" applyProtection="1">
      <alignment horizontal="center" vertical="center" shrinkToFit="1"/>
      <protection hidden="1"/>
    </xf>
    <xf numFmtId="0" fontId="32" fillId="3" borderId="81" xfId="0" applyNumberFormat="1" applyFont="1" applyFill="1" applyBorder="1" applyAlignment="1" applyProtection="1">
      <alignment horizontal="center" vertical="center" shrinkToFit="1"/>
      <protection hidden="1"/>
    </xf>
    <xf numFmtId="0" fontId="32" fillId="3" borderId="168" xfId="0" applyNumberFormat="1" applyFont="1" applyFill="1" applyBorder="1" applyAlignment="1" applyProtection="1">
      <alignment horizontal="center" vertical="center" shrinkToFit="1"/>
      <protection hidden="1"/>
    </xf>
    <xf numFmtId="0" fontId="45" fillId="3" borderId="81" xfId="1" applyFont="1" applyFill="1" applyBorder="1" applyAlignment="1" applyProtection="1">
      <alignment horizontal="center" vertical="center" shrinkToFit="1"/>
      <protection hidden="1"/>
    </xf>
    <xf numFmtId="0" fontId="31" fillId="0" borderId="81" xfId="0" applyFont="1" applyFill="1" applyBorder="1" applyAlignment="1" applyProtection="1">
      <alignment horizontal="center" vertical="center" shrinkToFit="1"/>
      <protection hidden="1"/>
    </xf>
    <xf numFmtId="14" fontId="32" fillId="3" borderId="81" xfId="0" applyNumberFormat="1" applyFont="1" applyFill="1" applyBorder="1" applyAlignment="1" applyProtection="1">
      <alignment horizontal="center" vertical="center" shrinkToFit="1"/>
      <protection hidden="1"/>
    </xf>
    <xf numFmtId="0" fontId="51" fillId="12" borderId="0" xfId="1" applyFont="1" applyFill="1" applyBorder="1" applyAlignment="1" applyProtection="1">
      <alignment horizontal="center" vertical="center"/>
      <protection hidden="1"/>
    </xf>
    <xf numFmtId="0" fontId="51" fillId="12" borderId="0" xfId="1" applyFont="1" applyFill="1" applyBorder="1" applyAlignment="1" applyProtection="1">
      <alignment horizontal="center" vertical="center" wrapText="1"/>
      <protection hidden="1"/>
    </xf>
    <xf numFmtId="0" fontId="42" fillId="3" borderId="81" xfId="0" applyFont="1" applyFill="1" applyBorder="1" applyAlignment="1" applyProtection="1">
      <alignment horizontal="center" vertical="center" shrinkToFit="1"/>
      <protection locked="0" hidden="1"/>
    </xf>
    <xf numFmtId="0" fontId="66" fillId="3" borderId="81" xfId="0" applyFont="1" applyFill="1" applyBorder="1" applyAlignment="1" applyProtection="1">
      <alignment horizontal="center" vertical="center" shrinkToFit="1"/>
      <protection locked="0" hidden="1"/>
    </xf>
    <xf numFmtId="0" fontId="3" fillId="3" borderId="81" xfId="0" applyFont="1" applyFill="1" applyBorder="1" applyAlignment="1" applyProtection="1">
      <alignment horizontal="center" vertical="center" shrinkToFit="1"/>
      <protection hidden="1"/>
    </xf>
    <xf numFmtId="0" fontId="35" fillId="12" borderId="176" xfId="0" applyFont="1" applyFill="1" applyBorder="1" applyAlignment="1" applyProtection="1">
      <alignment horizontal="center" vertical="center"/>
      <protection hidden="1"/>
    </xf>
    <xf numFmtId="0" fontId="35" fillId="12" borderId="128" xfId="0" applyFont="1" applyFill="1" applyBorder="1" applyAlignment="1" applyProtection="1">
      <alignment horizontal="center" vertical="center"/>
      <protection hidden="1"/>
    </xf>
    <xf numFmtId="0" fontId="35" fillId="12" borderId="177" xfId="0" applyFont="1" applyFill="1" applyBorder="1" applyAlignment="1" applyProtection="1">
      <alignment horizontal="center" vertical="center"/>
      <protection hidden="1"/>
    </xf>
    <xf numFmtId="0" fontId="35" fillId="12" borderId="9" xfId="0" applyFont="1" applyFill="1" applyBorder="1" applyAlignment="1" applyProtection="1">
      <alignment horizontal="center" vertical="center" wrapText="1"/>
      <protection hidden="1"/>
    </xf>
    <xf numFmtId="0" fontId="35" fillId="12" borderId="55" xfId="0" applyFont="1" applyFill="1" applyBorder="1" applyAlignment="1" applyProtection="1">
      <alignment horizontal="center" vertical="center" wrapText="1"/>
      <protection hidden="1"/>
    </xf>
    <xf numFmtId="0" fontId="9" fillId="3" borderId="165" xfId="0" applyFont="1" applyFill="1" applyBorder="1" applyAlignment="1" applyProtection="1">
      <alignment horizontal="center" vertical="center"/>
      <protection hidden="1"/>
    </xf>
    <xf numFmtId="0" fontId="9" fillId="3" borderId="25" xfId="0" applyFont="1" applyFill="1" applyBorder="1" applyAlignment="1" applyProtection="1">
      <alignment horizontal="center" vertical="center"/>
      <protection hidden="1"/>
    </xf>
    <xf numFmtId="0" fontId="9" fillId="3" borderId="166" xfId="0" applyFont="1" applyFill="1" applyBorder="1" applyAlignment="1" applyProtection="1">
      <alignment horizontal="center" vertical="center"/>
      <protection hidden="1"/>
    </xf>
    <xf numFmtId="0" fontId="8" fillId="3" borderId="46" xfId="0" applyFont="1" applyFill="1" applyBorder="1" applyAlignment="1" applyProtection="1">
      <alignment horizontal="center" vertical="center" wrapText="1"/>
      <protection hidden="1"/>
    </xf>
    <xf numFmtId="0" fontId="8" fillId="3" borderId="26" xfId="0" applyFont="1" applyFill="1" applyBorder="1" applyAlignment="1" applyProtection="1">
      <alignment horizontal="center" vertical="center" wrapText="1"/>
      <protection hidden="1"/>
    </xf>
    <xf numFmtId="0" fontId="8" fillId="3" borderId="50" xfId="0" applyFont="1" applyFill="1" applyBorder="1" applyAlignment="1" applyProtection="1">
      <alignment horizontal="center" vertical="center" wrapText="1"/>
      <protection hidden="1"/>
    </xf>
    <xf numFmtId="0" fontId="8" fillId="3" borderId="48" xfId="0" applyFont="1" applyFill="1" applyBorder="1" applyAlignment="1" applyProtection="1">
      <alignment horizontal="center" vertical="center" shrinkToFit="1"/>
      <protection hidden="1"/>
    </xf>
    <xf numFmtId="0" fontId="8" fillId="3" borderId="26" xfId="0" applyFont="1" applyFill="1" applyBorder="1" applyAlignment="1" applyProtection="1">
      <alignment horizontal="center" vertical="center" shrinkToFit="1"/>
      <protection hidden="1"/>
    </xf>
    <xf numFmtId="0" fontId="8" fillId="3" borderId="50" xfId="0" applyFont="1" applyFill="1" applyBorder="1" applyAlignment="1" applyProtection="1">
      <alignment horizontal="center" vertical="center" shrinkToFit="1"/>
      <protection hidden="1"/>
    </xf>
    <xf numFmtId="0" fontId="27" fillId="3" borderId="0" xfId="0" applyNumberFormat="1" applyFont="1" applyFill="1" applyBorder="1" applyAlignment="1" applyProtection="1">
      <alignment horizontal="center" vertical="center" shrinkToFit="1"/>
      <protection hidden="1"/>
    </xf>
    <xf numFmtId="0" fontId="54" fillId="12" borderId="129" xfId="0" applyNumberFormat="1" applyFont="1" applyFill="1" applyBorder="1" applyAlignment="1" applyProtection="1">
      <alignment horizontal="center" vertical="center" shrinkToFit="1"/>
      <protection hidden="1"/>
    </xf>
    <xf numFmtId="0" fontId="54" fillId="12" borderId="128" xfId="0" applyNumberFormat="1"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0" fontId="3" fillId="5" borderId="54" xfId="0" applyFont="1" applyFill="1" applyBorder="1" applyAlignment="1" applyProtection="1">
      <alignment horizontal="center" vertical="center"/>
      <protection hidden="1"/>
    </xf>
    <xf numFmtId="0" fontId="3" fillId="5" borderId="40" xfId="0" applyFont="1" applyFill="1" applyBorder="1" applyAlignment="1" applyProtection="1">
      <alignment horizontal="center" vertical="center"/>
      <protection hidden="1"/>
    </xf>
    <xf numFmtId="0" fontId="44" fillId="5" borderId="169" xfId="0" applyFont="1" applyFill="1" applyBorder="1" applyAlignment="1" applyProtection="1">
      <alignment horizontal="center" vertical="center"/>
      <protection hidden="1"/>
    </xf>
    <xf numFmtId="0" fontId="44" fillId="5" borderId="170" xfId="0" applyFont="1" applyFill="1" applyBorder="1" applyAlignment="1" applyProtection="1">
      <alignment horizontal="center" vertical="center"/>
      <protection hidden="1"/>
    </xf>
    <xf numFmtId="0" fontId="44" fillId="5" borderId="171" xfId="0" applyFont="1" applyFill="1" applyBorder="1" applyAlignment="1" applyProtection="1">
      <alignment horizontal="center" vertical="center"/>
      <protection hidden="1"/>
    </xf>
    <xf numFmtId="0" fontId="44" fillId="5" borderId="173" xfId="0" applyFont="1" applyFill="1" applyBorder="1" applyAlignment="1" applyProtection="1">
      <alignment horizontal="center" vertical="center"/>
      <protection hidden="1"/>
    </xf>
    <xf numFmtId="0" fontId="46" fillId="12" borderId="0" xfId="1" applyFont="1" applyFill="1" applyBorder="1" applyAlignment="1" applyProtection="1">
      <alignment horizontal="center" vertical="center" wrapText="1"/>
      <protection hidden="1"/>
    </xf>
    <xf numFmtId="0" fontId="35" fillId="12" borderId="167" xfId="0" applyFont="1" applyFill="1" applyBorder="1" applyAlignment="1" applyProtection="1">
      <alignment horizontal="center" vertical="center"/>
      <protection hidden="1"/>
    </xf>
    <xf numFmtId="0" fontId="35" fillId="12" borderId="81" xfId="0" applyFont="1" applyFill="1" applyBorder="1" applyAlignment="1" applyProtection="1">
      <alignment horizontal="center" vertical="center"/>
      <protection hidden="1"/>
    </xf>
    <xf numFmtId="0" fontId="35" fillId="12" borderId="168" xfId="0" applyFont="1" applyFill="1" applyBorder="1" applyAlignment="1" applyProtection="1">
      <alignment horizontal="center" vertical="center"/>
      <protection hidden="1"/>
    </xf>
    <xf numFmtId="0" fontId="9" fillId="3" borderId="51" xfId="0" applyFont="1" applyFill="1" applyBorder="1" applyAlignment="1" applyProtection="1">
      <alignment horizontal="center" vertical="center"/>
      <protection hidden="1"/>
    </xf>
    <xf numFmtId="0" fontId="9" fillId="3" borderId="28" xfId="0" applyFont="1" applyFill="1" applyBorder="1" applyAlignment="1" applyProtection="1">
      <alignment horizontal="center" vertical="center"/>
      <protection hidden="1"/>
    </xf>
    <xf numFmtId="0" fontId="9" fillId="3" borderId="52" xfId="0" applyFont="1" applyFill="1" applyBorder="1" applyAlignment="1" applyProtection="1">
      <alignment horizontal="center" vertical="center"/>
      <protection hidden="1"/>
    </xf>
    <xf numFmtId="0" fontId="35" fillId="12" borderId="6" xfId="0" applyFont="1" applyFill="1" applyBorder="1" applyAlignment="1" applyProtection="1">
      <alignment horizontal="center" vertical="center"/>
      <protection hidden="1"/>
    </xf>
    <xf numFmtId="0" fontId="35" fillId="12" borderId="54" xfId="0" applyFont="1" applyFill="1" applyBorder="1" applyAlignment="1" applyProtection="1">
      <alignment horizontal="center" vertical="center"/>
      <protection hidden="1"/>
    </xf>
    <xf numFmtId="0" fontId="8" fillId="3" borderId="49" xfId="0" applyFont="1" applyFill="1" applyBorder="1" applyAlignment="1" applyProtection="1">
      <alignment horizontal="center" vertical="center"/>
      <protection hidden="1"/>
    </xf>
    <xf numFmtId="0" fontId="8" fillId="3" borderId="28" xfId="0" applyFont="1" applyFill="1" applyBorder="1" applyAlignment="1" applyProtection="1">
      <alignment horizontal="center" vertical="center"/>
      <protection hidden="1"/>
    </xf>
    <xf numFmtId="0" fontId="8" fillId="3" borderId="52" xfId="0" applyFont="1" applyFill="1" applyBorder="1" applyAlignment="1" applyProtection="1">
      <alignment horizontal="center" vertical="center"/>
      <protection hidden="1"/>
    </xf>
    <xf numFmtId="0" fontId="8" fillId="3" borderId="48" xfId="0" applyFont="1" applyFill="1" applyBorder="1" applyAlignment="1" applyProtection="1">
      <alignment horizontal="center" vertical="center"/>
      <protection hidden="1"/>
    </xf>
    <xf numFmtId="0" fontId="8" fillId="3" borderId="26" xfId="0" applyFont="1" applyFill="1" applyBorder="1" applyAlignment="1" applyProtection="1">
      <alignment horizontal="center" vertical="center"/>
      <protection hidden="1"/>
    </xf>
    <xf numFmtId="0" fontId="8" fillId="3" borderId="50" xfId="0" applyFont="1" applyFill="1" applyBorder="1" applyAlignment="1" applyProtection="1">
      <alignment horizontal="center" vertical="center"/>
      <protection hidden="1"/>
    </xf>
    <xf numFmtId="0" fontId="8" fillId="3" borderId="48" xfId="0" applyFont="1" applyFill="1" applyBorder="1" applyAlignment="1" applyProtection="1">
      <alignment horizontal="center" vertical="center" wrapText="1"/>
      <protection hidden="1"/>
    </xf>
    <xf numFmtId="0" fontId="8" fillId="3" borderId="127" xfId="0" applyFont="1" applyFill="1" applyBorder="1" applyAlignment="1" applyProtection="1">
      <alignment horizontal="center" vertical="center" wrapText="1"/>
      <protection hidden="1"/>
    </xf>
    <xf numFmtId="0" fontId="8" fillId="3" borderId="134" xfId="0" applyFont="1" applyFill="1" applyBorder="1" applyAlignment="1" applyProtection="1">
      <alignment horizontal="center" vertical="center"/>
      <protection hidden="1"/>
    </xf>
    <xf numFmtId="0" fontId="8" fillId="3" borderId="49" xfId="0" applyFont="1" applyFill="1" applyBorder="1" applyAlignment="1" applyProtection="1">
      <alignment horizontal="center" vertical="center" shrinkToFit="1"/>
      <protection hidden="1"/>
    </xf>
    <xf numFmtId="0" fontId="8" fillId="3" borderId="28" xfId="0" applyFont="1" applyFill="1" applyBorder="1" applyAlignment="1" applyProtection="1">
      <alignment horizontal="center" vertical="center" shrinkToFit="1"/>
      <protection hidden="1"/>
    </xf>
    <xf numFmtId="0" fontId="8" fillId="3" borderId="52" xfId="0" applyFont="1" applyFill="1" applyBorder="1" applyAlignment="1" applyProtection="1">
      <alignment horizontal="center" vertical="center" shrinkToFit="1"/>
      <protection hidden="1"/>
    </xf>
    <xf numFmtId="0" fontId="9" fillId="3" borderId="46" xfId="0" applyFont="1" applyFill="1" applyBorder="1" applyAlignment="1" applyProtection="1">
      <alignment horizontal="center" vertical="center" shrinkToFit="1"/>
      <protection hidden="1"/>
    </xf>
    <xf numFmtId="0" fontId="9" fillId="3" borderId="26" xfId="0" applyFont="1" applyFill="1" applyBorder="1" applyAlignment="1" applyProtection="1">
      <alignment horizontal="center" vertical="center" shrinkToFit="1"/>
      <protection hidden="1"/>
    </xf>
    <xf numFmtId="0" fontId="9" fillId="3" borderId="50" xfId="0" applyFont="1" applyFill="1" applyBorder="1" applyAlignment="1" applyProtection="1">
      <alignment horizontal="center" vertical="center" shrinkToFit="1"/>
      <protection hidden="1"/>
    </xf>
    <xf numFmtId="0" fontId="9" fillId="3" borderId="165" xfId="0" applyFont="1" applyFill="1" applyBorder="1" applyAlignment="1" applyProtection="1">
      <alignment horizontal="center" vertical="center" shrinkToFit="1"/>
      <protection hidden="1"/>
    </xf>
    <xf numFmtId="0" fontId="9" fillId="3" borderId="25" xfId="0" applyFont="1" applyFill="1" applyBorder="1" applyAlignment="1" applyProtection="1">
      <alignment horizontal="center" vertical="center" shrinkToFit="1"/>
      <protection hidden="1"/>
    </xf>
    <xf numFmtId="0" fontId="9" fillId="3" borderId="166" xfId="0" applyFont="1" applyFill="1" applyBorder="1" applyAlignment="1" applyProtection="1">
      <alignment horizontal="center" vertical="center" shrinkToFit="1"/>
      <protection hidden="1"/>
    </xf>
    <xf numFmtId="0" fontId="8" fillId="3" borderId="127" xfId="0" applyFont="1" applyFill="1" applyBorder="1" applyAlignment="1" applyProtection="1">
      <alignment horizontal="center" vertical="center"/>
      <protection hidden="1"/>
    </xf>
    <xf numFmtId="22" fontId="58" fillId="0" borderId="97" xfId="0" applyNumberFormat="1" applyFont="1" applyBorder="1" applyAlignment="1" applyProtection="1">
      <alignment horizontal="center" vertical="center" readingOrder="2"/>
      <protection hidden="1"/>
    </xf>
    <xf numFmtId="0" fontId="7" fillId="0" borderId="98" xfId="0" applyFont="1" applyFill="1" applyBorder="1" applyAlignment="1" applyProtection="1">
      <alignment horizontal="center" vertical="center" wrapText="1"/>
      <protection hidden="1"/>
    </xf>
    <xf numFmtId="0" fontId="7" fillId="0" borderId="99" xfId="0" applyFont="1" applyFill="1" applyBorder="1" applyAlignment="1" applyProtection="1">
      <alignment horizontal="center" vertical="center" wrapText="1"/>
      <protection hidden="1"/>
    </xf>
    <xf numFmtId="0" fontId="48" fillId="4" borderId="99" xfId="1" applyFont="1" applyFill="1" applyBorder="1" applyAlignment="1" applyProtection="1">
      <alignment horizontal="center" vertical="center"/>
      <protection hidden="1"/>
    </xf>
    <xf numFmtId="0" fontId="7" fillId="0" borderId="99" xfId="0" applyFont="1" applyFill="1" applyBorder="1" applyAlignment="1" applyProtection="1">
      <alignment horizontal="center" vertical="center"/>
      <protection hidden="1"/>
    </xf>
    <xf numFmtId="0" fontId="31" fillId="4" borderId="99" xfId="0" applyFont="1" applyFill="1" applyBorder="1" applyAlignment="1" applyProtection="1">
      <alignment horizontal="center" vertical="center"/>
      <protection hidden="1"/>
    </xf>
    <xf numFmtId="0" fontId="36" fillId="4" borderId="99" xfId="0" applyFont="1" applyFill="1" applyBorder="1" applyAlignment="1" applyProtection="1">
      <alignment horizontal="center" vertical="center"/>
      <protection hidden="1"/>
    </xf>
    <xf numFmtId="0" fontId="7" fillId="4" borderId="99" xfId="0" applyFont="1" applyFill="1" applyBorder="1" applyAlignment="1" applyProtection="1">
      <alignment horizontal="center" vertical="center"/>
      <protection hidden="1"/>
    </xf>
    <xf numFmtId="0" fontId="7" fillId="4" borderId="100" xfId="0" applyFont="1" applyFill="1" applyBorder="1" applyAlignment="1" applyProtection="1">
      <alignment horizontal="center" vertical="center"/>
      <protection hidden="1"/>
    </xf>
    <xf numFmtId="14" fontId="78" fillId="4" borderId="26" xfId="0" applyNumberFormat="1" applyFont="1" applyFill="1" applyBorder="1" applyAlignment="1" applyProtection="1">
      <alignment horizontal="center" vertical="center" shrinkToFit="1"/>
      <protection hidden="1"/>
    </xf>
    <xf numFmtId="0" fontId="67" fillId="0" borderId="26" xfId="0" applyFont="1" applyFill="1" applyBorder="1" applyAlignment="1" applyProtection="1">
      <alignment horizontal="center" vertical="center"/>
      <protection hidden="1"/>
    </xf>
    <xf numFmtId="0" fontId="78" fillId="4" borderId="26" xfId="0" applyFont="1" applyFill="1" applyBorder="1" applyAlignment="1" applyProtection="1">
      <alignment horizontal="center" vertical="center" shrinkToFit="1"/>
      <protection hidden="1"/>
    </xf>
    <xf numFmtId="0" fontId="7" fillId="0" borderId="99" xfId="0" applyFont="1" applyFill="1" applyBorder="1" applyAlignment="1" applyProtection="1">
      <alignment horizontal="center" vertical="center" shrinkToFit="1"/>
      <protection hidden="1"/>
    </xf>
    <xf numFmtId="0" fontId="7" fillId="0" borderId="101" xfId="0" applyFont="1" applyFill="1" applyBorder="1" applyAlignment="1" applyProtection="1">
      <alignment horizontal="center" vertical="center" wrapText="1"/>
      <protection hidden="1"/>
    </xf>
    <xf numFmtId="0" fontId="7" fillId="0" borderId="26" xfId="0" applyFont="1" applyFill="1" applyBorder="1" applyAlignment="1" applyProtection="1">
      <alignment horizontal="center" vertical="center" wrapText="1"/>
      <protection hidden="1"/>
    </xf>
    <xf numFmtId="0" fontId="7" fillId="4" borderId="26" xfId="0" applyFont="1" applyFill="1" applyBorder="1" applyAlignment="1" applyProtection="1">
      <alignment horizontal="center" vertical="center" wrapText="1"/>
      <protection hidden="1"/>
    </xf>
    <xf numFmtId="0" fontId="89" fillId="4" borderId="26" xfId="0" applyFont="1" applyFill="1" applyBorder="1" applyAlignment="1" applyProtection="1">
      <alignment horizontal="center" vertical="center" shrinkToFit="1"/>
      <protection hidden="1"/>
    </xf>
    <xf numFmtId="0" fontId="68" fillId="0" borderId="26" xfId="0" applyFont="1" applyFill="1" applyBorder="1" applyAlignment="1" applyProtection="1">
      <alignment horizontal="center" vertical="center" wrapText="1"/>
      <protection hidden="1"/>
    </xf>
    <xf numFmtId="0" fontId="68" fillId="0" borderId="102" xfId="0" applyFont="1" applyFill="1" applyBorder="1" applyAlignment="1" applyProtection="1">
      <alignment horizontal="center" vertical="center" wrapText="1"/>
      <protection hidden="1"/>
    </xf>
    <xf numFmtId="0" fontId="31" fillId="0" borderId="42" xfId="0" applyFont="1" applyFill="1" applyBorder="1" applyAlignment="1" applyProtection="1">
      <alignment horizontal="center" vertical="center"/>
      <protection hidden="1"/>
    </xf>
    <xf numFmtId="14" fontId="0" fillId="4" borderId="42" xfId="0" applyNumberFormat="1" applyFont="1" applyFill="1" applyBorder="1" applyAlignment="1" applyProtection="1">
      <alignment horizontal="center" vertical="center"/>
      <protection hidden="1"/>
    </xf>
    <xf numFmtId="0" fontId="0" fillId="4" borderId="42" xfId="0" applyNumberFormat="1" applyFont="1" applyFill="1" applyBorder="1" applyAlignment="1" applyProtection="1">
      <alignment horizontal="center" vertical="center"/>
      <protection hidden="1"/>
    </xf>
    <xf numFmtId="0" fontId="38" fillId="4" borderId="42" xfId="0" applyNumberFormat="1" applyFont="1" applyFill="1" applyBorder="1" applyAlignment="1" applyProtection="1">
      <alignment horizontal="center" vertical="center"/>
      <protection hidden="1"/>
    </xf>
    <xf numFmtId="0" fontId="38" fillId="4" borderId="104" xfId="0" applyNumberFormat="1" applyFont="1" applyFill="1" applyBorder="1" applyAlignment="1" applyProtection="1">
      <alignment horizontal="center" vertical="center"/>
      <protection hidden="1"/>
    </xf>
    <xf numFmtId="0" fontId="16" fillId="0" borderId="101"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0" fontId="0" fillId="4" borderId="26" xfId="0" applyFill="1" applyBorder="1" applyAlignment="1" applyProtection="1">
      <alignment horizontal="center" vertical="center"/>
      <protection hidden="1"/>
    </xf>
    <xf numFmtId="0" fontId="16" fillId="0" borderId="26" xfId="0" applyFont="1" applyFill="1" applyBorder="1" applyAlignment="1" applyProtection="1">
      <alignment horizontal="center" vertical="center"/>
      <protection hidden="1"/>
    </xf>
    <xf numFmtId="0" fontId="0" fillId="4" borderId="26" xfId="0" applyFont="1" applyFill="1" applyBorder="1" applyAlignment="1" applyProtection="1">
      <alignment horizontal="center" vertical="center"/>
      <protection hidden="1"/>
    </xf>
    <xf numFmtId="0" fontId="8" fillId="4" borderId="26" xfId="0" applyFont="1" applyFill="1" applyBorder="1" applyAlignment="1" applyProtection="1">
      <alignment horizontal="center" vertical="center" shrinkToFit="1"/>
      <protection hidden="1"/>
    </xf>
    <xf numFmtId="0" fontId="0" fillId="4" borderId="102" xfId="0" applyFont="1" applyFill="1" applyBorder="1" applyAlignment="1" applyProtection="1">
      <alignment horizontal="center" vertical="center"/>
      <protection hidden="1"/>
    </xf>
    <xf numFmtId="0" fontId="36" fillId="0" borderId="45" xfId="0" applyFont="1" applyBorder="1" applyAlignment="1" applyProtection="1">
      <alignment horizontal="center" vertical="center" shrinkToFit="1"/>
      <protection hidden="1"/>
    </xf>
    <xf numFmtId="0" fontId="16" fillId="0" borderId="103" xfId="0" applyFont="1" applyFill="1" applyBorder="1" applyAlignment="1" applyProtection="1">
      <alignment horizontal="center" vertical="center"/>
      <protection hidden="1"/>
    </xf>
    <xf numFmtId="0" fontId="16" fillId="0" borderId="42" xfId="0" applyFont="1" applyFill="1" applyBorder="1" applyAlignment="1" applyProtection="1">
      <alignment horizontal="center" vertical="center"/>
      <protection hidden="1"/>
    </xf>
    <xf numFmtId="0" fontId="32" fillId="16" borderId="5" xfId="0" applyFont="1" applyFill="1" applyBorder="1" applyAlignment="1" applyProtection="1">
      <alignment horizontal="right" vertical="center" wrapText="1"/>
      <protection hidden="1"/>
    </xf>
    <xf numFmtId="0" fontId="32" fillId="16" borderId="0" xfId="0" applyFont="1" applyFill="1" applyBorder="1" applyAlignment="1" applyProtection="1">
      <alignment horizontal="right" vertical="center" wrapText="1"/>
      <protection hidden="1"/>
    </xf>
    <xf numFmtId="0" fontId="36" fillId="2" borderId="51" xfId="0" applyFont="1" applyFill="1" applyBorder="1" applyAlignment="1" applyProtection="1">
      <alignment horizontal="center" vertical="center"/>
      <protection hidden="1"/>
    </xf>
    <xf numFmtId="0" fontId="36" fillId="2" borderId="28" xfId="0" applyFont="1" applyFill="1" applyBorder="1" applyAlignment="1" applyProtection="1">
      <alignment horizontal="center" vertical="center"/>
      <protection hidden="1"/>
    </xf>
    <xf numFmtId="0" fontId="36" fillId="2" borderId="52" xfId="0" applyFont="1" applyFill="1" applyBorder="1" applyAlignment="1" applyProtection="1">
      <alignment horizontal="center" vertical="center"/>
      <protection hidden="1"/>
    </xf>
    <xf numFmtId="0" fontId="67" fillId="0" borderId="102" xfId="0" applyFont="1" applyFill="1" applyBorder="1" applyAlignment="1" applyProtection="1">
      <alignment horizontal="center" vertical="center"/>
      <protection hidden="1"/>
    </xf>
    <xf numFmtId="0" fontId="7" fillId="0" borderId="101" xfId="0" applyFont="1" applyFill="1" applyBorder="1" applyAlignment="1" applyProtection="1">
      <alignment horizontal="center" vertical="center" shrinkToFit="1"/>
      <protection hidden="1"/>
    </xf>
    <xf numFmtId="0" fontId="7" fillId="0" borderId="26" xfId="0" applyFont="1" applyFill="1" applyBorder="1" applyAlignment="1" applyProtection="1">
      <alignment horizontal="center" vertical="center" shrinkToFit="1"/>
      <protection hidden="1"/>
    </xf>
    <xf numFmtId="0" fontId="30" fillId="4" borderId="26" xfId="0" applyFont="1" applyFill="1" applyBorder="1" applyAlignment="1" applyProtection="1">
      <alignment horizontal="center" vertical="center"/>
      <protection hidden="1"/>
    </xf>
    <xf numFmtId="0" fontId="7" fillId="0" borderId="26" xfId="0" applyFont="1" applyFill="1" applyBorder="1" applyAlignment="1" applyProtection="1">
      <alignment horizontal="center" vertical="center"/>
      <protection hidden="1"/>
    </xf>
    <xf numFmtId="49" fontId="8" fillId="4" borderId="26" xfId="0" applyNumberFormat="1" applyFont="1" applyFill="1" applyBorder="1" applyAlignment="1" applyProtection="1">
      <alignment horizontal="center" vertical="center" shrinkToFit="1"/>
      <protection hidden="1"/>
    </xf>
    <xf numFmtId="14" fontId="8" fillId="4" borderId="26" xfId="0" applyNumberFormat="1" applyFont="1" applyFill="1" applyBorder="1" applyAlignment="1" applyProtection="1">
      <alignment horizontal="center" vertical="center" shrinkToFit="1"/>
      <protection hidden="1"/>
    </xf>
    <xf numFmtId="0" fontId="8" fillId="4" borderId="26" xfId="0" applyNumberFormat="1" applyFont="1" applyFill="1" applyBorder="1" applyAlignment="1" applyProtection="1">
      <alignment horizontal="center" vertical="center" shrinkToFit="1"/>
      <protection hidden="1"/>
    </xf>
    <xf numFmtId="0" fontId="1" fillId="0" borderId="26" xfId="0" applyFont="1" applyFill="1" applyBorder="1" applyAlignment="1" applyProtection="1">
      <alignment horizontal="center" vertical="center"/>
      <protection hidden="1"/>
    </xf>
    <xf numFmtId="0" fontId="30" fillId="4" borderId="102" xfId="0" applyFont="1" applyFill="1" applyBorder="1" applyAlignment="1" applyProtection="1">
      <alignment horizontal="center" vertical="center"/>
      <protection hidden="1"/>
    </xf>
    <xf numFmtId="14" fontId="39" fillId="4" borderId="26" xfId="0" applyNumberFormat="1" applyFont="1" applyFill="1" applyBorder="1" applyAlignment="1" applyProtection="1">
      <alignment horizontal="center" vertical="center"/>
      <protection hidden="1"/>
    </xf>
    <xf numFmtId="0" fontId="68" fillId="4" borderId="26" xfId="0" applyFont="1" applyFill="1" applyBorder="1" applyAlignment="1" applyProtection="1">
      <alignment horizontal="center" vertical="center" wrapText="1"/>
      <protection hidden="1"/>
    </xf>
    <xf numFmtId="49" fontId="8" fillId="4" borderId="42" xfId="0" applyNumberFormat="1" applyFont="1" applyFill="1" applyBorder="1" applyAlignment="1" applyProtection="1">
      <alignment horizontal="center" vertical="center" shrinkToFit="1"/>
      <protection hidden="1"/>
    </xf>
    <xf numFmtId="0" fontId="8" fillId="4" borderId="42" xfId="0" applyNumberFormat="1" applyFont="1" applyFill="1" applyBorder="1" applyAlignment="1" applyProtection="1">
      <alignment horizontal="center" vertical="center" shrinkToFit="1"/>
      <protection hidden="1"/>
    </xf>
    <xf numFmtId="0" fontId="6" fillId="0" borderId="0" xfId="0" applyFont="1" applyBorder="1" applyAlignment="1" applyProtection="1">
      <alignment horizontal="right" vertical="center"/>
      <protection hidden="1"/>
    </xf>
    <xf numFmtId="0" fontId="0" fillId="4" borderId="127" xfId="0" applyFill="1" applyBorder="1" applyAlignment="1" applyProtection="1">
      <alignment horizontal="center" vertical="center"/>
      <protection hidden="1"/>
    </xf>
    <xf numFmtId="0" fontId="30" fillId="0" borderId="111" xfId="0" applyFont="1" applyBorder="1" applyAlignment="1" applyProtection="1">
      <alignment horizontal="center" vertical="center" wrapText="1"/>
      <protection hidden="1"/>
    </xf>
    <xf numFmtId="0" fontId="30" fillId="0" borderId="112" xfId="0" applyFont="1" applyBorder="1" applyAlignment="1" applyProtection="1">
      <alignment horizontal="center" vertical="center" wrapText="1"/>
      <protection hidden="1"/>
    </xf>
    <xf numFmtId="0" fontId="30" fillId="0" borderId="118" xfId="0" applyFont="1" applyBorder="1" applyAlignment="1" applyProtection="1">
      <alignment horizontal="center" vertical="center" wrapText="1"/>
      <protection hidden="1"/>
    </xf>
    <xf numFmtId="0" fontId="30" fillId="0" borderId="119" xfId="0" applyFont="1" applyBorder="1" applyAlignment="1" applyProtection="1">
      <alignment horizontal="center" vertical="center" wrapText="1"/>
      <protection hidden="1"/>
    </xf>
    <xf numFmtId="0" fontId="30" fillId="0" borderId="121" xfId="0" applyFont="1" applyBorder="1" applyAlignment="1" applyProtection="1">
      <alignment horizontal="center" vertical="center" wrapText="1"/>
      <protection hidden="1"/>
    </xf>
    <xf numFmtId="0" fontId="30" fillId="0" borderId="122" xfId="0" applyFont="1" applyBorder="1" applyAlignment="1" applyProtection="1">
      <alignment horizontal="center" vertical="center" wrapText="1"/>
      <protection hidden="1"/>
    </xf>
    <xf numFmtId="0" fontId="3" fillId="21" borderId="79" xfId="0" applyFont="1" applyFill="1" applyBorder="1" applyAlignment="1" applyProtection="1">
      <alignment horizontal="center" vertical="center"/>
      <protection hidden="1"/>
    </xf>
    <xf numFmtId="14" fontId="0" fillId="4" borderId="107" xfId="0" applyNumberFormat="1" applyFill="1" applyBorder="1" applyAlignment="1" applyProtection="1">
      <alignment horizontal="center" vertical="center"/>
      <protection hidden="1"/>
    </xf>
    <xf numFmtId="0" fontId="57" fillId="4" borderId="107" xfId="0" applyFont="1" applyFill="1" applyBorder="1" applyAlignment="1" applyProtection="1">
      <alignment horizontal="center" vertical="center"/>
      <protection hidden="1"/>
    </xf>
    <xf numFmtId="0" fontId="57" fillId="4" borderId="108" xfId="0" applyFont="1" applyFill="1" applyBorder="1" applyAlignment="1" applyProtection="1">
      <alignment horizontal="center" vertical="center"/>
      <protection hidden="1"/>
    </xf>
    <xf numFmtId="0" fontId="3" fillId="8" borderId="106" xfId="0" applyFont="1" applyFill="1" applyBorder="1" applyAlignment="1" applyProtection="1">
      <alignment horizontal="center" vertical="center" shrinkToFit="1"/>
      <protection hidden="1"/>
    </xf>
    <xf numFmtId="0" fontId="3" fillId="8" borderId="107" xfId="0" applyFont="1" applyFill="1" applyBorder="1" applyAlignment="1" applyProtection="1">
      <alignment horizontal="center" vertical="center" shrinkToFit="1"/>
      <protection hidden="1"/>
    </xf>
    <xf numFmtId="0" fontId="31" fillId="4" borderId="107" xfId="0" applyFont="1" applyFill="1" applyBorder="1" applyAlignment="1" applyProtection="1">
      <alignment horizontal="center" vertical="center" wrapText="1" shrinkToFit="1"/>
      <protection hidden="1"/>
    </xf>
    <xf numFmtId="0" fontId="3" fillId="0" borderId="107" xfId="0" applyFont="1" applyFill="1" applyBorder="1" applyAlignment="1" applyProtection="1">
      <alignment horizontal="center" vertical="center" shrinkToFit="1"/>
      <protection hidden="1"/>
    </xf>
    <xf numFmtId="0" fontId="0" fillId="4" borderId="107" xfId="0" applyFill="1" applyBorder="1" applyAlignment="1" applyProtection="1">
      <alignment horizontal="center" vertical="center"/>
      <protection hidden="1"/>
    </xf>
    <xf numFmtId="0" fontId="31" fillId="0" borderId="107" xfId="0" applyFont="1" applyBorder="1" applyAlignment="1" applyProtection="1">
      <alignment horizontal="center" vertical="center"/>
      <protection hidden="1"/>
    </xf>
    <xf numFmtId="0" fontId="0" fillId="0" borderId="112"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0" fillId="0" borderId="119" xfId="0" applyBorder="1" applyAlignment="1" applyProtection="1">
      <alignment horizontal="center" vertical="center" wrapText="1"/>
      <protection hidden="1"/>
    </xf>
    <xf numFmtId="0" fontId="0" fillId="0" borderId="120" xfId="0" applyBorder="1" applyAlignment="1" applyProtection="1">
      <alignment horizontal="center" vertical="center" wrapText="1"/>
      <protection hidden="1"/>
    </xf>
    <xf numFmtId="0" fontId="0" fillId="0" borderId="122" xfId="0" applyBorder="1" applyAlignment="1" applyProtection="1">
      <alignment horizontal="center" vertical="center" wrapText="1"/>
      <protection hidden="1"/>
    </xf>
    <xf numFmtId="0" fontId="0" fillId="0" borderId="123" xfId="0" applyBorder="1" applyAlignment="1" applyProtection="1">
      <alignment horizontal="center" vertical="center" wrapText="1"/>
      <protection hidden="1"/>
    </xf>
    <xf numFmtId="0" fontId="31" fillId="8" borderId="114" xfId="0" applyFont="1" applyFill="1" applyBorder="1" applyAlignment="1" applyProtection="1">
      <alignment horizontal="center" vertical="center"/>
      <protection hidden="1"/>
    </xf>
    <xf numFmtId="0" fontId="31" fillId="8" borderId="115" xfId="0" applyFont="1" applyFill="1" applyBorder="1" applyAlignment="1" applyProtection="1">
      <alignment horizontal="center" vertical="center"/>
      <protection hidden="1"/>
    </xf>
    <xf numFmtId="0" fontId="50" fillId="4" borderId="79" xfId="0" applyFont="1" applyFill="1" applyBorder="1" applyAlignment="1" applyProtection="1">
      <alignment horizontal="center" vertical="center"/>
      <protection hidden="1"/>
    </xf>
    <xf numFmtId="0" fontId="50" fillId="4" borderId="116" xfId="0" applyFont="1" applyFill="1" applyBorder="1" applyAlignment="1" applyProtection="1">
      <alignment horizontal="center" vertical="center"/>
      <protection hidden="1"/>
    </xf>
    <xf numFmtId="0" fontId="16" fillId="0" borderId="117" xfId="0" applyFont="1" applyBorder="1" applyAlignment="1" applyProtection="1">
      <alignment horizontal="center" vertical="center"/>
      <protection hidden="1"/>
    </xf>
    <xf numFmtId="0" fontId="16" fillId="0" borderId="79" xfId="0" applyFont="1" applyBorder="1" applyAlignment="1" applyProtection="1">
      <alignment horizontal="center" vertical="center"/>
      <protection hidden="1"/>
    </xf>
    <xf numFmtId="0" fontId="33" fillId="4" borderId="79" xfId="0" applyFont="1" applyFill="1" applyBorder="1" applyAlignment="1" applyProtection="1">
      <alignment horizontal="center" vertical="center"/>
      <protection hidden="1"/>
    </xf>
    <xf numFmtId="0" fontId="33" fillId="4" borderId="115" xfId="0" applyFont="1" applyFill="1" applyBorder="1" applyAlignment="1" applyProtection="1">
      <alignment horizontal="center" vertical="center"/>
      <protection hidden="1"/>
    </xf>
    <xf numFmtId="0" fontId="16" fillId="0" borderId="161" xfId="0" applyFont="1" applyFill="1" applyBorder="1" applyAlignment="1" applyProtection="1">
      <alignment horizontal="center" vertical="center"/>
      <protection hidden="1"/>
    </xf>
    <xf numFmtId="0" fontId="16" fillId="0" borderId="27" xfId="0" applyFont="1" applyFill="1" applyBorder="1" applyAlignment="1" applyProtection="1">
      <alignment horizontal="center" vertical="center"/>
      <protection hidden="1"/>
    </xf>
    <xf numFmtId="0" fontId="16" fillId="0" borderId="110" xfId="0" applyFont="1" applyFill="1" applyBorder="1" applyAlignment="1" applyProtection="1">
      <alignment horizontal="center" vertical="center"/>
      <protection hidden="1"/>
    </xf>
    <xf numFmtId="0" fontId="44" fillId="0" borderId="0" xfId="0" applyFont="1" applyBorder="1" applyAlignment="1" applyProtection="1">
      <alignment horizontal="center" vertical="center" wrapText="1"/>
      <protection hidden="1"/>
    </xf>
    <xf numFmtId="0" fontId="44" fillId="0" borderId="124" xfId="0" applyFont="1" applyBorder="1" applyAlignment="1" applyProtection="1">
      <alignment horizontal="center" vertical="center" wrapText="1"/>
      <protection hidden="1"/>
    </xf>
    <xf numFmtId="0" fontId="31" fillId="0" borderId="109" xfId="0" applyFont="1" applyFill="1" applyBorder="1" applyAlignment="1" applyProtection="1">
      <alignment horizontal="center" vertical="center" shrinkToFit="1"/>
      <protection hidden="1"/>
    </xf>
    <xf numFmtId="0" fontId="31" fillId="0" borderId="26" xfId="0" applyFont="1" applyFill="1" applyBorder="1" applyAlignment="1" applyProtection="1">
      <alignment horizontal="center" vertical="center" shrinkToFit="1"/>
      <protection hidden="1"/>
    </xf>
    <xf numFmtId="0" fontId="31" fillId="0" borderId="26" xfId="0" applyFont="1" applyFill="1" applyBorder="1" applyAlignment="1" applyProtection="1">
      <alignment horizontal="center" vertical="center"/>
      <protection hidden="1"/>
    </xf>
    <xf numFmtId="0" fontId="9" fillId="0" borderId="0"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27"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52" fillId="0" borderId="25" xfId="0" applyFont="1" applyBorder="1" applyAlignment="1" applyProtection="1">
      <alignment horizontal="center"/>
      <protection hidden="1"/>
    </xf>
    <xf numFmtId="0" fontId="10" fillId="0" borderId="0" xfId="0" applyFont="1" applyBorder="1" applyAlignment="1" applyProtection="1">
      <alignment horizontal="center" vertical="center"/>
      <protection hidden="1"/>
    </xf>
    <xf numFmtId="0" fontId="36" fillId="0" borderId="124" xfId="0" applyFont="1" applyFill="1" applyBorder="1" applyAlignment="1" applyProtection="1">
      <alignment horizontal="center" vertical="top"/>
      <protection hidden="1"/>
    </xf>
    <xf numFmtId="0" fontId="36" fillId="0" borderId="126" xfId="0" applyFont="1" applyFill="1" applyBorder="1" applyAlignment="1" applyProtection="1">
      <alignment horizontal="center" vertical="top"/>
      <protection hidden="1"/>
    </xf>
    <xf numFmtId="0" fontId="7" fillId="0" borderId="125" xfId="0" applyFont="1" applyBorder="1" applyAlignment="1" applyProtection="1">
      <alignment horizontal="center" vertical="center"/>
      <protection hidden="1"/>
    </xf>
    <xf numFmtId="0" fontId="32" fillId="6" borderId="65" xfId="0" applyFont="1" applyFill="1" applyBorder="1" applyAlignment="1" applyProtection="1">
      <alignment horizontal="center" vertical="center" wrapText="1"/>
      <protection hidden="1"/>
    </xf>
    <xf numFmtId="0" fontId="32" fillId="6" borderId="66" xfId="0" applyFont="1" applyFill="1" applyBorder="1" applyAlignment="1" applyProtection="1">
      <alignment horizontal="center" vertical="center" wrapText="1"/>
      <protection hidden="1"/>
    </xf>
    <xf numFmtId="0" fontId="3" fillId="3" borderId="56" xfId="0" applyFont="1" applyFill="1" applyBorder="1" applyAlignment="1" applyProtection="1">
      <alignment horizontal="center" vertical="center" textRotation="90" wrapText="1"/>
      <protection hidden="1"/>
    </xf>
    <xf numFmtId="0" fontId="3" fillId="3" borderId="58" xfId="0" applyFont="1" applyFill="1" applyBorder="1" applyAlignment="1" applyProtection="1">
      <alignment horizontal="center" vertical="center" textRotation="90" wrapText="1"/>
      <protection hidden="1"/>
    </xf>
    <xf numFmtId="0" fontId="32" fillId="6" borderId="43" xfId="0" applyFont="1" applyFill="1" applyBorder="1" applyAlignment="1" applyProtection="1">
      <alignment horizontal="center" vertical="center"/>
      <protection hidden="1"/>
    </xf>
    <xf numFmtId="0" fontId="69" fillId="11" borderId="39" xfId="0" applyFont="1" applyFill="1" applyBorder="1" applyAlignment="1" applyProtection="1">
      <alignment horizontal="center" vertical="center"/>
      <protection hidden="1"/>
    </xf>
    <xf numFmtId="0" fontId="31" fillId="0" borderId="39" xfId="0" applyFont="1" applyFill="1" applyBorder="1" applyAlignment="1" applyProtection="1">
      <alignment horizontal="center" vertical="center" textRotation="90"/>
      <protection hidden="1"/>
    </xf>
    <xf numFmtId="0" fontId="3" fillId="8" borderId="44" xfId="0" applyNumberFormat="1" applyFont="1" applyFill="1" applyBorder="1" applyAlignment="1" applyProtection="1">
      <alignment horizontal="center" vertical="center" wrapText="1"/>
      <protection hidden="1"/>
    </xf>
    <xf numFmtId="0" fontId="3" fillId="8" borderId="43" xfId="0" applyFont="1" applyFill="1" applyBorder="1" applyAlignment="1" applyProtection="1">
      <alignment horizontal="center" vertical="center" wrapText="1"/>
      <protection hidden="1"/>
    </xf>
    <xf numFmtId="0" fontId="33" fillId="17" borderId="0" xfId="0" applyFont="1" applyFill="1" applyAlignment="1" applyProtection="1">
      <alignment horizontal="center" vertical="center"/>
      <protection hidden="1"/>
    </xf>
    <xf numFmtId="0" fontId="49" fillId="4" borderId="0" xfId="0" applyFont="1" applyFill="1" applyAlignment="1" applyProtection="1">
      <alignment horizontal="center" vertical="center"/>
      <protection hidden="1"/>
    </xf>
    <xf numFmtId="0" fontId="33" fillId="9" borderId="0" xfId="0" applyFont="1" applyFill="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13" fillId="10" borderId="0" xfId="1" applyFont="1" applyFill="1" applyAlignment="1" applyProtection="1">
      <alignment horizontal="center" vertical="center"/>
      <protection hidden="1"/>
    </xf>
    <xf numFmtId="0" fontId="33" fillId="19" borderId="71" xfId="0" applyFont="1" applyFill="1" applyBorder="1" applyAlignment="1" applyProtection="1">
      <alignment horizontal="center" vertical="center"/>
      <protection hidden="1"/>
    </xf>
    <xf numFmtId="0" fontId="33" fillId="19" borderId="76" xfId="0" applyFont="1" applyFill="1" applyBorder="1" applyAlignment="1" applyProtection="1">
      <alignment horizontal="center" vertical="center"/>
      <protection hidden="1"/>
    </xf>
    <xf numFmtId="0" fontId="40" fillId="18" borderId="0" xfId="0" applyFont="1" applyFill="1" applyBorder="1" applyAlignment="1" applyProtection="1">
      <alignment horizontal="center" vertical="center"/>
      <protection hidden="1"/>
    </xf>
    <xf numFmtId="0" fontId="40" fillId="18" borderId="68" xfId="0" applyFont="1" applyFill="1" applyBorder="1" applyAlignment="1" applyProtection="1">
      <alignment horizontal="center" vertical="center"/>
      <protection hidden="1"/>
    </xf>
    <xf numFmtId="0" fontId="33" fillId="19" borderId="77" xfId="0" applyFont="1" applyFill="1" applyBorder="1" applyAlignment="1" applyProtection="1">
      <alignment horizontal="center" vertical="center"/>
      <protection hidden="1"/>
    </xf>
    <xf numFmtId="0" fontId="33" fillId="19" borderId="78" xfId="0" applyFont="1" applyFill="1" applyBorder="1" applyAlignment="1" applyProtection="1">
      <alignment horizontal="center" vertical="center"/>
      <protection hidden="1"/>
    </xf>
    <xf numFmtId="0" fontId="53" fillId="4" borderId="84" xfId="0" applyFont="1" applyFill="1" applyBorder="1" applyAlignment="1" applyProtection="1">
      <alignment horizontal="center" vertical="center"/>
      <protection hidden="1"/>
    </xf>
    <xf numFmtId="0" fontId="53" fillId="4" borderId="87" xfId="0" applyFont="1" applyFill="1" applyBorder="1" applyAlignment="1" applyProtection="1">
      <alignment horizontal="center" vertical="center"/>
      <protection hidden="1"/>
    </xf>
    <xf numFmtId="0" fontId="3" fillId="8" borderId="45" xfId="0" applyFont="1" applyFill="1" applyBorder="1" applyAlignment="1" applyProtection="1">
      <alignment horizontal="center" vertical="center" wrapText="1"/>
      <protection hidden="1"/>
    </xf>
    <xf numFmtId="0" fontId="53" fillId="4" borderId="94" xfId="0" applyFont="1" applyFill="1" applyBorder="1" applyAlignment="1" applyProtection="1">
      <alignment horizontal="center" vertical="center"/>
      <protection hidden="1"/>
    </xf>
    <xf numFmtId="0" fontId="53" fillId="4" borderId="95" xfId="0" applyFont="1" applyFill="1" applyBorder="1" applyAlignment="1" applyProtection="1">
      <alignment horizontal="center" vertical="center"/>
      <protection hidden="1"/>
    </xf>
    <xf numFmtId="0" fontId="53" fillId="4" borderId="96" xfId="0" applyFont="1" applyFill="1" applyBorder="1" applyAlignment="1" applyProtection="1">
      <alignment horizontal="center" vertical="center"/>
      <protection hidden="1"/>
    </xf>
    <xf numFmtId="0" fontId="53" fillId="4" borderId="85" xfId="0" applyFont="1" applyFill="1" applyBorder="1" applyAlignment="1" applyProtection="1">
      <alignment horizontal="center" vertical="center"/>
      <protection hidden="1"/>
    </xf>
    <xf numFmtId="0" fontId="53" fillId="4" borderId="88" xfId="0" applyFont="1" applyFill="1" applyBorder="1" applyAlignment="1" applyProtection="1">
      <alignment horizontal="center" vertical="center"/>
      <protection hidden="1"/>
    </xf>
    <xf numFmtId="0" fontId="53" fillId="4" borderId="86" xfId="0" applyFont="1" applyFill="1" applyBorder="1" applyAlignment="1" applyProtection="1">
      <alignment horizontal="center" vertical="center"/>
      <protection hidden="1"/>
    </xf>
    <xf numFmtId="0" fontId="53" fillId="4" borderId="89" xfId="0" applyFont="1" applyFill="1" applyBorder="1" applyAlignment="1" applyProtection="1">
      <alignment horizontal="center" vertical="center"/>
      <protection hidden="1"/>
    </xf>
    <xf numFmtId="0" fontId="33" fillId="17" borderId="57" xfId="0" applyFont="1" applyFill="1" applyBorder="1" applyAlignment="1" applyProtection="1">
      <alignment horizontal="center" vertical="center"/>
      <protection hidden="1"/>
    </xf>
    <xf numFmtId="0" fontId="33" fillId="0" borderId="39" xfId="0" applyFont="1" applyFill="1" applyBorder="1" applyAlignment="1" applyProtection="1">
      <alignment horizontal="center" vertical="center"/>
      <protection hidden="1"/>
    </xf>
    <xf numFmtId="0" fontId="31" fillId="0" borderId="39" xfId="0" applyFont="1" applyFill="1" applyBorder="1" applyAlignment="1" applyProtection="1">
      <alignment horizontal="center" vertical="center" textRotation="90" wrapText="1"/>
      <protection hidden="1"/>
    </xf>
    <xf numFmtId="0" fontId="33" fillId="0" borderId="61" xfId="0" applyFont="1" applyBorder="1" applyAlignment="1" applyProtection="1">
      <alignment horizontal="center" vertical="center"/>
      <protection hidden="1"/>
    </xf>
    <xf numFmtId="0" fontId="33" fillId="0" borderId="5" xfId="0" applyFont="1" applyBorder="1" applyAlignment="1" applyProtection="1">
      <alignment horizontal="center" vertical="center"/>
      <protection hidden="1"/>
    </xf>
    <xf numFmtId="0" fontId="33" fillId="0" borderId="63" xfId="0" applyFont="1" applyBorder="1" applyAlignment="1" applyProtection="1">
      <alignment horizontal="center" vertical="center"/>
      <protection hidden="1"/>
    </xf>
    <xf numFmtId="0" fontId="33" fillId="0" borderId="25" xfId="0" applyFont="1" applyBorder="1" applyAlignment="1" applyProtection="1">
      <alignment horizontal="center" vertical="center"/>
      <protection hidden="1"/>
    </xf>
    <xf numFmtId="0" fontId="33" fillId="0" borderId="59" xfId="0" applyFont="1" applyBorder="1" applyAlignment="1" applyProtection="1">
      <alignment horizontal="center" vertical="center"/>
      <protection hidden="1"/>
    </xf>
    <xf numFmtId="0" fontId="33" fillId="0" borderId="10" xfId="0" applyFont="1" applyBorder="1" applyAlignment="1" applyProtection="1">
      <alignment horizontal="center" vertical="center"/>
      <protection hidden="1"/>
    </xf>
    <xf numFmtId="0" fontId="33" fillId="0" borderId="60" xfId="0" applyFont="1" applyBorder="1" applyAlignment="1" applyProtection="1">
      <alignment horizontal="center" vertical="center"/>
      <protection hidden="1"/>
    </xf>
    <xf numFmtId="0" fontId="33" fillId="0" borderId="43" xfId="0" applyFont="1" applyBorder="1" applyAlignment="1" applyProtection="1">
      <alignment horizontal="center" vertical="center"/>
      <protection hidden="1"/>
    </xf>
    <xf numFmtId="0" fontId="33" fillId="0" borderId="45" xfId="0" applyFont="1" applyBorder="1" applyAlignment="1" applyProtection="1">
      <alignment horizontal="center" vertical="center"/>
      <protection hidden="1"/>
    </xf>
    <xf numFmtId="0" fontId="33" fillId="0" borderId="44" xfId="0" applyFont="1" applyBorder="1" applyAlignment="1" applyProtection="1">
      <alignment horizontal="center" vertical="center"/>
      <protection hidden="1"/>
    </xf>
    <xf numFmtId="0" fontId="33" fillId="0" borderId="62" xfId="0" applyFont="1" applyBorder="1" applyAlignment="1" applyProtection="1">
      <alignment horizontal="center" vertical="center"/>
      <protection hidden="1"/>
    </xf>
    <xf numFmtId="0" fontId="33" fillId="0" borderId="64" xfId="0" applyFont="1" applyBorder="1" applyAlignment="1" applyProtection="1">
      <alignment horizontal="center" vertical="center"/>
      <protection hidden="1"/>
    </xf>
    <xf numFmtId="0" fontId="32" fillId="6" borderId="65" xfId="0" applyFont="1" applyFill="1" applyBorder="1" applyAlignment="1" applyProtection="1">
      <alignment horizontal="center" vertical="center"/>
      <protection hidden="1"/>
    </xf>
    <xf numFmtId="0" fontId="32" fillId="6" borderId="66" xfId="0" applyFont="1" applyFill="1" applyBorder="1" applyAlignment="1" applyProtection="1">
      <alignment horizontal="center" vertical="center"/>
      <protection hidden="1"/>
    </xf>
    <xf numFmtId="0" fontId="27" fillId="4" borderId="44" xfId="0" applyFont="1" applyFill="1" applyBorder="1" applyAlignment="1" applyProtection="1">
      <alignment horizontal="center" vertical="center"/>
      <protection hidden="1"/>
    </xf>
    <xf numFmtId="0" fontId="3" fillId="8" borderId="44" xfId="0" applyFont="1" applyFill="1" applyBorder="1" applyAlignment="1" applyProtection="1">
      <alignment horizontal="center" vertical="center" wrapText="1"/>
      <protection hidden="1"/>
    </xf>
    <xf numFmtId="0" fontId="32" fillId="6" borderId="47" xfId="0" applyFont="1" applyFill="1" applyBorder="1" applyAlignment="1" applyProtection="1">
      <alignment horizontal="center" vertical="center"/>
      <protection hidden="1"/>
    </xf>
    <xf numFmtId="0" fontId="3" fillId="8" borderId="46" xfId="0" applyFont="1" applyFill="1" applyBorder="1" applyAlignment="1" applyProtection="1">
      <alignment horizontal="center" vertical="center"/>
      <protection hidden="1"/>
    </xf>
    <xf numFmtId="0" fontId="92" fillId="25" borderId="45" xfId="0" applyFont="1" applyFill="1" applyBorder="1" applyAlignment="1" applyProtection="1">
      <alignment horizontal="center" vertical="center"/>
      <protection locked="0" hidden="1"/>
    </xf>
    <xf numFmtId="0" fontId="14" fillId="0" borderId="0" xfId="0" applyFont="1"/>
    <xf numFmtId="0" fontId="14" fillId="0" borderId="0" xfId="0" applyFont="1" applyFill="1" applyProtection="1">
      <protection hidden="1"/>
    </xf>
    <xf numFmtId="0" fontId="14" fillId="0" borderId="35" xfId="0" applyFont="1" applyFill="1" applyBorder="1" applyProtection="1">
      <protection hidden="1"/>
    </xf>
  </cellXfs>
  <cellStyles count="4">
    <cellStyle name="Hyperlink" xfId="1" builtinId="8"/>
    <cellStyle name="Normal" xfId="0" builtinId="0"/>
    <cellStyle name="Normal 2" xfId="2"/>
    <cellStyle name="Normal 2 2" xfId="3"/>
  </cellStyles>
  <dxfs count="415">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dxf>
    <dxf>
      <font>
        <b/>
        <i val="0"/>
        <color rgb="FFFF0000"/>
      </font>
    </dxf>
    <dxf>
      <font>
        <color rgb="FFFF0000"/>
      </font>
    </dxf>
    <dxf>
      <font>
        <b/>
        <i val="0"/>
      </font>
    </dxf>
    <dxf>
      <font>
        <b/>
        <i val="0"/>
        <color rgb="FFFF0000"/>
      </font>
    </dxf>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173439</xdr:rowOff>
    </xdr:to>
    <xdr:pic>
      <xdr:nvPicPr>
        <xdr:cNvPr id="1030"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33978650" y="1428750"/>
          <a:ext cx="0" cy="8096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168968</xdr:rowOff>
    </xdr:to>
    <xdr:pic>
      <xdr:nvPicPr>
        <xdr:cNvPr id="3" name="صورة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1213692710" y="1886729"/>
          <a:ext cx="0" cy="804375"/>
        </a:xfrm>
        <a:prstGeom prst="rect">
          <a:avLst/>
        </a:prstGeom>
      </xdr:spPr>
    </xdr:pic>
    <xdr:clientData/>
  </xdr:oneCellAnchor>
  <xdr:twoCellAnchor editAs="oneCell">
    <xdr:from>
      <xdr:col>33</xdr:col>
      <xdr:colOff>19050</xdr:colOff>
      <xdr:row>8</xdr:row>
      <xdr:rowOff>38100</xdr:rowOff>
    </xdr:from>
    <xdr:to>
      <xdr:col>33</xdr:col>
      <xdr:colOff>19050</xdr:colOff>
      <xdr:row>10</xdr:row>
      <xdr:rowOff>173439</xdr:rowOff>
    </xdr:to>
    <xdr:pic>
      <xdr:nvPicPr>
        <xdr:cNvPr id="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8</xdr:row>
      <xdr:rowOff>38879</xdr:rowOff>
    </xdr:from>
    <xdr:to>
      <xdr:col>33</xdr:col>
      <xdr:colOff>23115</xdr:colOff>
      <xdr:row>10</xdr:row>
      <xdr:rowOff>168968</xdr:rowOff>
    </xdr:to>
    <xdr:pic>
      <xdr:nvPicPr>
        <xdr:cNvPr id="6" name="صورة 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9</xdr:row>
      <xdr:rowOff>38100</xdr:rowOff>
    </xdr:from>
    <xdr:to>
      <xdr:col>33</xdr:col>
      <xdr:colOff>19050</xdr:colOff>
      <xdr:row>11</xdr:row>
      <xdr:rowOff>173439</xdr:rowOff>
    </xdr:to>
    <xdr:pic>
      <xdr:nvPicPr>
        <xdr:cNvPr id="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9</xdr:row>
      <xdr:rowOff>38879</xdr:rowOff>
    </xdr:from>
    <xdr:to>
      <xdr:col>33</xdr:col>
      <xdr:colOff>23115</xdr:colOff>
      <xdr:row>11</xdr:row>
      <xdr:rowOff>168968</xdr:rowOff>
    </xdr:to>
    <xdr:pic>
      <xdr:nvPicPr>
        <xdr:cNvPr id="8" name="صورة 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10</xdr:row>
      <xdr:rowOff>38100</xdr:rowOff>
    </xdr:from>
    <xdr:to>
      <xdr:col>33</xdr:col>
      <xdr:colOff>19050</xdr:colOff>
      <xdr:row>12</xdr:row>
      <xdr:rowOff>173439</xdr:rowOff>
    </xdr:to>
    <xdr:pic>
      <xdr:nvPicPr>
        <xdr:cNvPr id="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10</xdr:row>
      <xdr:rowOff>38879</xdr:rowOff>
    </xdr:from>
    <xdr:to>
      <xdr:col>33</xdr:col>
      <xdr:colOff>23115</xdr:colOff>
      <xdr:row>12</xdr:row>
      <xdr:rowOff>168968</xdr:rowOff>
    </xdr:to>
    <xdr:pic>
      <xdr:nvPicPr>
        <xdr:cNvPr id="10" name="صورة 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11</xdr:row>
      <xdr:rowOff>38100</xdr:rowOff>
    </xdr:from>
    <xdr:to>
      <xdr:col>33</xdr:col>
      <xdr:colOff>19050</xdr:colOff>
      <xdr:row>13</xdr:row>
      <xdr:rowOff>173439</xdr:rowOff>
    </xdr:to>
    <xdr:pic>
      <xdr:nvPicPr>
        <xdr:cNvPr id="1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11</xdr:row>
      <xdr:rowOff>38879</xdr:rowOff>
    </xdr:from>
    <xdr:to>
      <xdr:col>33</xdr:col>
      <xdr:colOff>23115</xdr:colOff>
      <xdr:row>13</xdr:row>
      <xdr:rowOff>168968</xdr:rowOff>
    </xdr:to>
    <xdr:pic>
      <xdr:nvPicPr>
        <xdr:cNvPr id="12" name="صورة 1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6</xdr:row>
      <xdr:rowOff>38100</xdr:rowOff>
    </xdr:from>
    <xdr:to>
      <xdr:col>41</xdr:col>
      <xdr:colOff>19050</xdr:colOff>
      <xdr:row>8</xdr:row>
      <xdr:rowOff>173439</xdr:rowOff>
    </xdr:to>
    <xdr:pic>
      <xdr:nvPicPr>
        <xdr:cNvPr id="1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6</xdr:row>
      <xdr:rowOff>38879</xdr:rowOff>
    </xdr:from>
    <xdr:to>
      <xdr:col>41</xdr:col>
      <xdr:colOff>23115</xdr:colOff>
      <xdr:row>8</xdr:row>
      <xdr:rowOff>168968</xdr:rowOff>
    </xdr:to>
    <xdr:pic>
      <xdr:nvPicPr>
        <xdr:cNvPr id="14" name="صورة 1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7</xdr:row>
      <xdr:rowOff>38100</xdr:rowOff>
    </xdr:from>
    <xdr:to>
      <xdr:col>41</xdr:col>
      <xdr:colOff>19050</xdr:colOff>
      <xdr:row>9</xdr:row>
      <xdr:rowOff>173439</xdr:rowOff>
    </xdr:to>
    <xdr:pic>
      <xdr:nvPicPr>
        <xdr:cNvPr id="1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7</xdr:row>
      <xdr:rowOff>38879</xdr:rowOff>
    </xdr:from>
    <xdr:to>
      <xdr:col>41</xdr:col>
      <xdr:colOff>23115</xdr:colOff>
      <xdr:row>9</xdr:row>
      <xdr:rowOff>168968</xdr:rowOff>
    </xdr:to>
    <xdr:pic>
      <xdr:nvPicPr>
        <xdr:cNvPr id="16" name="صورة 1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8</xdr:row>
      <xdr:rowOff>38100</xdr:rowOff>
    </xdr:from>
    <xdr:to>
      <xdr:col>41</xdr:col>
      <xdr:colOff>19050</xdr:colOff>
      <xdr:row>10</xdr:row>
      <xdr:rowOff>173439</xdr:rowOff>
    </xdr:to>
    <xdr:pic>
      <xdr:nvPicPr>
        <xdr:cNvPr id="1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8</xdr:row>
      <xdr:rowOff>38879</xdr:rowOff>
    </xdr:from>
    <xdr:to>
      <xdr:col>41</xdr:col>
      <xdr:colOff>23115</xdr:colOff>
      <xdr:row>10</xdr:row>
      <xdr:rowOff>168968</xdr:rowOff>
    </xdr:to>
    <xdr:pic>
      <xdr:nvPicPr>
        <xdr:cNvPr id="18" name="صورة 1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9</xdr:row>
      <xdr:rowOff>38100</xdr:rowOff>
    </xdr:from>
    <xdr:to>
      <xdr:col>41</xdr:col>
      <xdr:colOff>19050</xdr:colOff>
      <xdr:row>11</xdr:row>
      <xdr:rowOff>173439</xdr:rowOff>
    </xdr:to>
    <xdr:pic>
      <xdr:nvPicPr>
        <xdr:cNvPr id="1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9</xdr:row>
      <xdr:rowOff>38879</xdr:rowOff>
    </xdr:from>
    <xdr:to>
      <xdr:col>41</xdr:col>
      <xdr:colOff>23115</xdr:colOff>
      <xdr:row>11</xdr:row>
      <xdr:rowOff>168968</xdr:rowOff>
    </xdr:to>
    <xdr:pic>
      <xdr:nvPicPr>
        <xdr:cNvPr id="20" name="صورة 1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10</xdr:row>
      <xdr:rowOff>38100</xdr:rowOff>
    </xdr:from>
    <xdr:to>
      <xdr:col>41</xdr:col>
      <xdr:colOff>19050</xdr:colOff>
      <xdr:row>12</xdr:row>
      <xdr:rowOff>173439</xdr:rowOff>
    </xdr:to>
    <xdr:pic>
      <xdr:nvPicPr>
        <xdr:cNvPr id="2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10</xdr:row>
      <xdr:rowOff>38879</xdr:rowOff>
    </xdr:from>
    <xdr:to>
      <xdr:col>41</xdr:col>
      <xdr:colOff>23115</xdr:colOff>
      <xdr:row>12</xdr:row>
      <xdr:rowOff>168968</xdr:rowOff>
    </xdr:to>
    <xdr:pic>
      <xdr:nvPicPr>
        <xdr:cNvPr id="22" name="صورة 2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11</xdr:row>
      <xdr:rowOff>38100</xdr:rowOff>
    </xdr:from>
    <xdr:to>
      <xdr:col>41</xdr:col>
      <xdr:colOff>19050</xdr:colOff>
      <xdr:row>13</xdr:row>
      <xdr:rowOff>173439</xdr:rowOff>
    </xdr:to>
    <xdr:pic>
      <xdr:nvPicPr>
        <xdr:cNvPr id="2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11</xdr:row>
      <xdr:rowOff>38879</xdr:rowOff>
    </xdr:from>
    <xdr:to>
      <xdr:col>41</xdr:col>
      <xdr:colOff>23115</xdr:colOff>
      <xdr:row>13</xdr:row>
      <xdr:rowOff>168968</xdr:rowOff>
    </xdr:to>
    <xdr:pic>
      <xdr:nvPicPr>
        <xdr:cNvPr id="24" name="صورة 2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6</xdr:row>
      <xdr:rowOff>38100</xdr:rowOff>
    </xdr:from>
    <xdr:to>
      <xdr:col>49</xdr:col>
      <xdr:colOff>19050</xdr:colOff>
      <xdr:row>8</xdr:row>
      <xdr:rowOff>173439</xdr:rowOff>
    </xdr:to>
    <xdr:pic>
      <xdr:nvPicPr>
        <xdr:cNvPr id="2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6</xdr:row>
      <xdr:rowOff>38879</xdr:rowOff>
    </xdr:from>
    <xdr:to>
      <xdr:col>49</xdr:col>
      <xdr:colOff>23115</xdr:colOff>
      <xdr:row>8</xdr:row>
      <xdr:rowOff>168968</xdr:rowOff>
    </xdr:to>
    <xdr:pic>
      <xdr:nvPicPr>
        <xdr:cNvPr id="26" name="صورة 2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7</xdr:row>
      <xdr:rowOff>38100</xdr:rowOff>
    </xdr:from>
    <xdr:to>
      <xdr:col>49</xdr:col>
      <xdr:colOff>19050</xdr:colOff>
      <xdr:row>9</xdr:row>
      <xdr:rowOff>173439</xdr:rowOff>
    </xdr:to>
    <xdr:pic>
      <xdr:nvPicPr>
        <xdr:cNvPr id="2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7</xdr:row>
      <xdr:rowOff>38879</xdr:rowOff>
    </xdr:from>
    <xdr:to>
      <xdr:col>49</xdr:col>
      <xdr:colOff>23115</xdr:colOff>
      <xdr:row>9</xdr:row>
      <xdr:rowOff>168968</xdr:rowOff>
    </xdr:to>
    <xdr:pic>
      <xdr:nvPicPr>
        <xdr:cNvPr id="28" name="صورة 2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8</xdr:row>
      <xdr:rowOff>38100</xdr:rowOff>
    </xdr:from>
    <xdr:to>
      <xdr:col>49</xdr:col>
      <xdr:colOff>19050</xdr:colOff>
      <xdr:row>10</xdr:row>
      <xdr:rowOff>173439</xdr:rowOff>
    </xdr:to>
    <xdr:pic>
      <xdr:nvPicPr>
        <xdr:cNvPr id="2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8</xdr:row>
      <xdr:rowOff>38879</xdr:rowOff>
    </xdr:from>
    <xdr:to>
      <xdr:col>49</xdr:col>
      <xdr:colOff>23115</xdr:colOff>
      <xdr:row>10</xdr:row>
      <xdr:rowOff>168968</xdr:rowOff>
    </xdr:to>
    <xdr:pic>
      <xdr:nvPicPr>
        <xdr:cNvPr id="30" name="صورة 2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9</xdr:row>
      <xdr:rowOff>38100</xdr:rowOff>
    </xdr:from>
    <xdr:to>
      <xdr:col>49</xdr:col>
      <xdr:colOff>19050</xdr:colOff>
      <xdr:row>11</xdr:row>
      <xdr:rowOff>173439</xdr:rowOff>
    </xdr:to>
    <xdr:pic>
      <xdr:nvPicPr>
        <xdr:cNvPr id="3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9</xdr:row>
      <xdr:rowOff>38879</xdr:rowOff>
    </xdr:from>
    <xdr:to>
      <xdr:col>49</xdr:col>
      <xdr:colOff>23115</xdr:colOff>
      <xdr:row>11</xdr:row>
      <xdr:rowOff>168968</xdr:rowOff>
    </xdr:to>
    <xdr:pic>
      <xdr:nvPicPr>
        <xdr:cNvPr id="32" name="صورة 3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10</xdr:row>
      <xdr:rowOff>38100</xdr:rowOff>
    </xdr:from>
    <xdr:to>
      <xdr:col>49</xdr:col>
      <xdr:colOff>19050</xdr:colOff>
      <xdr:row>12</xdr:row>
      <xdr:rowOff>173439</xdr:rowOff>
    </xdr:to>
    <xdr:pic>
      <xdr:nvPicPr>
        <xdr:cNvPr id="3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10</xdr:row>
      <xdr:rowOff>38879</xdr:rowOff>
    </xdr:from>
    <xdr:to>
      <xdr:col>49</xdr:col>
      <xdr:colOff>23115</xdr:colOff>
      <xdr:row>12</xdr:row>
      <xdr:rowOff>168968</xdr:rowOff>
    </xdr:to>
    <xdr:pic>
      <xdr:nvPicPr>
        <xdr:cNvPr id="34" name="صورة 3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11</xdr:row>
      <xdr:rowOff>38100</xdr:rowOff>
    </xdr:from>
    <xdr:to>
      <xdr:col>49</xdr:col>
      <xdr:colOff>19050</xdr:colOff>
      <xdr:row>13</xdr:row>
      <xdr:rowOff>173439</xdr:rowOff>
    </xdr:to>
    <xdr:pic>
      <xdr:nvPicPr>
        <xdr:cNvPr id="3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11</xdr:row>
      <xdr:rowOff>38879</xdr:rowOff>
    </xdr:from>
    <xdr:to>
      <xdr:col>49</xdr:col>
      <xdr:colOff>23115</xdr:colOff>
      <xdr:row>13</xdr:row>
      <xdr:rowOff>168968</xdr:rowOff>
    </xdr:to>
    <xdr:pic>
      <xdr:nvPicPr>
        <xdr:cNvPr id="36" name="صورة 3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6</xdr:row>
      <xdr:rowOff>38100</xdr:rowOff>
    </xdr:from>
    <xdr:to>
      <xdr:col>57</xdr:col>
      <xdr:colOff>19050</xdr:colOff>
      <xdr:row>8</xdr:row>
      <xdr:rowOff>173439</xdr:rowOff>
    </xdr:to>
    <xdr:pic>
      <xdr:nvPicPr>
        <xdr:cNvPr id="3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6</xdr:row>
      <xdr:rowOff>38879</xdr:rowOff>
    </xdr:from>
    <xdr:to>
      <xdr:col>57</xdr:col>
      <xdr:colOff>23115</xdr:colOff>
      <xdr:row>8</xdr:row>
      <xdr:rowOff>168968</xdr:rowOff>
    </xdr:to>
    <xdr:pic>
      <xdr:nvPicPr>
        <xdr:cNvPr id="38" name="صورة 3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7</xdr:row>
      <xdr:rowOff>38100</xdr:rowOff>
    </xdr:from>
    <xdr:to>
      <xdr:col>57</xdr:col>
      <xdr:colOff>19050</xdr:colOff>
      <xdr:row>9</xdr:row>
      <xdr:rowOff>173439</xdr:rowOff>
    </xdr:to>
    <xdr:pic>
      <xdr:nvPicPr>
        <xdr:cNvPr id="3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7</xdr:row>
      <xdr:rowOff>38879</xdr:rowOff>
    </xdr:from>
    <xdr:to>
      <xdr:col>57</xdr:col>
      <xdr:colOff>23115</xdr:colOff>
      <xdr:row>9</xdr:row>
      <xdr:rowOff>168968</xdr:rowOff>
    </xdr:to>
    <xdr:pic>
      <xdr:nvPicPr>
        <xdr:cNvPr id="40" name="صورة 3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8</xdr:row>
      <xdr:rowOff>38100</xdr:rowOff>
    </xdr:from>
    <xdr:to>
      <xdr:col>57</xdr:col>
      <xdr:colOff>19050</xdr:colOff>
      <xdr:row>10</xdr:row>
      <xdr:rowOff>173439</xdr:rowOff>
    </xdr:to>
    <xdr:pic>
      <xdr:nvPicPr>
        <xdr:cNvPr id="4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8</xdr:row>
      <xdr:rowOff>38879</xdr:rowOff>
    </xdr:from>
    <xdr:to>
      <xdr:col>57</xdr:col>
      <xdr:colOff>23115</xdr:colOff>
      <xdr:row>10</xdr:row>
      <xdr:rowOff>168968</xdr:rowOff>
    </xdr:to>
    <xdr:pic>
      <xdr:nvPicPr>
        <xdr:cNvPr id="42" name="صورة 4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9</xdr:row>
      <xdr:rowOff>38100</xdr:rowOff>
    </xdr:from>
    <xdr:to>
      <xdr:col>57</xdr:col>
      <xdr:colOff>19050</xdr:colOff>
      <xdr:row>11</xdr:row>
      <xdr:rowOff>173439</xdr:rowOff>
    </xdr:to>
    <xdr:pic>
      <xdr:nvPicPr>
        <xdr:cNvPr id="4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9</xdr:row>
      <xdr:rowOff>38879</xdr:rowOff>
    </xdr:from>
    <xdr:to>
      <xdr:col>57</xdr:col>
      <xdr:colOff>23115</xdr:colOff>
      <xdr:row>11</xdr:row>
      <xdr:rowOff>168968</xdr:rowOff>
    </xdr:to>
    <xdr:pic>
      <xdr:nvPicPr>
        <xdr:cNvPr id="44" name="صورة 4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10</xdr:row>
      <xdr:rowOff>38100</xdr:rowOff>
    </xdr:from>
    <xdr:to>
      <xdr:col>57</xdr:col>
      <xdr:colOff>19050</xdr:colOff>
      <xdr:row>12</xdr:row>
      <xdr:rowOff>173439</xdr:rowOff>
    </xdr:to>
    <xdr:pic>
      <xdr:nvPicPr>
        <xdr:cNvPr id="4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10</xdr:row>
      <xdr:rowOff>38879</xdr:rowOff>
    </xdr:from>
    <xdr:to>
      <xdr:col>57</xdr:col>
      <xdr:colOff>23115</xdr:colOff>
      <xdr:row>12</xdr:row>
      <xdr:rowOff>168968</xdr:rowOff>
    </xdr:to>
    <xdr:pic>
      <xdr:nvPicPr>
        <xdr:cNvPr id="46" name="صورة 4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11</xdr:row>
      <xdr:rowOff>38100</xdr:rowOff>
    </xdr:from>
    <xdr:to>
      <xdr:col>57</xdr:col>
      <xdr:colOff>19050</xdr:colOff>
      <xdr:row>13</xdr:row>
      <xdr:rowOff>173439</xdr:rowOff>
    </xdr:to>
    <xdr:pic>
      <xdr:nvPicPr>
        <xdr:cNvPr id="4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11</xdr:row>
      <xdr:rowOff>38879</xdr:rowOff>
    </xdr:from>
    <xdr:to>
      <xdr:col>57</xdr:col>
      <xdr:colOff>23115</xdr:colOff>
      <xdr:row>13</xdr:row>
      <xdr:rowOff>168968</xdr:rowOff>
    </xdr:to>
    <xdr:pic>
      <xdr:nvPicPr>
        <xdr:cNvPr id="48" name="صورة 4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14</xdr:row>
      <xdr:rowOff>38100</xdr:rowOff>
    </xdr:from>
    <xdr:to>
      <xdr:col>33</xdr:col>
      <xdr:colOff>19050</xdr:colOff>
      <xdr:row>16</xdr:row>
      <xdr:rowOff>173439</xdr:rowOff>
    </xdr:to>
    <xdr:pic>
      <xdr:nvPicPr>
        <xdr:cNvPr id="4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14</xdr:row>
      <xdr:rowOff>38879</xdr:rowOff>
    </xdr:from>
    <xdr:to>
      <xdr:col>33</xdr:col>
      <xdr:colOff>23115</xdr:colOff>
      <xdr:row>16</xdr:row>
      <xdr:rowOff>168968</xdr:rowOff>
    </xdr:to>
    <xdr:pic>
      <xdr:nvPicPr>
        <xdr:cNvPr id="50" name="صورة 4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15</xdr:row>
      <xdr:rowOff>38100</xdr:rowOff>
    </xdr:from>
    <xdr:to>
      <xdr:col>33</xdr:col>
      <xdr:colOff>19050</xdr:colOff>
      <xdr:row>17</xdr:row>
      <xdr:rowOff>173439</xdr:rowOff>
    </xdr:to>
    <xdr:pic>
      <xdr:nvPicPr>
        <xdr:cNvPr id="5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15</xdr:row>
      <xdr:rowOff>38879</xdr:rowOff>
    </xdr:from>
    <xdr:to>
      <xdr:col>33</xdr:col>
      <xdr:colOff>23115</xdr:colOff>
      <xdr:row>17</xdr:row>
      <xdr:rowOff>168968</xdr:rowOff>
    </xdr:to>
    <xdr:pic>
      <xdr:nvPicPr>
        <xdr:cNvPr id="52" name="صورة 5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16</xdr:row>
      <xdr:rowOff>38100</xdr:rowOff>
    </xdr:from>
    <xdr:to>
      <xdr:col>33</xdr:col>
      <xdr:colOff>19050</xdr:colOff>
      <xdr:row>18</xdr:row>
      <xdr:rowOff>173439</xdr:rowOff>
    </xdr:to>
    <xdr:pic>
      <xdr:nvPicPr>
        <xdr:cNvPr id="5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16</xdr:row>
      <xdr:rowOff>38879</xdr:rowOff>
    </xdr:from>
    <xdr:to>
      <xdr:col>33</xdr:col>
      <xdr:colOff>23115</xdr:colOff>
      <xdr:row>18</xdr:row>
      <xdr:rowOff>168968</xdr:rowOff>
    </xdr:to>
    <xdr:pic>
      <xdr:nvPicPr>
        <xdr:cNvPr id="54" name="صورة 5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17</xdr:row>
      <xdr:rowOff>38100</xdr:rowOff>
    </xdr:from>
    <xdr:to>
      <xdr:col>33</xdr:col>
      <xdr:colOff>19050</xdr:colOff>
      <xdr:row>19</xdr:row>
      <xdr:rowOff>173439</xdr:rowOff>
    </xdr:to>
    <xdr:pic>
      <xdr:nvPicPr>
        <xdr:cNvPr id="5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17</xdr:row>
      <xdr:rowOff>38879</xdr:rowOff>
    </xdr:from>
    <xdr:to>
      <xdr:col>33</xdr:col>
      <xdr:colOff>23115</xdr:colOff>
      <xdr:row>19</xdr:row>
      <xdr:rowOff>168968</xdr:rowOff>
    </xdr:to>
    <xdr:pic>
      <xdr:nvPicPr>
        <xdr:cNvPr id="56" name="صورة 5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18</xdr:row>
      <xdr:rowOff>38100</xdr:rowOff>
    </xdr:from>
    <xdr:to>
      <xdr:col>33</xdr:col>
      <xdr:colOff>19050</xdr:colOff>
      <xdr:row>20</xdr:row>
      <xdr:rowOff>173439</xdr:rowOff>
    </xdr:to>
    <xdr:pic>
      <xdr:nvPicPr>
        <xdr:cNvPr id="5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18</xdr:row>
      <xdr:rowOff>38879</xdr:rowOff>
    </xdr:from>
    <xdr:to>
      <xdr:col>33</xdr:col>
      <xdr:colOff>23115</xdr:colOff>
      <xdr:row>20</xdr:row>
      <xdr:rowOff>168968</xdr:rowOff>
    </xdr:to>
    <xdr:pic>
      <xdr:nvPicPr>
        <xdr:cNvPr id="58" name="صورة 5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33</xdr:col>
      <xdr:colOff>19050</xdr:colOff>
      <xdr:row>19</xdr:row>
      <xdr:rowOff>38100</xdr:rowOff>
    </xdr:from>
    <xdr:to>
      <xdr:col>33</xdr:col>
      <xdr:colOff>19050</xdr:colOff>
      <xdr:row>21</xdr:row>
      <xdr:rowOff>173439</xdr:rowOff>
    </xdr:to>
    <xdr:pic>
      <xdr:nvPicPr>
        <xdr:cNvPr id="5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19</xdr:row>
      <xdr:rowOff>38879</xdr:rowOff>
    </xdr:from>
    <xdr:to>
      <xdr:col>33</xdr:col>
      <xdr:colOff>23115</xdr:colOff>
      <xdr:row>21</xdr:row>
      <xdr:rowOff>168968</xdr:rowOff>
    </xdr:to>
    <xdr:pic>
      <xdr:nvPicPr>
        <xdr:cNvPr id="60" name="صورة 5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14</xdr:row>
      <xdr:rowOff>38100</xdr:rowOff>
    </xdr:from>
    <xdr:to>
      <xdr:col>41</xdr:col>
      <xdr:colOff>19050</xdr:colOff>
      <xdr:row>16</xdr:row>
      <xdr:rowOff>173439</xdr:rowOff>
    </xdr:to>
    <xdr:pic>
      <xdr:nvPicPr>
        <xdr:cNvPr id="6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14</xdr:row>
      <xdr:rowOff>38879</xdr:rowOff>
    </xdr:from>
    <xdr:to>
      <xdr:col>41</xdr:col>
      <xdr:colOff>23115</xdr:colOff>
      <xdr:row>16</xdr:row>
      <xdr:rowOff>168968</xdr:rowOff>
    </xdr:to>
    <xdr:pic>
      <xdr:nvPicPr>
        <xdr:cNvPr id="62" name="صورة 6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15</xdr:row>
      <xdr:rowOff>38100</xdr:rowOff>
    </xdr:from>
    <xdr:to>
      <xdr:col>41</xdr:col>
      <xdr:colOff>19050</xdr:colOff>
      <xdr:row>17</xdr:row>
      <xdr:rowOff>173439</xdr:rowOff>
    </xdr:to>
    <xdr:pic>
      <xdr:nvPicPr>
        <xdr:cNvPr id="6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15</xdr:row>
      <xdr:rowOff>38879</xdr:rowOff>
    </xdr:from>
    <xdr:to>
      <xdr:col>41</xdr:col>
      <xdr:colOff>23115</xdr:colOff>
      <xdr:row>17</xdr:row>
      <xdr:rowOff>168968</xdr:rowOff>
    </xdr:to>
    <xdr:pic>
      <xdr:nvPicPr>
        <xdr:cNvPr id="64" name="صورة 6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16</xdr:row>
      <xdr:rowOff>38100</xdr:rowOff>
    </xdr:from>
    <xdr:to>
      <xdr:col>41</xdr:col>
      <xdr:colOff>19050</xdr:colOff>
      <xdr:row>18</xdr:row>
      <xdr:rowOff>173439</xdr:rowOff>
    </xdr:to>
    <xdr:pic>
      <xdr:nvPicPr>
        <xdr:cNvPr id="6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16</xdr:row>
      <xdr:rowOff>38879</xdr:rowOff>
    </xdr:from>
    <xdr:to>
      <xdr:col>41</xdr:col>
      <xdr:colOff>23115</xdr:colOff>
      <xdr:row>18</xdr:row>
      <xdr:rowOff>168968</xdr:rowOff>
    </xdr:to>
    <xdr:pic>
      <xdr:nvPicPr>
        <xdr:cNvPr id="66" name="صورة 6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17</xdr:row>
      <xdr:rowOff>38100</xdr:rowOff>
    </xdr:from>
    <xdr:to>
      <xdr:col>41</xdr:col>
      <xdr:colOff>19050</xdr:colOff>
      <xdr:row>19</xdr:row>
      <xdr:rowOff>173439</xdr:rowOff>
    </xdr:to>
    <xdr:pic>
      <xdr:nvPicPr>
        <xdr:cNvPr id="6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17</xdr:row>
      <xdr:rowOff>38879</xdr:rowOff>
    </xdr:from>
    <xdr:to>
      <xdr:col>41</xdr:col>
      <xdr:colOff>23115</xdr:colOff>
      <xdr:row>19</xdr:row>
      <xdr:rowOff>168968</xdr:rowOff>
    </xdr:to>
    <xdr:pic>
      <xdr:nvPicPr>
        <xdr:cNvPr id="68" name="صورة 6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18</xdr:row>
      <xdr:rowOff>38100</xdr:rowOff>
    </xdr:from>
    <xdr:to>
      <xdr:col>41</xdr:col>
      <xdr:colOff>19050</xdr:colOff>
      <xdr:row>20</xdr:row>
      <xdr:rowOff>173439</xdr:rowOff>
    </xdr:to>
    <xdr:pic>
      <xdr:nvPicPr>
        <xdr:cNvPr id="6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18</xdr:row>
      <xdr:rowOff>38879</xdr:rowOff>
    </xdr:from>
    <xdr:to>
      <xdr:col>41</xdr:col>
      <xdr:colOff>23115</xdr:colOff>
      <xdr:row>20</xdr:row>
      <xdr:rowOff>168968</xdr:rowOff>
    </xdr:to>
    <xdr:pic>
      <xdr:nvPicPr>
        <xdr:cNvPr id="70" name="صورة 6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41</xdr:col>
      <xdr:colOff>19050</xdr:colOff>
      <xdr:row>19</xdr:row>
      <xdr:rowOff>38100</xdr:rowOff>
    </xdr:from>
    <xdr:to>
      <xdr:col>41</xdr:col>
      <xdr:colOff>19050</xdr:colOff>
      <xdr:row>21</xdr:row>
      <xdr:rowOff>173439</xdr:rowOff>
    </xdr:to>
    <xdr:pic>
      <xdr:nvPicPr>
        <xdr:cNvPr id="7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23115</xdr:colOff>
      <xdr:row>19</xdr:row>
      <xdr:rowOff>38879</xdr:rowOff>
    </xdr:from>
    <xdr:to>
      <xdr:col>41</xdr:col>
      <xdr:colOff>23115</xdr:colOff>
      <xdr:row>21</xdr:row>
      <xdr:rowOff>168968</xdr:rowOff>
    </xdr:to>
    <xdr:pic>
      <xdr:nvPicPr>
        <xdr:cNvPr id="72" name="صورة 7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14</xdr:row>
      <xdr:rowOff>38100</xdr:rowOff>
    </xdr:from>
    <xdr:to>
      <xdr:col>49</xdr:col>
      <xdr:colOff>19050</xdr:colOff>
      <xdr:row>16</xdr:row>
      <xdr:rowOff>173439</xdr:rowOff>
    </xdr:to>
    <xdr:pic>
      <xdr:nvPicPr>
        <xdr:cNvPr id="7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14</xdr:row>
      <xdr:rowOff>38879</xdr:rowOff>
    </xdr:from>
    <xdr:to>
      <xdr:col>49</xdr:col>
      <xdr:colOff>23115</xdr:colOff>
      <xdr:row>16</xdr:row>
      <xdr:rowOff>168968</xdr:rowOff>
    </xdr:to>
    <xdr:pic>
      <xdr:nvPicPr>
        <xdr:cNvPr id="74" name="صورة 7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15</xdr:row>
      <xdr:rowOff>38100</xdr:rowOff>
    </xdr:from>
    <xdr:to>
      <xdr:col>49</xdr:col>
      <xdr:colOff>19050</xdr:colOff>
      <xdr:row>17</xdr:row>
      <xdr:rowOff>173439</xdr:rowOff>
    </xdr:to>
    <xdr:pic>
      <xdr:nvPicPr>
        <xdr:cNvPr id="7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15</xdr:row>
      <xdr:rowOff>38879</xdr:rowOff>
    </xdr:from>
    <xdr:to>
      <xdr:col>49</xdr:col>
      <xdr:colOff>23115</xdr:colOff>
      <xdr:row>17</xdr:row>
      <xdr:rowOff>168968</xdr:rowOff>
    </xdr:to>
    <xdr:pic>
      <xdr:nvPicPr>
        <xdr:cNvPr id="76" name="صورة 7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16</xdr:row>
      <xdr:rowOff>38100</xdr:rowOff>
    </xdr:from>
    <xdr:to>
      <xdr:col>49</xdr:col>
      <xdr:colOff>19050</xdr:colOff>
      <xdr:row>18</xdr:row>
      <xdr:rowOff>173439</xdr:rowOff>
    </xdr:to>
    <xdr:pic>
      <xdr:nvPicPr>
        <xdr:cNvPr id="7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16</xdr:row>
      <xdr:rowOff>38879</xdr:rowOff>
    </xdr:from>
    <xdr:to>
      <xdr:col>49</xdr:col>
      <xdr:colOff>23115</xdr:colOff>
      <xdr:row>18</xdr:row>
      <xdr:rowOff>168968</xdr:rowOff>
    </xdr:to>
    <xdr:pic>
      <xdr:nvPicPr>
        <xdr:cNvPr id="78" name="صورة 7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17</xdr:row>
      <xdr:rowOff>38100</xdr:rowOff>
    </xdr:from>
    <xdr:to>
      <xdr:col>49</xdr:col>
      <xdr:colOff>19050</xdr:colOff>
      <xdr:row>19</xdr:row>
      <xdr:rowOff>173439</xdr:rowOff>
    </xdr:to>
    <xdr:pic>
      <xdr:nvPicPr>
        <xdr:cNvPr id="7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17</xdr:row>
      <xdr:rowOff>38879</xdr:rowOff>
    </xdr:from>
    <xdr:to>
      <xdr:col>49</xdr:col>
      <xdr:colOff>23115</xdr:colOff>
      <xdr:row>19</xdr:row>
      <xdr:rowOff>168968</xdr:rowOff>
    </xdr:to>
    <xdr:pic>
      <xdr:nvPicPr>
        <xdr:cNvPr id="80" name="صورة 7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18</xdr:row>
      <xdr:rowOff>38100</xdr:rowOff>
    </xdr:from>
    <xdr:to>
      <xdr:col>49</xdr:col>
      <xdr:colOff>19050</xdr:colOff>
      <xdr:row>20</xdr:row>
      <xdr:rowOff>173439</xdr:rowOff>
    </xdr:to>
    <xdr:pic>
      <xdr:nvPicPr>
        <xdr:cNvPr id="8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18</xdr:row>
      <xdr:rowOff>38879</xdr:rowOff>
    </xdr:from>
    <xdr:to>
      <xdr:col>49</xdr:col>
      <xdr:colOff>23115</xdr:colOff>
      <xdr:row>20</xdr:row>
      <xdr:rowOff>168968</xdr:rowOff>
    </xdr:to>
    <xdr:pic>
      <xdr:nvPicPr>
        <xdr:cNvPr id="82" name="صورة 8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49</xdr:col>
      <xdr:colOff>19050</xdr:colOff>
      <xdr:row>19</xdr:row>
      <xdr:rowOff>38100</xdr:rowOff>
    </xdr:from>
    <xdr:to>
      <xdr:col>49</xdr:col>
      <xdr:colOff>19050</xdr:colOff>
      <xdr:row>21</xdr:row>
      <xdr:rowOff>173439</xdr:rowOff>
    </xdr:to>
    <xdr:pic>
      <xdr:nvPicPr>
        <xdr:cNvPr id="8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49</xdr:col>
      <xdr:colOff>23115</xdr:colOff>
      <xdr:row>19</xdr:row>
      <xdr:rowOff>38879</xdr:rowOff>
    </xdr:from>
    <xdr:to>
      <xdr:col>49</xdr:col>
      <xdr:colOff>23115</xdr:colOff>
      <xdr:row>21</xdr:row>
      <xdr:rowOff>168968</xdr:rowOff>
    </xdr:to>
    <xdr:pic>
      <xdr:nvPicPr>
        <xdr:cNvPr id="84" name="صورة 8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14</xdr:row>
      <xdr:rowOff>38100</xdr:rowOff>
    </xdr:from>
    <xdr:to>
      <xdr:col>57</xdr:col>
      <xdr:colOff>19050</xdr:colOff>
      <xdr:row>16</xdr:row>
      <xdr:rowOff>173439</xdr:rowOff>
    </xdr:to>
    <xdr:pic>
      <xdr:nvPicPr>
        <xdr:cNvPr id="8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14</xdr:row>
      <xdr:rowOff>38879</xdr:rowOff>
    </xdr:from>
    <xdr:to>
      <xdr:col>57</xdr:col>
      <xdr:colOff>23115</xdr:colOff>
      <xdr:row>16</xdr:row>
      <xdr:rowOff>168968</xdr:rowOff>
    </xdr:to>
    <xdr:pic>
      <xdr:nvPicPr>
        <xdr:cNvPr id="86" name="صورة 8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15</xdr:row>
      <xdr:rowOff>38100</xdr:rowOff>
    </xdr:from>
    <xdr:to>
      <xdr:col>57</xdr:col>
      <xdr:colOff>19050</xdr:colOff>
      <xdr:row>17</xdr:row>
      <xdr:rowOff>173439</xdr:rowOff>
    </xdr:to>
    <xdr:pic>
      <xdr:nvPicPr>
        <xdr:cNvPr id="87"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15</xdr:row>
      <xdr:rowOff>38879</xdr:rowOff>
    </xdr:from>
    <xdr:to>
      <xdr:col>57</xdr:col>
      <xdr:colOff>23115</xdr:colOff>
      <xdr:row>17</xdr:row>
      <xdr:rowOff>168968</xdr:rowOff>
    </xdr:to>
    <xdr:pic>
      <xdr:nvPicPr>
        <xdr:cNvPr id="88" name="صورة 87">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16</xdr:row>
      <xdr:rowOff>38100</xdr:rowOff>
    </xdr:from>
    <xdr:to>
      <xdr:col>57</xdr:col>
      <xdr:colOff>19050</xdr:colOff>
      <xdr:row>18</xdr:row>
      <xdr:rowOff>173439</xdr:rowOff>
    </xdr:to>
    <xdr:pic>
      <xdr:nvPicPr>
        <xdr:cNvPr id="89"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16</xdr:row>
      <xdr:rowOff>38879</xdr:rowOff>
    </xdr:from>
    <xdr:to>
      <xdr:col>57</xdr:col>
      <xdr:colOff>23115</xdr:colOff>
      <xdr:row>18</xdr:row>
      <xdr:rowOff>168968</xdr:rowOff>
    </xdr:to>
    <xdr:pic>
      <xdr:nvPicPr>
        <xdr:cNvPr id="90" name="صورة 89">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17</xdr:row>
      <xdr:rowOff>38100</xdr:rowOff>
    </xdr:from>
    <xdr:to>
      <xdr:col>57</xdr:col>
      <xdr:colOff>19050</xdr:colOff>
      <xdr:row>19</xdr:row>
      <xdr:rowOff>173439</xdr:rowOff>
    </xdr:to>
    <xdr:pic>
      <xdr:nvPicPr>
        <xdr:cNvPr id="91"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17</xdr:row>
      <xdr:rowOff>38879</xdr:rowOff>
    </xdr:from>
    <xdr:to>
      <xdr:col>57</xdr:col>
      <xdr:colOff>23115</xdr:colOff>
      <xdr:row>19</xdr:row>
      <xdr:rowOff>168968</xdr:rowOff>
    </xdr:to>
    <xdr:pic>
      <xdr:nvPicPr>
        <xdr:cNvPr id="92" name="صورة 9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18</xdr:row>
      <xdr:rowOff>38100</xdr:rowOff>
    </xdr:from>
    <xdr:to>
      <xdr:col>57</xdr:col>
      <xdr:colOff>19050</xdr:colOff>
      <xdr:row>20</xdr:row>
      <xdr:rowOff>173439</xdr:rowOff>
    </xdr:to>
    <xdr:pic>
      <xdr:nvPicPr>
        <xdr:cNvPr id="93"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18</xdr:row>
      <xdr:rowOff>38879</xdr:rowOff>
    </xdr:from>
    <xdr:to>
      <xdr:col>57</xdr:col>
      <xdr:colOff>23115</xdr:colOff>
      <xdr:row>20</xdr:row>
      <xdr:rowOff>168968</xdr:rowOff>
    </xdr:to>
    <xdr:pic>
      <xdr:nvPicPr>
        <xdr:cNvPr id="94" name="صورة 93">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twoCellAnchor editAs="oneCell">
    <xdr:from>
      <xdr:col>57</xdr:col>
      <xdr:colOff>19050</xdr:colOff>
      <xdr:row>19</xdr:row>
      <xdr:rowOff>38100</xdr:rowOff>
    </xdr:from>
    <xdr:to>
      <xdr:col>57</xdr:col>
      <xdr:colOff>19050</xdr:colOff>
      <xdr:row>21</xdr:row>
      <xdr:rowOff>173439</xdr:rowOff>
    </xdr:to>
    <xdr:pic>
      <xdr:nvPicPr>
        <xdr:cNvPr id="95"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262764" y="2194309"/>
          <a:ext cx="0" cy="8052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57</xdr:col>
      <xdr:colOff>23115</xdr:colOff>
      <xdr:row>19</xdr:row>
      <xdr:rowOff>38879</xdr:rowOff>
    </xdr:from>
    <xdr:to>
      <xdr:col>57</xdr:col>
      <xdr:colOff>23115</xdr:colOff>
      <xdr:row>21</xdr:row>
      <xdr:rowOff>168968</xdr:rowOff>
    </xdr:to>
    <xdr:pic>
      <xdr:nvPicPr>
        <xdr:cNvPr id="96" name="صورة 95">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58699" y="2195088"/>
          <a:ext cx="0" cy="799979"/>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V23"/>
  <sheetViews>
    <sheetView showGridLines="0" rightToLeft="1" tabSelected="1" workbookViewId="0">
      <selection activeCell="B13" sqref="B13:I13"/>
    </sheetView>
  </sheetViews>
  <sheetFormatPr defaultRowHeight="18"/>
  <cols>
    <col min="1" max="1" width="2.25" style="213" customWidth="1"/>
    <col min="2" max="2" width="4.5" style="213" customWidth="1"/>
    <col min="3" max="6" width="9" style="213"/>
    <col min="7" max="7" width="1.5" style="213" customWidth="1"/>
    <col min="8" max="8" width="12.75" style="213" customWidth="1"/>
    <col min="9" max="9" width="16.875" style="213" customWidth="1"/>
    <col min="10" max="10" width="5" style="213" customWidth="1"/>
    <col min="11" max="11" width="9" style="213" customWidth="1"/>
    <col min="12" max="12" width="2.75" style="213" customWidth="1"/>
    <col min="13" max="13" width="9" style="213"/>
    <col min="14" max="14" width="9" style="213" customWidth="1"/>
    <col min="15" max="15" width="3.5" style="213" customWidth="1"/>
    <col min="16" max="17" width="9" style="213"/>
    <col min="18" max="18" width="4.75" style="213" customWidth="1"/>
    <col min="19" max="19" width="2" style="213" customWidth="1"/>
    <col min="20" max="20" width="8.875" style="213" customWidth="1"/>
    <col min="21" max="21" width="15.5" style="213" customWidth="1"/>
    <col min="22" max="16384" width="9" style="213"/>
  </cols>
  <sheetData>
    <row r="1" spans="1:22" ht="28.5" thickBot="1">
      <c r="B1" s="336" t="s">
        <v>208</v>
      </c>
      <c r="C1" s="336"/>
      <c r="D1" s="336"/>
      <c r="E1" s="336"/>
      <c r="F1" s="336"/>
      <c r="G1" s="336"/>
      <c r="H1" s="336"/>
      <c r="I1" s="336"/>
      <c r="J1" s="336"/>
      <c r="K1" s="336"/>
      <c r="L1" s="336"/>
      <c r="M1" s="336"/>
      <c r="N1" s="336"/>
      <c r="O1" s="336"/>
      <c r="P1" s="336"/>
      <c r="Q1" s="336"/>
      <c r="R1" s="336"/>
      <c r="S1" s="336"/>
      <c r="T1" s="336"/>
      <c r="U1" s="336"/>
    </row>
    <row r="2" spans="1:22" ht="19.5" customHeight="1" thickBot="1">
      <c r="B2" s="337" t="s">
        <v>96</v>
      </c>
      <c r="C2" s="337"/>
      <c r="D2" s="337"/>
      <c r="E2" s="337"/>
      <c r="F2" s="337"/>
      <c r="G2" s="337"/>
      <c r="H2" s="337"/>
      <c r="I2" s="337"/>
      <c r="J2" s="214"/>
      <c r="K2" s="338" t="s">
        <v>209</v>
      </c>
      <c r="L2" s="339"/>
      <c r="M2" s="339"/>
      <c r="N2" s="339"/>
      <c r="O2" s="339"/>
      <c r="P2" s="339"/>
      <c r="Q2" s="339"/>
      <c r="R2" s="339"/>
      <c r="S2" s="339"/>
      <c r="T2" s="342" t="s">
        <v>210</v>
      </c>
      <c r="U2" s="343"/>
    </row>
    <row r="3" spans="1:22" ht="22.5" customHeight="1" thickBot="1">
      <c r="A3" s="215">
        <v>1</v>
      </c>
      <c r="B3" s="346" t="s">
        <v>211</v>
      </c>
      <c r="C3" s="347"/>
      <c r="D3" s="347"/>
      <c r="E3" s="347"/>
      <c r="F3" s="347"/>
      <c r="G3" s="347"/>
      <c r="H3" s="347"/>
      <c r="I3" s="348"/>
      <c r="K3" s="340"/>
      <c r="L3" s="341"/>
      <c r="M3" s="341"/>
      <c r="N3" s="341"/>
      <c r="O3" s="341"/>
      <c r="P3" s="341"/>
      <c r="Q3" s="341"/>
      <c r="R3" s="341"/>
      <c r="S3" s="341"/>
      <c r="T3" s="344"/>
      <c r="U3" s="345"/>
    </row>
    <row r="4" spans="1:22" ht="22.5" customHeight="1" thickBot="1">
      <c r="A4" s="215">
        <v>2</v>
      </c>
      <c r="B4" s="333" t="s">
        <v>212</v>
      </c>
      <c r="C4" s="334"/>
      <c r="D4" s="334"/>
      <c r="E4" s="334"/>
      <c r="F4" s="334"/>
      <c r="G4" s="334"/>
      <c r="H4" s="334"/>
      <c r="I4" s="335"/>
      <c r="K4" s="316" t="s">
        <v>16</v>
      </c>
      <c r="L4" s="317"/>
      <c r="M4" s="317"/>
      <c r="N4" s="317"/>
      <c r="O4" s="317"/>
      <c r="P4" s="317"/>
      <c r="Q4" s="317"/>
      <c r="R4" s="317"/>
      <c r="S4" s="318"/>
      <c r="T4" s="326">
        <v>1</v>
      </c>
      <c r="U4" s="327"/>
    </row>
    <row r="5" spans="1:22" ht="22.5" customHeight="1" thickBot="1">
      <c r="A5" s="215"/>
      <c r="B5" s="300" t="s">
        <v>213</v>
      </c>
      <c r="C5" s="301"/>
      <c r="D5" s="301"/>
      <c r="E5" s="301"/>
      <c r="F5" s="301"/>
      <c r="G5" s="301"/>
      <c r="H5" s="301"/>
      <c r="I5" s="216"/>
      <c r="K5" s="324" t="s">
        <v>214</v>
      </c>
      <c r="L5" s="325"/>
      <c r="M5" s="325"/>
      <c r="N5" s="325"/>
      <c r="O5" s="325"/>
      <c r="P5" s="325"/>
      <c r="Q5" s="325"/>
      <c r="R5" s="325"/>
      <c r="S5" s="325"/>
      <c r="T5" s="326">
        <v>1</v>
      </c>
      <c r="U5" s="327"/>
    </row>
    <row r="6" spans="1:22" ht="22.5" customHeight="1" thickBot="1">
      <c r="A6" s="215" t="s">
        <v>215</v>
      </c>
      <c r="B6" s="328" t="s">
        <v>216</v>
      </c>
      <c r="C6" s="329"/>
      <c r="D6" s="329"/>
      <c r="E6" s="329"/>
      <c r="F6" s="329"/>
      <c r="G6" s="329"/>
      <c r="H6" s="329"/>
      <c r="I6" s="330"/>
      <c r="K6" s="324" t="s">
        <v>217</v>
      </c>
      <c r="L6" s="325"/>
      <c r="M6" s="325"/>
      <c r="N6" s="325"/>
      <c r="O6" s="325"/>
      <c r="P6" s="325"/>
      <c r="Q6" s="325"/>
      <c r="R6" s="325"/>
      <c r="S6" s="325"/>
      <c r="T6" s="331" t="s">
        <v>218</v>
      </c>
      <c r="U6" s="332"/>
    </row>
    <row r="7" spans="1:22" ht="22.5" customHeight="1" thickBot="1">
      <c r="A7" s="215">
        <v>2</v>
      </c>
      <c r="B7" s="300" t="s">
        <v>99</v>
      </c>
      <c r="C7" s="301"/>
      <c r="D7" s="301"/>
      <c r="E7" s="301"/>
      <c r="F7" s="301"/>
      <c r="G7" s="301"/>
      <c r="H7" s="302" t="s">
        <v>97</v>
      </c>
      <c r="I7" s="303"/>
      <c r="K7" s="304" t="s">
        <v>219</v>
      </c>
      <c r="L7" s="305"/>
      <c r="M7" s="305"/>
      <c r="N7" s="305"/>
      <c r="O7" s="305"/>
      <c r="P7" s="305"/>
      <c r="Q7" s="305"/>
      <c r="R7" s="305"/>
      <c r="S7" s="306"/>
      <c r="T7" s="307">
        <v>0.5</v>
      </c>
      <c r="U7" s="308"/>
      <c r="V7" s="217"/>
    </row>
    <row r="8" spans="1:22" ht="22.5" customHeight="1">
      <c r="A8" s="215"/>
      <c r="B8" s="309" t="s">
        <v>434</v>
      </c>
      <c r="C8" s="309"/>
      <c r="D8" s="309"/>
      <c r="E8" s="309"/>
      <c r="F8" s="309"/>
      <c r="G8" s="309"/>
      <c r="H8" s="309"/>
      <c r="I8" s="309"/>
      <c r="J8" s="217"/>
      <c r="K8" s="312" t="s">
        <v>220</v>
      </c>
      <c r="L8" s="313"/>
      <c r="M8" s="313"/>
      <c r="N8" s="313"/>
      <c r="O8" s="313"/>
      <c r="P8" s="313"/>
      <c r="Q8" s="313"/>
      <c r="R8" s="313"/>
      <c r="S8" s="313"/>
      <c r="T8" s="314" t="s">
        <v>221</v>
      </c>
      <c r="U8" s="315"/>
    </row>
    <row r="9" spans="1:22" ht="22.5" customHeight="1">
      <c r="A9" s="215"/>
      <c r="B9" s="310"/>
      <c r="C9" s="310"/>
      <c r="D9" s="310"/>
      <c r="E9" s="310"/>
      <c r="F9" s="310"/>
      <c r="G9" s="310"/>
      <c r="H9" s="310"/>
      <c r="I9" s="310"/>
      <c r="J9" s="218"/>
      <c r="K9" s="312"/>
      <c r="L9" s="313"/>
      <c r="M9" s="313"/>
      <c r="N9" s="313"/>
      <c r="O9" s="313"/>
      <c r="P9" s="313"/>
      <c r="Q9" s="313"/>
      <c r="R9" s="313"/>
      <c r="S9" s="313"/>
      <c r="T9" s="314"/>
      <c r="U9" s="315"/>
    </row>
    <row r="10" spans="1:22" ht="22.5" customHeight="1">
      <c r="A10" s="215">
        <v>3</v>
      </c>
      <c r="B10" s="310"/>
      <c r="C10" s="310"/>
      <c r="D10" s="310"/>
      <c r="E10" s="310"/>
      <c r="F10" s="310"/>
      <c r="G10" s="310"/>
      <c r="H10" s="310"/>
      <c r="I10" s="310"/>
      <c r="K10" s="316" t="s">
        <v>222</v>
      </c>
      <c r="L10" s="317"/>
      <c r="M10" s="317"/>
      <c r="N10" s="317"/>
      <c r="O10" s="317"/>
      <c r="P10" s="317"/>
      <c r="Q10" s="317"/>
      <c r="R10" s="317"/>
      <c r="S10" s="318"/>
      <c r="T10" s="319">
        <v>0.2</v>
      </c>
      <c r="U10" s="320"/>
    </row>
    <row r="11" spans="1:22" ht="44.25" customHeight="1">
      <c r="A11" s="215">
        <v>4</v>
      </c>
      <c r="B11" s="310"/>
      <c r="C11" s="310"/>
      <c r="D11" s="310"/>
      <c r="E11" s="310"/>
      <c r="F11" s="310"/>
      <c r="G11" s="310"/>
      <c r="H11" s="310"/>
      <c r="I11" s="310"/>
      <c r="K11" s="321" t="s">
        <v>223</v>
      </c>
      <c r="L11" s="322"/>
      <c r="M11" s="322"/>
      <c r="N11" s="322"/>
      <c r="O11" s="322"/>
      <c r="P11" s="322"/>
      <c r="Q11" s="322"/>
      <c r="R11" s="322"/>
      <c r="S11" s="323"/>
      <c r="T11" s="282" t="s">
        <v>221</v>
      </c>
      <c r="U11" s="283"/>
    </row>
    <row r="12" spans="1:22" ht="39.75" customHeight="1" thickBot="1">
      <c r="A12" s="215"/>
      <c r="B12" s="311"/>
      <c r="C12" s="311"/>
      <c r="D12" s="311"/>
      <c r="E12" s="311"/>
      <c r="F12" s="311"/>
      <c r="G12" s="311"/>
      <c r="H12" s="311"/>
      <c r="I12" s="311"/>
      <c r="K12" s="284" t="s">
        <v>224</v>
      </c>
      <c r="L12" s="285"/>
      <c r="M12" s="285"/>
      <c r="N12" s="285"/>
      <c r="O12" s="285"/>
      <c r="P12" s="285"/>
      <c r="Q12" s="285"/>
      <c r="R12" s="285"/>
      <c r="S12" s="286"/>
      <c r="T12" s="287">
        <v>0.5</v>
      </c>
      <c r="U12" s="288"/>
    </row>
    <row r="13" spans="1:22" ht="22.5" customHeight="1" thickBot="1">
      <c r="A13" s="215">
        <v>5</v>
      </c>
      <c r="B13" s="289" t="s">
        <v>225</v>
      </c>
      <c r="C13" s="290"/>
      <c r="D13" s="290"/>
      <c r="E13" s="290"/>
      <c r="F13" s="290"/>
      <c r="G13" s="290"/>
      <c r="H13" s="290"/>
      <c r="I13" s="291"/>
      <c r="K13" s="292" t="s">
        <v>226</v>
      </c>
      <c r="L13" s="293"/>
      <c r="M13" s="293"/>
      <c r="N13" s="293"/>
      <c r="O13" s="293"/>
      <c r="P13" s="293"/>
      <c r="Q13" s="293"/>
      <c r="R13" s="293"/>
      <c r="S13" s="293"/>
      <c r="T13" s="293"/>
      <c r="U13" s="293"/>
    </row>
    <row r="14" spans="1:22" ht="22.5" customHeight="1">
      <c r="A14" s="215"/>
      <c r="B14" s="294" t="s">
        <v>227</v>
      </c>
      <c r="C14" s="294"/>
      <c r="D14" s="294"/>
      <c r="E14" s="294"/>
      <c r="F14" s="294"/>
      <c r="G14" s="294"/>
      <c r="H14" s="294"/>
      <c r="I14" s="294"/>
      <c r="K14" s="293"/>
      <c r="L14" s="293"/>
      <c r="M14" s="293"/>
      <c r="N14" s="293"/>
      <c r="O14" s="293"/>
      <c r="P14" s="293"/>
      <c r="Q14" s="293"/>
      <c r="R14" s="293"/>
      <c r="S14" s="293"/>
      <c r="T14" s="293"/>
      <c r="U14" s="293"/>
    </row>
    <row r="15" spans="1:22" ht="3.75" customHeight="1">
      <c r="A15" s="215"/>
      <c r="B15" s="295"/>
      <c r="C15" s="295"/>
      <c r="D15" s="295"/>
      <c r="E15" s="295"/>
      <c r="F15" s="295"/>
      <c r="G15" s="295"/>
      <c r="H15" s="295"/>
      <c r="I15" s="295"/>
      <c r="K15" s="297"/>
      <c r="L15" s="297"/>
      <c r="M15" s="297"/>
      <c r="N15" s="297"/>
      <c r="O15" s="297"/>
      <c r="P15" s="297"/>
      <c r="Q15" s="297"/>
      <c r="R15" s="297"/>
      <c r="S15" s="297"/>
      <c r="T15" s="297"/>
      <c r="U15" s="297"/>
    </row>
    <row r="16" spans="1:22" ht="26.25" customHeight="1">
      <c r="A16" s="215">
        <v>5</v>
      </c>
      <c r="B16" s="295"/>
      <c r="C16" s="295"/>
      <c r="D16" s="295"/>
      <c r="E16" s="295"/>
      <c r="F16" s="295"/>
      <c r="G16" s="295"/>
      <c r="H16" s="295"/>
      <c r="I16" s="295"/>
      <c r="K16" s="297"/>
      <c r="L16" s="297"/>
      <c r="M16" s="297"/>
      <c r="N16" s="297"/>
      <c r="O16" s="297"/>
      <c r="P16" s="297"/>
      <c r="Q16" s="297"/>
      <c r="R16" s="297"/>
      <c r="S16" s="297"/>
      <c r="T16" s="297"/>
      <c r="U16" s="297"/>
    </row>
    <row r="17" spans="2:22" ht="19.5" customHeight="1">
      <c r="B17" s="295"/>
      <c r="C17" s="295"/>
      <c r="D17" s="295"/>
      <c r="E17" s="295"/>
      <c r="F17" s="295"/>
      <c r="G17" s="295"/>
      <c r="H17" s="295"/>
      <c r="I17" s="295"/>
      <c r="K17" s="297"/>
      <c r="L17" s="297"/>
      <c r="M17" s="297"/>
      <c r="N17" s="297"/>
      <c r="O17" s="297"/>
      <c r="P17" s="297"/>
      <c r="Q17" s="297"/>
      <c r="R17" s="297"/>
      <c r="S17" s="297"/>
      <c r="T17" s="297"/>
      <c r="U17" s="297"/>
    </row>
    <row r="18" spans="2:22" ht="19.5" customHeight="1">
      <c r="B18" s="295"/>
      <c r="C18" s="295"/>
      <c r="D18" s="295"/>
      <c r="E18" s="295"/>
      <c r="F18" s="295"/>
      <c r="G18" s="295"/>
      <c r="H18" s="295"/>
      <c r="I18" s="295"/>
      <c r="K18" s="219"/>
      <c r="L18" s="220"/>
      <c r="M18" s="298"/>
      <c r="N18" s="298"/>
      <c r="O18" s="298"/>
      <c r="P18" s="221"/>
      <c r="Q18" s="299"/>
      <c r="R18" s="299"/>
      <c r="S18" s="219"/>
      <c r="T18" s="219"/>
      <c r="U18" s="219"/>
      <c r="V18" s="220"/>
    </row>
    <row r="19" spans="2:22" ht="21.75" customHeight="1" thickBot="1">
      <c r="B19" s="296"/>
      <c r="C19" s="296"/>
      <c r="D19" s="296"/>
      <c r="E19" s="296"/>
      <c r="F19" s="296"/>
      <c r="G19" s="296"/>
      <c r="H19" s="296"/>
      <c r="I19" s="296"/>
      <c r="Q19" s="222"/>
      <c r="R19" s="222"/>
      <c r="S19" s="222"/>
      <c r="T19" s="222"/>
      <c r="U19" s="222"/>
    </row>
    <row r="20" spans="2:22" ht="3.75" customHeight="1" thickBot="1"/>
    <row r="21" spans="2:22" ht="35.25" customHeight="1">
      <c r="B21" s="273" t="s">
        <v>98</v>
      </c>
      <c r="C21" s="274"/>
      <c r="D21" s="274"/>
      <c r="E21" s="274"/>
      <c r="F21" s="274"/>
      <c r="G21" s="274"/>
      <c r="H21" s="274"/>
      <c r="I21" s="274"/>
      <c r="J21" s="274"/>
      <c r="K21" s="274"/>
      <c r="L21" s="274"/>
      <c r="M21" s="274"/>
      <c r="N21" s="274"/>
      <c r="O21" s="274"/>
      <c r="P21" s="274"/>
      <c r="Q21" s="274"/>
      <c r="R21" s="274"/>
      <c r="S21" s="274"/>
      <c r="T21" s="274"/>
      <c r="U21" s="275"/>
    </row>
    <row r="22" spans="2:22" ht="14.25" customHeight="1">
      <c r="B22" s="276"/>
      <c r="C22" s="277"/>
      <c r="D22" s="277"/>
      <c r="E22" s="277"/>
      <c r="F22" s="277"/>
      <c r="G22" s="277"/>
      <c r="H22" s="277"/>
      <c r="I22" s="277"/>
      <c r="J22" s="277"/>
      <c r="K22" s="277"/>
      <c r="L22" s="277"/>
      <c r="M22" s="277"/>
      <c r="N22" s="277"/>
      <c r="O22" s="277"/>
      <c r="P22" s="277"/>
      <c r="Q22" s="277"/>
      <c r="R22" s="277"/>
      <c r="S22" s="277"/>
      <c r="T22" s="277"/>
      <c r="U22" s="278"/>
    </row>
    <row r="23" spans="2:22" ht="15" customHeight="1" thickBot="1">
      <c r="B23" s="279"/>
      <c r="C23" s="280"/>
      <c r="D23" s="280"/>
      <c r="E23" s="280"/>
      <c r="F23" s="280"/>
      <c r="G23" s="280"/>
      <c r="H23" s="280"/>
      <c r="I23" s="280"/>
      <c r="J23" s="280"/>
      <c r="K23" s="280"/>
      <c r="L23" s="280"/>
      <c r="M23" s="280"/>
      <c r="N23" s="280"/>
      <c r="O23" s="280"/>
      <c r="P23" s="280"/>
      <c r="Q23" s="280"/>
      <c r="R23" s="280"/>
      <c r="S23" s="280"/>
      <c r="T23" s="280"/>
      <c r="U23" s="281"/>
    </row>
  </sheetData>
  <sheetProtection password="BE64" sheet="1" objects="1" scenarios="1"/>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S28"/>
  <sheetViews>
    <sheetView rightToLeft="1" workbookViewId="0">
      <selection activeCell="B2" sqref="B2:C2"/>
    </sheetView>
  </sheetViews>
  <sheetFormatPr defaultColWidth="9" defaultRowHeight="14.25"/>
  <cols>
    <col min="1" max="1" width="13.875" style="34" bestFit="1" customWidth="1"/>
    <col min="2" max="2" width="22.25" style="34" customWidth="1"/>
    <col min="3" max="3" width="18.875" style="34" customWidth="1"/>
    <col min="4" max="4" width="26" style="34" customWidth="1"/>
    <col min="5" max="5" width="20.625" style="34" customWidth="1"/>
    <col min="6" max="6" width="19.875" style="34" customWidth="1"/>
    <col min="7" max="7" width="3.375" style="34" bestFit="1" customWidth="1"/>
    <col min="8" max="8" width="7.75" style="34" hidden="1" customWidth="1"/>
    <col min="9" max="9" width="4.125" style="34" hidden="1" customWidth="1"/>
    <col min="10" max="10" width="16.25" style="34" customWidth="1"/>
    <col min="11" max="11" width="22.875" style="34" customWidth="1"/>
    <col min="12" max="12" width="18.875" style="34" customWidth="1"/>
    <col min="13" max="15" width="11" style="34" customWidth="1"/>
    <col min="16" max="16" width="15.375" style="34" customWidth="1"/>
    <col min="17" max="17" width="37.125" style="34" customWidth="1"/>
    <col min="18" max="18" width="20" style="63" customWidth="1"/>
    <col min="19" max="19" width="18.375" style="63" customWidth="1"/>
    <col min="20" max="20" width="16.25" style="34" customWidth="1"/>
    <col min="21" max="16384" width="9" style="34"/>
  </cols>
  <sheetData>
    <row r="1" spans="1:10" ht="23.25" customHeight="1">
      <c r="A1" s="49" t="s">
        <v>61</v>
      </c>
      <c r="B1" s="49" t="s">
        <v>62</v>
      </c>
      <c r="C1" s="49" t="s">
        <v>63</v>
      </c>
      <c r="D1" s="170"/>
      <c r="H1" s="34" t="s">
        <v>131</v>
      </c>
      <c r="I1" s="34" t="s">
        <v>132</v>
      </c>
    </row>
    <row r="2" spans="1:10" s="211" customFormat="1" ht="33.75" customHeight="1">
      <c r="A2" s="53">
        <f>'اختيار المقررات'!E1</f>
        <v>0</v>
      </c>
      <c r="B2" s="54"/>
      <c r="C2" s="54"/>
      <c r="D2" s="171"/>
      <c r="H2" s="211" t="s">
        <v>133</v>
      </c>
      <c r="I2" s="211" t="s">
        <v>134</v>
      </c>
    </row>
    <row r="3" spans="1:10" ht="23.25" customHeight="1">
      <c r="A3" s="49" t="s">
        <v>135</v>
      </c>
      <c r="B3" s="49" t="s">
        <v>136</v>
      </c>
      <c r="C3" s="49" t="s">
        <v>137</v>
      </c>
      <c r="D3" s="49" t="s">
        <v>138</v>
      </c>
      <c r="E3" s="49" t="s">
        <v>139</v>
      </c>
      <c r="F3" s="49" t="s">
        <v>140</v>
      </c>
      <c r="H3" s="176" t="s">
        <v>141</v>
      </c>
      <c r="I3" s="212" t="s">
        <v>207</v>
      </c>
    </row>
    <row r="4" spans="1:10" ht="33.75" customHeight="1">
      <c r="A4" s="54"/>
      <c r="B4" s="54"/>
      <c r="C4" s="53" t="str">
        <f>A4&amp;" "&amp;B4</f>
        <v/>
      </c>
      <c r="D4" s="54"/>
      <c r="E4" s="54"/>
      <c r="F4" s="54"/>
      <c r="H4" s="34" t="s">
        <v>142</v>
      </c>
      <c r="J4" s="211"/>
    </row>
    <row r="5" spans="1:10" ht="23.25" customHeight="1">
      <c r="A5" s="50" t="s">
        <v>12</v>
      </c>
      <c r="B5" s="49" t="s">
        <v>64</v>
      </c>
      <c r="C5" s="49" t="s">
        <v>7</v>
      </c>
      <c r="D5" s="49" t="s">
        <v>128</v>
      </c>
      <c r="E5" s="49" t="s">
        <v>11</v>
      </c>
      <c r="F5" s="49" t="s">
        <v>65</v>
      </c>
      <c r="H5" s="176" t="s">
        <v>143</v>
      </c>
    </row>
    <row r="6" spans="1:10" ht="33.75" customHeight="1">
      <c r="A6" s="54"/>
      <c r="B6" s="59"/>
      <c r="C6" s="54"/>
      <c r="D6" s="54"/>
      <c r="E6" s="54"/>
      <c r="F6" s="60"/>
      <c r="H6" s="34" t="s">
        <v>144</v>
      </c>
      <c r="J6" s="211"/>
    </row>
    <row r="7" spans="1:10" ht="23.25" customHeight="1">
      <c r="A7" s="49" t="s">
        <v>17</v>
      </c>
      <c r="B7" s="52" t="s">
        <v>102</v>
      </c>
      <c r="C7" s="62" t="s">
        <v>70</v>
      </c>
      <c r="D7" s="62" t="s">
        <v>145</v>
      </c>
      <c r="E7" s="349" t="s">
        <v>69</v>
      </c>
      <c r="F7" s="350"/>
      <c r="H7" s="176" t="s">
        <v>146</v>
      </c>
    </row>
    <row r="8" spans="1:10" ht="33.75" customHeight="1">
      <c r="A8" s="54"/>
      <c r="B8" s="54"/>
      <c r="C8" s="60"/>
      <c r="D8" s="60"/>
      <c r="E8" s="351"/>
      <c r="F8" s="352"/>
      <c r="H8" s="115" t="s">
        <v>147</v>
      </c>
      <c r="J8" s="211"/>
    </row>
    <row r="9" spans="1:10" ht="23.25" customHeight="1">
      <c r="A9" s="51" t="s">
        <v>66</v>
      </c>
      <c r="B9" s="49" t="s">
        <v>148</v>
      </c>
      <c r="C9" s="49" t="s">
        <v>149</v>
      </c>
      <c r="H9" s="177" t="s">
        <v>150</v>
      </c>
    </row>
    <row r="10" spans="1:10" ht="33.75" customHeight="1">
      <c r="A10" s="54"/>
      <c r="B10" s="54"/>
      <c r="C10" s="54"/>
      <c r="H10" s="115" t="s">
        <v>151</v>
      </c>
      <c r="J10" s="211"/>
    </row>
    <row r="11" spans="1:10" ht="18.75">
      <c r="H11" s="177" t="s">
        <v>152</v>
      </c>
    </row>
    <row r="12" spans="1:10">
      <c r="H12" s="115" t="s">
        <v>153</v>
      </c>
      <c r="J12" s="211"/>
    </row>
    <row r="14" spans="1:10">
      <c r="J14" s="211"/>
    </row>
    <row r="16" spans="1:10">
      <c r="J16" s="211"/>
    </row>
    <row r="18" spans="7:10">
      <c r="G18" s="61" t="s">
        <v>103</v>
      </c>
      <c r="J18" s="211"/>
    </row>
    <row r="19" spans="7:10">
      <c r="G19" s="61" t="s">
        <v>104</v>
      </c>
    </row>
    <row r="20" spans="7:10">
      <c r="J20" s="211"/>
    </row>
    <row r="22" spans="7:10">
      <c r="J22" s="211"/>
    </row>
    <row r="24" spans="7:10">
      <c r="J24" s="211"/>
    </row>
    <row r="26" spans="7:10">
      <c r="J26" s="211"/>
    </row>
    <row r="28" spans="7:10">
      <c r="J28" s="211"/>
    </row>
  </sheetData>
  <sheetProtection password="DA61" sheet="1" objects="1" scenarios="1"/>
  <mergeCells count="2">
    <mergeCell ref="E7:F7"/>
    <mergeCell ref="E8:F8"/>
  </mergeCells>
  <conditionalFormatting sqref="A1">
    <cfRule type="duplicateValues" dxfId="414" priority="1"/>
  </conditionalFormatting>
  <dataValidations count="6">
    <dataValidation type="textLength" allowBlank="1" showInputMessage="1" showErrorMessage="1" error="رقم الهاتف الثابت خطأ" sqref="D8">
      <formula1>6</formula1>
      <formula2>10</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الرقم الوطني خطأ" sqref="F6">
      <formula1>11</formula1>
      <formula2>11</formula2>
    </dataValidation>
    <dataValidation type="list" allowBlank="1" showInputMessage="1" showErrorMessage="1" sqref="A6">
      <formula1>$G$18:$G$19</formula1>
    </dataValidation>
    <dataValidation type="list" allowBlank="1" showInputMessage="1" showErrorMessage="1" sqref="A10">
      <formula1>$I$1:$I$3</formula1>
    </dataValidation>
    <dataValidation type="list" allowBlank="1" showInputMessage="1" showErrorMessage="1" sqref="C10 A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E56"/>
  <sheetViews>
    <sheetView showGridLines="0" rightToLeft="1" topLeftCell="C1" zoomScale="91" zoomScaleNormal="91" workbookViewId="0">
      <selection activeCell="E1" sqref="E1:G1"/>
    </sheetView>
  </sheetViews>
  <sheetFormatPr defaultColWidth="0" defaultRowHeight="14.25" customHeight="1"/>
  <cols>
    <col min="1" max="1" width="1.875" style="1" hidden="1" customWidth="1"/>
    <col min="2" max="2" width="6.75" style="1" hidden="1" customWidth="1"/>
    <col min="3" max="3" width="4.375" style="1" customWidth="1"/>
    <col min="4" max="4" width="9.625" style="1" customWidth="1"/>
    <col min="5" max="5" width="5" style="1" customWidth="1"/>
    <col min="6" max="6" width="3.375" style="1" customWidth="1"/>
    <col min="7" max="7" width="4.375" style="1" customWidth="1"/>
    <col min="8" max="8" width="3.875" style="1" bestFit="1" customWidth="1"/>
    <col min="9" max="9" width="6.5" style="1" customWidth="1"/>
    <col min="10" max="10" width="0.625" style="1" customWidth="1"/>
    <col min="11" max="11" width="6.75" style="1" hidden="1" customWidth="1"/>
    <col min="12" max="12" width="4.375" style="1" customWidth="1"/>
    <col min="13" max="13" width="9.375" style="1" customWidth="1"/>
    <col min="14" max="14" width="6.375" style="1" customWidth="1"/>
    <col min="15" max="15" width="7.375" style="1" customWidth="1"/>
    <col min="16" max="16" width="3.625" style="1" customWidth="1"/>
    <col min="17" max="17" width="5.25" style="1" customWidth="1"/>
    <col min="18" max="18" width="0.625" style="1" customWidth="1"/>
    <col min="19" max="19" width="6.75" style="1" hidden="1" customWidth="1"/>
    <col min="20" max="20" width="7.875" style="1" bestFit="1" customWidth="1"/>
    <col min="21" max="21" width="5.375" style="1" customWidth="1"/>
    <col min="22" max="22" width="5.5" style="1" bestFit="1" customWidth="1"/>
    <col min="23" max="23" width="17.5" style="1" customWidth="1"/>
    <col min="24" max="24" width="3.875" style="1" bestFit="1" customWidth="1"/>
    <col min="25" max="25" width="5" style="1" customWidth="1"/>
    <col min="26" max="26" width="0.625" style="1" customWidth="1"/>
    <col min="27" max="27" width="6.75" style="1" hidden="1" customWidth="1"/>
    <col min="28" max="28" width="3.875" style="1" bestFit="1" customWidth="1"/>
    <col min="29" max="29" width="10" style="1" customWidth="1"/>
    <col min="30" max="30" width="10.125" style="1" customWidth="1"/>
    <col min="31" max="31" width="2.625" style="1" bestFit="1" customWidth="1"/>
    <col min="32" max="32" width="3.875" style="1" bestFit="1" customWidth="1"/>
    <col min="33" max="33" width="5" style="1" bestFit="1" customWidth="1"/>
    <col min="34" max="34" width="9" style="1" customWidth="1"/>
    <col min="35" max="35" width="3.875" style="1" customWidth="1"/>
    <col min="36" max="36" width="10.25" style="1" customWidth="1"/>
    <col min="37" max="37" width="6.75" style="1" customWidth="1"/>
    <col min="38" max="38" width="2.25" style="1" hidden="1" customWidth="1"/>
    <col min="39" max="39" width="2.875" style="1" hidden="1" customWidth="1"/>
    <col min="40" max="40" width="11.25" style="1" hidden="1" customWidth="1"/>
    <col min="41" max="41" width="32.5" style="1" hidden="1" customWidth="1"/>
    <col min="42" max="46" width="0" style="1" hidden="1" customWidth="1"/>
    <col min="47" max="47" width="2.875" style="194" hidden="1" customWidth="1"/>
    <col min="48" max="48" width="3.125" style="194" hidden="1" customWidth="1"/>
    <col min="49" max="49" width="29.125" style="210" hidden="1" customWidth="1"/>
    <col min="50" max="50" width="2.25" style="194" hidden="1" customWidth="1"/>
    <col min="51" max="51" width="3.125" style="194" hidden="1" customWidth="1"/>
    <col min="52" max="54" width="0" style="194" hidden="1" customWidth="1"/>
    <col min="55" max="55" width="3.125" style="85" hidden="1" customWidth="1"/>
    <col min="56" max="57" width="0" style="85" hidden="1" customWidth="1"/>
    <col min="58" max="16384" width="9" style="1" hidden="1"/>
  </cols>
  <sheetData>
    <row r="1" spans="1:57" s="167" customFormat="1" ht="21" customHeight="1" thickBot="1">
      <c r="B1" s="266"/>
      <c r="C1" s="370" t="s">
        <v>3</v>
      </c>
      <c r="D1" s="370"/>
      <c r="E1" s="372"/>
      <c r="F1" s="372"/>
      <c r="G1" s="372"/>
      <c r="H1" s="370" t="s">
        <v>4</v>
      </c>
      <c r="I1" s="370"/>
      <c r="J1" s="370"/>
      <c r="K1" s="251"/>
      <c r="L1" s="373" t="e">
        <f>VLOOKUP($E$1,ورقة2!$A$1:$U$12354,2,0)</f>
        <v>#N/A</v>
      </c>
      <c r="M1" s="373"/>
      <c r="N1" s="373"/>
      <c r="O1" s="370" t="s">
        <v>5</v>
      </c>
      <c r="P1" s="370"/>
      <c r="Q1" s="365" t="b">
        <f>IF('إدخال البيانات'!A2&gt;0,IF('إدخال البيانات'!B2&lt;&gt;"",'إدخال البيانات'!B2,VLOOKUP($E$1,ورقة2!$A$1:$U$12354,3,0)))</f>
        <v>0</v>
      </c>
      <c r="R1" s="365"/>
      <c r="S1" s="365"/>
      <c r="T1" s="365"/>
      <c r="U1" s="370" t="s">
        <v>6</v>
      </c>
      <c r="V1" s="370"/>
      <c r="W1" s="270" t="b">
        <f>IF('إدخال البيانات'!A2&gt;0,IF('إدخال البيانات'!C2&lt;&gt;"",'إدخال البيانات'!C2,VLOOKUP($E$1,ورقة2!A1:U12354,4,0)))</f>
        <v>0</v>
      </c>
      <c r="X1" s="374" t="s">
        <v>64</v>
      </c>
      <c r="Y1" s="374"/>
      <c r="Z1" s="250"/>
      <c r="AA1" s="250"/>
      <c r="AB1" s="385" t="b">
        <f>IF('إدخال البيانات'!A2&gt;0,IF('إدخال البيانات'!B6&lt;&gt;"",'إدخال البيانات'!B6,VLOOKUP($E$1,ورقة2!A1:U12354,6,0)))</f>
        <v>0</v>
      </c>
      <c r="AC1" s="385"/>
      <c r="AD1" s="267" t="s">
        <v>7</v>
      </c>
      <c r="AE1" s="373" t="b">
        <f>IF('إدخال البيانات'!A2&gt;0,IF('إدخال البيانات'!C6&lt;&gt;"",'إدخال البيانات'!C6,VLOOKUP($E$1,ورقة2!A1:U12354,7,0)))</f>
        <v>0</v>
      </c>
      <c r="AF1" s="373"/>
      <c r="AG1" s="378"/>
      <c r="AH1" s="235"/>
      <c r="AI1" s="235"/>
      <c r="AJ1" s="235"/>
      <c r="AK1" s="235"/>
      <c r="AL1" s="182"/>
      <c r="AO1" s="167" t="s">
        <v>110</v>
      </c>
      <c r="AV1" s="168"/>
      <c r="AW1" s="168"/>
      <c r="AX1" s="168"/>
      <c r="AY1" s="168"/>
      <c r="AZ1" s="168"/>
      <c r="BA1" s="168"/>
      <c r="BB1" s="168"/>
      <c r="BC1" s="168"/>
    </row>
    <row r="2" spans="1:57" s="137" customFormat="1" ht="21" customHeight="1" thickTop="1" thickBot="1">
      <c r="B2" s="266"/>
      <c r="C2" s="370" t="s">
        <v>10</v>
      </c>
      <c r="D2" s="370"/>
      <c r="E2" s="383" t="e">
        <f>VLOOKUP($E$1,ورقة2!A1:U12354,9,0)</f>
        <v>#N/A</v>
      </c>
      <c r="F2" s="383"/>
      <c r="G2" s="383"/>
      <c r="H2" s="384"/>
      <c r="I2" s="384"/>
      <c r="J2" s="384"/>
      <c r="K2" s="271"/>
      <c r="L2" s="364">
        <f>'إدخال البيانات'!F4</f>
        <v>0</v>
      </c>
      <c r="M2" s="364"/>
      <c r="N2" s="364"/>
      <c r="O2" s="363" t="s">
        <v>124</v>
      </c>
      <c r="P2" s="363"/>
      <c r="Q2" s="364">
        <f>'إدخال البيانات'!E4</f>
        <v>0</v>
      </c>
      <c r="R2" s="364"/>
      <c r="S2" s="364"/>
      <c r="T2" s="364"/>
      <c r="U2" s="363" t="s">
        <v>125</v>
      </c>
      <c r="V2" s="363"/>
      <c r="W2" s="270">
        <f>'إدخال البيانات'!D4</f>
        <v>0</v>
      </c>
      <c r="X2" s="363" t="s">
        <v>126</v>
      </c>
      <c r="Y2" s="363"/>
      <c r="Z2" s="363"/>
      <c r="AA2" s="363"/>
      <c r="AB2" s="364" t="str">
        <f>'إدخال البيانات'!C4</f>
        <v/>
      </c>
      <c r="AC2" s="364"/>
      <c r="AD2" s="364"/>
      <c r="AE2" s="379" t="s">
        <v>127</v>
      </c>
      <c r="AF2" s="379"/>
      <c r="AG2" s="380"/>
      <c r="AH2" s="235"/>
      <c r="AI2" s="235"/>
      <c r="AJ2" s="235"/>
      <c r="AK2" s="235"/>
      <c r="AO2" s="137" t="s">
        <v>111</v>
      </c>
      <c r="AV2" s="168"/>
      <c r="AW2" s="168"/>
      <c r="AX2" s="168"/>
      <c r="AY2" s="168"/>
      <c r="AZ2" s="168"/>
      <c r="BA2" s="168"/>
      <c r="BB2" s="168"/>
      <c r="BC2" s="168"/>
    </row>
    <row r="3" spans="1:57" s="137" customFormat="1" ht="21" customHeight="1" thickBot="1">
      <c r="B3" s="370" t="s">
        <v>12</v>
      </c>
      <c r="C3" s="370"/>
      <c r="D3" s="370"/>
      <c r="E3" s="365" t="b">
        <f>IF('إدخال البيانات'!A2&gt;0,IF('إدخال البيانات'!A6&lt;&gt;"",'إدخال البيانات'!A6,VLOOKUP($E$1,ورقة2!A1:U12354,5,0)))</f>
        <v>0</v>
      </c>
      <c r="F3" s="365"/>
      <c r="G3" s="365"/>
      <c r="H3" s="370" t="s">
        <v>11</v>
      </c>
      <c r="I3" s="370"/>
      <c r="J3" s="370"/>
      <c r="K3" s="252"/>
      <c r="L3" s="373" t="b">
        <f>IF('إدخال البيانات'!A2&gt;0,IF('إدخال البيانات'!E6&lt;&gt;"",'إدخال البيانات'!E6,VLOOKUP($E$1,ورقة2!A1:U12354,8,0)))</f>
        <v>0</v>
      </c>
      <c r="M3" s="373"/>
      <c r="N3" s="373"/>
      <c r="O3" s="370" t="s">
        <v>65</v>
      </c>
      <c r="P3" s="370"/>
      <c r="Q3" s="366">
        <f>'إدخال البيانات'!F6</f>
        <v>0</v>
      </c>
      <c r="R3" s="366"/>
      <c r="S3" s="366"/>
      <c r="T3" s="366"/>
      <c r="U3" s="374" t="s">
        <v>17</v>
      </c>
      <c r="V3" s="374"/>
      <c r="W3" s="270" t="b">
        <f>IF('إدخال البيانات'!A2&gt;0,IF('إدخال البيانات'!A8&lt;&gt;"",'إدخال البيانات'!A8,VLOOKUP($E$1,ورقة2!A1:U12354,13,0)))</f>
        <v>0</v>
      </c>
      <c r="X3" s="370" t="s">
        <v>128</v>
      </c>
      <c r="Y3" s="370"/>
      <c r="Z3" s="370"/>
      <c r="AA3" s="370"/>
      <c r="AB3" s="364">
        <f>'إدخال البيانات'!D6</f>
        <v>0</v>
      </c>
      <c r="AC3" s="364"/>
      <c r="AD3" s="266" t="s">
        <v>102</v>
      </c>
      <c r="AE3" s="381">
        <f>'إدخال البيانات'!B8</f>
        <v>0</v>
      </c>
      <c r="AF3" s="381"/>
      <c r="AG3" s="382"/>
      <c r="AH3" s="235"/>
      <c r="AI3" s="235"/>
      <c r="AJ3" s="235"/>
      <c r="AK3" s="235"/>
      <c r="AL3" s="182"/>
      <c r="AO3" s="137" t="s">
        <v>57</v>
      </c>
      <c r="AV3" s="168"/>
      <c r="AW3" s="168"/>
      <c r="AX3" s="168"/>
      <c r="AY3" s="168"/>
      <c r="AZ3" s="168"/>
      <c r="BA3" s="168"/>
      <c r="BB3" s="168"/>
      <c r="BC3" s="168"/>
    </row>
    <row r="4" spans="1:57" s="137" customFormat="1" ht="21" customHeight="1" thickBot="1">
      <c r="B4" s="266"/>
      <c r="C4" s="370" t="s">
        <v>13</v>
      </c>
      <c r="D4" s="370"/>
      <c r="E4" s="365" t="b">
        <f>IF('إدخال البيانات'!A2&gt;0,IF('إدخال البيانات'!A10&lt;&gt;"",'إدخال البيانات'!A10,VLOOKUP($E$1,ورقة2!A1:U12354,10,0)))</f>
        <v>0</v>
      </c>
      <c r="F4" s="365"/>
      <c r="G4" s="365"/>
      <c r="H4" s="370" t="s">
        <v>14</v>
      </c>
      <c r="I4" s="370"/>
      <c r="J4" s="370"/>
      <c r="K4" s="253"/>
      <c r="L4" s="365" t="b">
        <f>IF('إدخال البيانات'!A2&gt;0,IF('إدخال البيانات'!B10&lt;&gt;"",'إدخال البيانات'!B10,VLOOKUP($E$1,ورقة2!A1:U12354,11,0)))</f>
        <v>0</v>
      </c>
      <c r="M4" s="365"/>
      <c r="N4" s="365"/>
      <c r="O4" s="370" t="s">
        <v>15</v>
      </c>
      <c r="P4" s="370"/>
      <c r="Q4" s="390" t="b">
        <f>IF('إدخال البيانات'!A2&gt;0,IF('إدخال البيانات'!C10&lt;&gt;"",'إدخال البيانات'!C10,VLOOKUP($E$1,ورقة2!A1:U12354,12,0)))</f>
        <v>0</v>
      </c>
      <c r="R4" s="390"/>
      <c r="S4" s="390"/>
      <c r="T4" s="390"/>
      <c r="U4" s="371" t="s">
        <v>100</v>
      </c>
      <c r="V4" s="371"/>
      <c r="W4" s="254">
        <f>'إدخال البيانات'!C8</f>
        <v>0</v>
      </c>
      <c r="X4" s="371" t="s">
        <v>101</v>
      </c>
      <c r="Y4" s="371"/>
      <c r="Z4" s="371"/>
      <c r="AA4" s="371"/>
      <c r="AB4" s="369">
        <f>'إدخال البيانات'!D8</f>
        <v>0</v>
      </c>
      <c r="AC4" s="364"/>
      <c r="AD4" s="406" t="s">
        <v>69</v>
      </c>
      <c r="AE4" s="405">
        <f>'إدخال البيانات'!E8</f>
        <v>0</v>
      </c>
      <c r="AF4" s="405"/>
      <c r="AG4" s="405"/>
      <c r="AH4" s="405"/>
      <c r="AI4" s="405"/>
      <c r="AJ4" s="405"/>
      <c r="AK4" s="235"/>
      <c r="AM4" s="167"/>
      <c r="AO4" s="64" t="s">
        <v>71</v>
      </c>
      <c r="AV4" s="168"/>
      <c r="AW4" s="168"/>
      <c r="AX4" s="168"/>
      <c r="AY4" s="168"/>
      <c r="AZ4" s="168"/>
      <c r="BA4" s="168"/>
      <c r="BB4" s="168"/>
      <c r="BC4" s="168" t="s">
        <v>129</v>
      </c>
    </row>
    <row r="5" spans="1:57" s="137" customFormat="1" ht="21" customHeight="1" thickBot="1">
      <c r="B5" s="266"/>
      <c r="C5" s="374"/>
      <c r="D5" s="374"/>
      <c r="E5" s="373" t="e">
        <f>VLOOKUP($E$1,ورقة2!A1:U12354,16,0)</f>
        <v>#N/A</v>
      </c>
      <c r="F5" s="373"/>
      <c r="G5" s="373"/>
      <c r="H5" s="367" t="s">
        <v>109</v>
      </c>
      <c r="I5" s="367"/>
      <c r="J5" s="367"/>
      <c r="K5" s="271"/>
      <c r="L5" s="388"/>
      <c r="M5" s="388"/>
      <c r="N5" s="388"/>
      <c r="O5" s="370" t="s">
        <v>1</v>
      </c>
      <c r="P5" s="370"/>
      <c r="Q5" s="389"/>
      <c r="R5" s="389"/>
      <c r="S5" s="389"/>
      <c r="T5" s="389"/>
      <c r="U5" s="374" t="s">
        <v>0</v>
      </c>
      <c r="V5" s="374"/>
      <c r="W5" s="255"/>
      <c r="X5" s="374" t="s">
        <v>56</v>
      </c>
      <c r="Y5" s="374"/>
      <c r="Z5" s="374"/>
      <c r="AA5" s="256"/>
      <c r="AB5" s="368"/>
      <c r="AC5" s="368"/>
      <c r="AD5" s="407"/>
      <c r="AE5" s="405"/>
      <c r="AF5" s="405"/>
      <c r="AG5" s="405"/>
      <c r="AH5" s="405"/>
      <c r="AI5" s="405"/>
      <c r="AJ5" s="405"/>
      <c r="AK5" s="235"/>
      <c r="AL5" s="169"/>
      <c r="AO5" s="137" t="s">
        <v>112</v>
      </c>
      <c r="AU5" s="137">
        <v>1</v>
      </c>
      <c r="AV5" s="188">
        <v>510</v>
      </c>
      <c r="AW5" s="189" t="s">
        <v>159</v>
      </c>
      <c r="AX5" s="168">
        <f>H8</f>
        <v>0</v>
      </c>
      <c r="AY5" s="168" t="e">
        <f>I8</f>
        <v>#N/A</v>
      </c>
      <c r="AZ5" s="175"/>
      <c r="BA5" s="110"/>
      <c r="BC5" s="137" t="s">
        <v>130</v>
      </c>
    </row>
    <row r="6" spans="1:57" ht="43.5" customHeight="1" thickBot="1">
      <c r="B6" s="394"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394"/>
      <c r="D6" s="394"/>
      <c r="E6" s="394"/>
      <c r="F6" s="394"/>
      <c r="G6" s="394"/>
      <c r="H6" s="394"/>
      <c r="I6" s="394"/>
      <c r="J6" s="394"/>
      <c r="K6" s="394"/>
      <c r="L6" s="394"/>
      <c r="M6" s="394"/>
      <c r="N6" s="394"/>
      <c r="O6" s="394"/>
      <c r="P6" s="394"/>
      <c r="Q6" s="395"/>
      <c r="R6" s="190"/>
      <c r="S6" s="191"/>
      <c r="T6" s="391" t="str">
        <f>IF(E1&lt;&gt;"","مقررات السنة الثالثة","لايحق لك تعديل الاستمارة بعد تثبيت التسجيل تحت طائلة إلغاء التسجيل")</f>
        <v>لايحق لك تعديل الاستمارة بعد تثبيت التسجيل تحت طائلة إلغاء التسجيل</v>
      </c>
      <c r="U6" s="392"/>
      <c r="V6" s="392"/>
      <c r="W6" s="392"/>
      <c r="X6" s="392"/>
      <c r="Y6" s="392"/>
      <c r="Z6" s="392"/>
      <c r="AA6" s="392"/>
      <c r="AB6" s="392"/>
      <c r="AC6" s="392"/>
      <c r="AD6" s="392"/>
      <c r="AE6" s="392"/>
      <c r="AF6" s="392"/>
      <c r="AG6" s="393"/>
      <c r="AH6" s="257"/>
      <c r="AI6" s="257"/>
      <c r="AJ6" s="257"/>
      <c r="AK6" s="233"/>
      <c r="AL6" s="167"/>
      <c r="AN6" s="137"/>
      <c r="AO6" s="137" t="s">
        <v>113</v>
      </c>
      <c r="AU6" s="109">
        <v>2</v>
      </c>
      <c r="AV6" s="192">
        <v>511</v>
      </c>
      <c r="AW6" s="193" t="s">
        <v>160</v>
      </c>
      <c r="AX6" s="168">
        <f t="shared" ref="AX6:AY10" si="0">H9</f>
        <v>0</v>
      </c>
      <c r="AY6" s="168" t="e">
        <f t="shared" si="0"/>
        <v>#N/A</v>
      </c>
      <c r="AZ6" s="110"/>
      <c r="BC6" s="109"/>
      <c r="BD6" s="109"/>
      <c r="BE6" s="109"/>
    </row>
    <row r="7" spans="1:57" ht="23.25" customHeight="1" thickBot="1">
      <c r="B7" s="408" t="s">
        <v>18</v>
      </c>
      <c r="C7" s="408"/>
      <c r="D7" s="408"/>
      <c r="E7" s="408"/>
      <c r="F7" s="408"/>
      <c r="G7" s="408"/>
      <c r="H7" s="408"/>
      <c r="I7" s="409"/>
      <c r="J7" s="248"/>
      <c r="K7" s="268"/>
      <c r="L7" s="410" t="s">
        <v>21</v>
      </c>
      <c r="M7" s="408"/>
      <c r="N7" s="408"/>
      <c r="O7" s="408"/>
      <c r="P7" s="408"/>
      <c r="Q7" s="409"/>
      <c r="R7" s="195"/>
      <c r="S7" s="196"/>
      <c r="T7" s="411" t="s">
        <v>22</v>
      </c>
      <c r="U7" s="412"/>
      <c r="V7" s="412"/>
      <c r="W7" s="412"/>
      <c r="X7" s="412"/>
      <c r="Y7" s="413"/>
      <c r="Z7" s="242"/>
      <c r="AA7" s="243"/>
      <c r="AB7" s="411" t="s">
        <v>21</v>
      </c>
      <c r="AC7" s="412"/>
      <c r="AD7" s="412"/>
      <c r="AE7" s="412"/>
      <c r="AF7" s="412"/>
      <c r="AG7" s="414"/>
      <c r="AH7" s="232"/>
      <c r="AI7" s="232"/>
      <c r="AJ7" s="232"/>
      <c r="AK7" s="233"/>
      <c r="AL7" s="137"/>
      <c r="AN7" s="137"/>
      <c r="AO7" s="137" t="s">
        <v>9</v>
      </c>
      <c r="AU7" s="109">
        <v>3</v>
      </c>
      <c r="AV7" s="192">
        <v>512</v>
      </c>
      <c r="AW7" s="193" t="s">
        <v>161</v>
      </c>
      <c r="AX7" s="168">
        <f t="shared" si="0"/>
        <v>0</v>
      </c>
      <c r="AY7" s="168" t="e">
        <f t="shared" si="0"/>
        <v>#N/A</v>
      </c>
      <c r="AZ7" s="111"/>
      <c r="BC7" s="114"/>
      <c r="BD7" s="114"/>
      <c r="BE7" s="114"/>
    </row>
    <row r="8" spans="1:57" ht="26.25" customHeight="1" thickBot="1">
      <c r="A8" s="1" t="e">
        <f>IF(AND(I8&lt;&gt;"",H8=1),1,"")</f>
        <v>#N/A</v>
      </c>
      <c r="B8" s="261" t="e">
        <f>IF(OR(I8="ج",I8="ر1",I8="ر2"),IF(H8=1,IF($L$5=$AO$7,0,IF($L$5=$AO$2,IF(I8="ج",4000,IF(I8="ر1",5200,IF(I8="ر2",6000,""))),IF(OR($L$5=$AO$3,$L$5=$AO$6),IF(I8="ج",2500,IF(I8="ر1",3250,IF(I8="ر2",3750,""))),IF($L$5=$AO$4,500,IF(OR($L$5=$AO$1,$L$5=$AO$5,$L$5=$AO$8),IF(I8="ج",4000,IF(I8="ر1",5500,IF(I8="ر2",6500,""))),IF(I8="ج",5000,IF(I8="ر1",6500,IF(I8="ر2",7500,""))))))))))</f>
        <v>#N/A</v>
      </c>
      <c r="C8" s="43">
        <v>510</v>
      </c>
      <c r="D8" s="424" t="s">
        <v>159</v>
      </c>
      <c r="E8" s="425"/>
      <c r="F8" s="425"/>
      <c r="G8" s="426"/>
      <c r="H8" s="599"/>
      <c r="I8" s="223" t="e">
        <f>IF(VLOOKUP($E$1,ورقة4!$A$2:$CW$666,3,0)=0,"",(VLOOKUP($E$1,ورقة4!$A$2:$CW$666,3,0)))</f>
        <v>#N/A</v>
      </c>
      <c r="J8" s="249" t="e">
        <f>IF(AND(Q8&lt;&gt;"",P8=1),7,"")</f>
        <v>#N/A</v>
      </c>
      <c r="K8" s="261" t="e">
        <f>IF(OR(Q8="ج",Q8="ر1",Q8="ر2"),IF(P8=1,IF($L$5=$AO$7,0,IF($L$5=$AO$2,IF(Q8="ج",4000,IF(Q8="ر1",5200,IF(Q8="ر2",6000,""))),IF(OR($L$5=$AO$3,$L$5=$AO$6),IF(Q8="ج",2500,IF(Q8="ر1",3250,IF(Q8="ر2",3750,""))),IF($L$5=$AO$4,500,IF(OR($L$5=$AO$1,$L$5=$AO$5,$L$5=$AO$8),IF(Q8="ج",4000,IF(Q8="ر1",5500,IF(Q8="ر2",6500,""))),IF(Q8="ج",5000,IF(Q8="ر1",6500,IF(Q8="ر2",7500,""))))))))))</f>
        <v>#N/A</v>
      </c>
      <c r="L8" s="43">
        <v>516</v>
      </c>
      <c r="M8" s="433" t="s">
        <v>165</v>
      </c>
      <c r="N8" s="434"/>
      <c r="O8" s="435"/>
      <c r="P8" s="599"/>
      <c r="Q8" s="223" t="e">
        <f>IF(VLOOKUP($E$1,ورقة4!$A$2:$CW$666,9,0)=0,"",(VLOOKUP($E$1,ورقة4!$A$2:$CW$666,9,0)))</f>
        <v>#N/A</v>
      </c>
      <c r="R8" s="199" t="e">
        <f>IF(AND(Y8&lt;&gt;"",X8=1),25,"")</f>
        <v>#N/A</v>
      </c>
      <c r="S8" s="261" t="e">
        <f>IF(OR(Y8="ج",Y8="ر1",Y8="ر2"),IF(X8=1,IF($L$5=$AO$7,0,IF($L$5=$AO$2,IF(Y8="ج",4000,IF(Y8="ر1",5200,IF(Y8="ر2",6000,""))),IF(OR($L$5=$AO$3,$L$5=$AO$6),IF(Y8="ج",2500,IF(Y8="ر1",3250,IF(Y8="ر2",3750,""))),IF($L$5=$AO$4,500,IF(OR($L$5=$AO$1,$L$5=$AO$5,$L$5=$AO$8),IF(Y8="ج",4000,IF(Y8="ر1",5500,IF(Y8="ر2",6500,""))),IF(Y8="ج",5000,IF(Y8="ر1",6500,IF(Y8="ر2",7500,""))))))))))</f>
        <v>#N/A</v>
      </c>
      <c r="T8" s="245">
        <v>534</v>
      </c>
      <c r="U8" s="419" t="s">
        <v>183</v>
      </c>
      <c r="V8" s="420"/>
      <c r="W8" s="421"/>
      <c r="X8" s="599"/>
      <c r="Y8" s="224" t="e">
        <f>IF(VLOOKUP($E$1,ورقة4!$A$2:$CW$666,27,0)=0,"",(VLOOKUP($E$1,ورقة4!$A$2:$CW$666,27,0)))</f>
        <v>#N/A</v>
      </c>
      <c r="Z8" s="244" t="e">
        <f>IF(AND(AG8&lt;&gt;"",AF8=1),31,"")</f>
        <v>#N/A</v>
      </c>
      <c r="AA8" s="261" t="e">
        <f>IF(OR(AG8="ج",AG8="ر1",AG8="ر2"),IF(AF8=1,IF($L$5=$AO$7,0,IF($L$5=$AO$2,IF(AG8="ج",4000,IF(AG8="ر1",5200,IF(AG8="ر2",6000,""))),IF(OR($L$5=$AO$3,$L$5=$AO$6),IF(AG8="ج",2500,IF(AG8="ر1",3250,IF(AG8="ر2",3750,""))),IF($L$5=$AO$4,500,IF(OR($L$5=$AO$1,$L$5=$AO$5,$L$5=$AO$8),IF(AG8="ج",4000,IF(AG8="ر1",5500,IF(AG8="ر2",6500,""))),IF(AG8="ج",5000,IF(AG8="ر1",6500,IF(AG8="ر2",7500,""))))))))))</f>
        <v>#N/A</v>
      </c>
      <c r="AB8" s="245">
        <v>540</v>
      </c>
      <c r="AC8" s="419" t="s">
        <v>189</v>
      </c>
      <c r="AD8" s="420"/>
      <c r="AE8" s="421"/>
      <c r="AF8" s="599"/>
      <c r="AG8" s="240" t="e">
        <f>IF(VLOOKUP($E$1,ورقة4!$A$2:$CW$666,33,0)=0,"",(VLOOKUP($E$1,ورقة4!$A$2:$CW$666,33,0)))</f>
        <v>#N/A</v>
      </c>
      <c r="AH8" s="234"/>
      <c r="AI8" s="234"/>
      <c r="AJ8" s="234"/>
      <c r="AK8" s="233"/>
      <c r="AL8" s="167" t="e">
        <f t="shared" ref="AL8:AL13" si="1">IF(A8&lt;&gt;"",A8,"")</f>
        <v>#N/A</v>
      </c>
      <c r="AM8" s="1">
        <v>1</v>
      </c>
      <c r="AN8" s="137"/>
      <c r="AO8" s="1" t="s">
        <v>432</v>
      </c>
      <c r="AU8" s="109">
        <v>4</v>
      </c>
      <c r="AV8" s="192">
        <v>513</v>
      </c>
      <c r="AW8" s="193" t="s">
        <v>162</v>
      </c>
      <c r="AX8" s="168">
        <f t="shared" si="0"/>
        <v>0</v>
      </c>
      <c r="AY8" s="168" t="e">
        <f t="shared" si="0"/>
        <v>#N/A</v>
      </c>
      <c r="AZ8" s="111"/>
      <c r="BC8" s="114"/>
      <c r="BD8" s="114"/>
      <c r="BE8" s="114"/>
    </row>
    <row r="9" spans="1:57" ht="26.25" customHeight="1" thickTop="1" thickBot="1">
      <c r="A9" s="1" t="e">
        <f>IF(AND(I9&lt;&gt;"",H9=1),2,"")</f>
        <v>#N/A</v>
      </c>
      <c r="B9" s="261" t="e">
        <f t="shared" ref="B9:B13" si="2">IF(OR(I9="ج",I9="ر1",I9="ر2"),IF(H9=1,IF($L$5=$AO$7,0,IF($L$5=$AO$2,IF(I9="ج",4000,IF(I9="ر1",5200,IF(I9="ر2",6000,""))),IF(OR($L$5=$AO$3,$L$5=$AO$6),IF(I9="ج",2500,IF(I9="ر1",3250,IF(I9="ر2",3750,""))),IF($L$5=$AO$4,500,IF(OR($L$5=$AO$1,$L$5=$AO$5,$L$5=$AO$8),IF(I9="ج",4000,IF(I9="ر1",5500,IF(I9="ر2",6500,""))),IF(I9="ج",5000,IF(I9="ر1",6500,IF(I9="ر2",7500,""))))))))))</f>
        <v>#N/A</v>
      </c>
      <c r="C9" s="44">
        <v>511</v>
      </c>
      <c r="D9" s="427" t="s">
        <v>160</v>
      </c>
      <c r="E9" s="428"/>
      <c r="F9" s="428"/>
      <c r="G9" s="429"/>
      <c r="H9" s="599"/>
      <c r="I9" s="224" t="e">
        <f>IF(VLOOKUP($E$1,ورقة4!$A$2:$CW$666,4,0)=0,"",(VLOOKUP($E$1,ورقة4!$A$2:$CW$666,4,0)))</f>
        <v>#N/A</v>
      </c>
      <c r="J9" s="249" t="e">
        <f>IF(AND(Q9&lt;&gt;"",P9=1),8,"")</f>
        <v>#N/A</v>
      </c>
      <c r="K9" s="261" t="e">
        <f t="shared" ref="K9:K12" si="3">IF(OR(Q9="ج",Q9="ر1",Q9="ر2"),IF(P9=1,IF($L$5=$AO$7,0,IF($L$5=$AO$2,IF(Q9="ج",4000,IF(Q9="ر1",5200,IF(Q9="ر2",6000,""))),IF(OR($L$5=$AO$3,$L$5=$AO$6),IF(Q9="ج",2500,IF(Q9="ر1",3250,IF(Q9="ر2",3750,""))),IF($L$5=$AO$4,500,IF(OR($L$5=$AO$1,$L$5=$AO$5,$L$5=$AO$8),IF(Q9="ج",4000,IF(Q9="ر1",5500,IF(Q9="ر2",6500,""))),IF(Q9="ج",5000,IF(Q9="ر1",6500,IF(Q9="ر2",7500,""))))))))))</f>
        <v>#N/A</v>
      </c>
      <c r="L9" s="44">
        <v>517</v>
      </c>
      <c r="M9" s="402" t="s">
        <v>166</v>
      </c>
      <c r="N9" s="403"/>
      <c r="O9" s="404"/>
      <c r="P9" s="599"/>
      <c r="Q9" s="224" t="e">
        <f>IF(VLOOKUP($E$1,ورقة4!$A$2:$CW$666,10,0)=0,"",(VLOOKUP($E$1,ورقة4!$A$2:$CW$666,10,0)))</f>
        <v>#N/A</v>
      </c>
      <c r="R9" s="199" t="e">
        <f>IF(AND(Y9&lt;&gt;"",X9=1),26,"")</f>
        <v>#N/A</v>
      </c>
      <c r="S9" s="261" t="e">
        <f t="shared" ref="S9:S13" si="4">IF(OR(Y9="ج",Y9="ر1",Y9="ر2"),IF(X9=1,IF($L$5=$AO$7,0,IF($L$5=$AO$2,IF(Y9="ج",4000,IF(Y9="ر1",5200,IF(Y9="ر2",6000,""))),IF(OR($L$5=$AO$3,$L$5=$AO$6),IF(Y9="ج",2500,IF(Y9="ر1",3250,IF(Y9="ر2",3750,""))),IF($L$5=$AO$4,500,IF(OR($L$5=$AO$1,$L$5=$AO$5,$L$5=$AO$8),IF(Y9="ج",4000,IF(Y9="ر1",5500,IF(Y9="ر2",6500,""))),IF(Y9="ج",5000,IF(Y9="ر1",6500,IF(Y9="ر2",7500,""))))))))))</f>
        <v>#N/A</v>
      </c>
      <c r="T9" s="246">
        <v>535</v>
      </c>
      <c r="U9" s="375" t="s">
        <v>184</v>
      </c>
      <c r="V9" s="376"/>
      <c r="W9" s="377"/>
      <c r="X9" s="599"/>
      <c r="Y9" s="224" t="e">
        <f>IF(VLOOKUP($E$1,ورقة4!$A$2:$CW$666,28,0)=0,"",(VLOOKUP($E$1,ورقة4!$A$2:$CW$666,28,0)))</f>
        <v>#N/A</v>
      </c>
      <c r="Z9" s="244" t="e">
        <f>IF(AND(AG9&lt;&gt;"",AF9=1),32,"")</f>
        <v>#N/A</v>
      </c>
      <c r="AA9" s="261" t="e">
        <f t="shared" ref="AA9:AA13" si="5">IF(OR(AG9="ج",AG9="ر1",AG9="ر2"),IF(AF9=1,IF($L$5=$AO$7,0,IF($L$5=$AO$2,IF(AG9="ج",4000,IF(AG9="ر1",5200,IF(AG9="ر2",6000,""))),IF(OR($L$5=$AO$3,$L$5=$AO$6),IF(AG9="ج",2500,IF(AG9="ر1",3250,IF(AG9="ر2",3750,""))),IF($L$5=$AO$4,500,IF(OR($L$5=$AO$1,$L$5=$AO$5,$L$5=$AO$8),IF(AG9="ج",4000,IF(AG9="ر1",5500,IF(AG9="ر2",6500,""))),IF(AG9="ج",5000,IF(AG9="ر1",6500,IF(AG9="ر2",7500,""))))))))))</f>
        <v>#N/A</v>
      </c>
      <c r="AB9" s="246">
        <v>541</v>
      </c>
      <c r="AC9" s="375" t="s">
        <v>190</v>
      </c>
      <c r="AD9" s="376"/>
      <c r="AE9" s="377"/>
      <c r="AF9" s="599"/>
      <c r="AG9" s="240" t="e">
        <f>IF(VLOOKUP($E$1,ورقة4!$A$2:$CW$666,34,0)=0,"",(VLOOKUP($E$1,ورقة4!$A$2:$CW$666,34,0)))</f>
        <v>#N/A</v>
      </c>
      <c r="AH9" s="386"/>
      <c r="AI9" s="386"/>
      <c r="AJ9" s="386"/>
      <c r="AK9" s="233"/>
      <c r="AL9" s="167" t="e">
        <f t="shared" si="1"/>
        <v>#N/A</v>
      </c>
      <c r="AM9" s="1">
        <v>2</v>
      </c>
      <c r="AU9" s="109">
        <v>5</v>
      </c>
      <c r="AV9" s="192">
        <v>514</v>
      </c>
      <c r="AW9" s="193" t="s">
        <v>163</v>
      </c>
      <c r="AX9" s="168">
        <f t="shared" si="0"/>
        <v>0</v>
      </c>
      <c r="AY9" s="168" t="e">
        <f t="shared" si="0"/>
        <v>#N/A</v>
      </c>
      <c r="AZ9" s="110"/>
      <c r="BC9" s="109"/>
      <c r="BD9" s="109"/>
      <c r="BE9" s="109"/>
    </row>
    <row r="10" spans="1:57" ht="26.25" customHeight="1" thickTop="1" thickBot="1">
      <c r="A10" s="1" t="e">
        <f>IF(AND(I10&lt;&gt;"",H10=1),3,"")</f>
        <v>#N/A</v>
      </c>
      <c r="B10" s="261" t="e">
        <f t="shared" si="2"/>
        <v>#N/A</v>
      </c>
      <c r="C10" s="44">
        <v>512</v>
      </c>
      <c r="D10" s="430" t="s">
        <v>161</v>
      </c>
      <c r="E10" s="400"/>
      <c r="F10" s="400"/>
      <c r="G10" s="401"/>
      <c r="H10" s="599"/>
      <c r="I10" s="224" t="e">
        <f>IF(VLOOKUP($E$1,ورقة4!$A$2:$CW$666,5,0)=0,"",(VLOOKUP($E$1,ورقة4!$A$2:$CW$666,5,0)))</f>
        <v>#N/A</v>
      </c>
      <c r="J10" s="249" t="e">
        <f>IF(AND(Q10&lt;&gt;"",P10=1),9,"")</f>
        <v>#N/A</v>
      </c>
      <c r="K10" s="261" t="e">
        <f t="shared" si="3"/>
        <v>#N/A</v>
      </c>
      <c r="L10" s="44">
        <v>518</v>
      </c>
      <c r="M10" s="402" t="s">
        <v>167</v>
      </c>
      <c r="N10" s="403"/>
      <c r="O10" s="404"/>
      <c r="P10" s="599"/>
      <c r="Q10" s="224" t="e">
        <f>IF(VLOOKUP($E$1,ورقة4!$A$2:$CW$666,11,0)=0,"",(VLOOKUP($E$1,ورقة4!$A$2:$CW$666,11,0)))</f>
        <v>#N/A</v>
      </c>
      <c r="R10" s="199" t="e">
        <f>IF(AND(Y10&lt;&gt;"",X10=1),27,"")</f>
        <v>#N/A</v>
      </c>
      <c r="S10" s="261" t="e">
        <f t="shared" si="4"/>
        <v>#N/A</v>
      </c>
      <c r="T10" s="246">
        <v>536</v>
      </c>
      <c r="U10" s="399" t="s">
        <v>185</v>
      </c>
      <c r="V10" s="400"/>
      <c r="W10" s="401"/>
      <c r="X10" s="599"/>
      <c r="Y10" s="224" t="e">
        <f>IF(VLOOKUP($E$1,ورقة4!$A$2:$CW$666,29,0)=0,"",(VLOOKUP($E$1,ورقة4!$A$2:$CW$666,29,0)))</f>
        <v>#N/A</v>
      </c>
      <c r="Z10" s="244" t="e">
        <f>IF(AND(AG10&lt;&gt;"",AF10=1),33,"")</f>
        <v>#N/A</v>
      </c>
      <c r="AA10" s="261" t="e">
        <f t="shared" si="5"/>
        <v>#N/A</v>
      </c>
      <c r="AB10" s="246">
        <v>542</v>
      </c>
      <c r="AC10" s="399" t="s">
        <v>191</v>
      </c>
      <c r="AD10" s="400"/>
      <c r="AE10" s="401"/>
      <c r="AF10" s="599"/>
      <c r="AG10" s="240" t="e">
        <f>IF(VLOOKUP($E$1,ورقة4!$A$2:$CW$666,35,0)=0,"",(VLOOKUP($E$1,ورقة4!$A$2:$CW$666,35,0)))</f>
        <v>#N/A</v>
      </c>
      <c r="AH10" s="387"/>
      <c r="AI10" s="387"/>
      <c r="AJ10" s="387"/>
      <c r="AK10" s="233"/>
      <c r="AL10" s="167" t="e">
        <f t="shared" si="1"/>
        <v>#N/A</v>
      </c>
      <c r="AM10" s="1">
        <v>3</v>
      </c>
      <c r="AU10" s="109">
        <v>6</v>
      </c>
      <c r="AV10" s="192">
        <v>515</v>
      </c>
      <c r="AW10" s="193" t="s">
        <v>164</v>
      </c>
      <c r="AX10" s="168">
        <f t="shared" si="0"/>
        <v>0</v>
      </c>
      <c r="AY10" s="168" t="e">
        <f t="shared" si="0"/>
        <v>#N/A</v>
      </c>
      <c r="AZ10" s="110"/>
      <c r="BC10" s="109"/>
      <c r="BD10" s="109"/>
      <c r="BE10" s="109"/>
    </row>
    <row r="11" spans="1:57" ht="26.25" customHeight="1" thickTop="1" thickBot="1">
      <c r="A11" s="1" t="e">
        <f>IF(AND(I11&lt;&gt;"",H11=1),4,"")</f>
        <v>#N/A</v>
      </c>
      <c r="B11" s="261" t="e">
        <f t="shared" si="2"/>
        <v>#N/A</v>
      </c>
      <c r="C11" s="44">
        <v>513</v>
      </c>
      <c r="D11" s="430" t="s">
        <v>162</v>
      </c>
      <c r="E11" s="400"/>
      <c r="F11" s="400"/>
      <c r="G11" s="401"/>
      <c r="H11" s="599"/>
      <c r="I11" s="224" t="e">
        <f>IF(VLOOKUP($E$1,ورقة4!$A$2:$CW$666,6,0)=0,"",(VLOOKUP($E$1,ورقة4!$A$2:$CW$666,6,0)))</f>
        <v>#N/A</v>
      </c>
      <c r="J11" s="249" t="e">
        <f>IF(AND(Q11&lt;&gt;"",P11=1),10,"")</f>
        <v>#N/A</v>
      </c>
      <c r="K11" s="261" t="e">
        <f t="shared" si="3"/>
        <v>#N/A</v>
      </c>
      <c r="L11" s="44">
        <v>519</v>
      </c>
      <c r="M11" s="402" t="s">
        <v>168</v>
      </c>
      <c r="N11" s="403"/>
      <c r="O11" s="404"/>
      <c r="P11" s="599"/>
      <c r="Q11" s="224" t="e">
        <f>IF(VLOOKUP($E$1,ورقة4!$A$2:$CW$666,12,0)=0,"",(VLOOKUP($E$1,ورقة4!$A$2:$CW$666,12,0)))</f>
        <v>#N/A</v>
      </c>
      <c r="R11" s="199" t="e">
        <f>IF(AND(Y11&lt;&gt;"",X11=1),28,"")</f>
        <v>#N/A</v>
      </c>
      <c r="S11" s="261" t="e">
        <f t="shared" si="4"/>
        <v>#N/A</v>
      </c>
      <c r="T11" s="246">
        <v>537</v>
      </c>
      <c r="U11" s="375" t="s">
        <v>186</v>
      </c>
      <c r="V11" s="376"/>
      <c r="W11" s="377"/>
      <c r="X11" s="599"/>
      <c r="Y11" s="224" t="e">
        <f>IF(VLOOKUP($E$1,ورقة4!$A$2:$CW$666,30,0)=0,"",(VLOOKUP($E$1,ورقة4!$A$2:$CW$666,30,0)))</f>
        <v>#N/A</v>
      </c>
      <c r="Z11" s="244" t="e">
        <f>IF(AND(AG11&lt;&gt;"",AF11=1),34,"")</f>
        <v>#N/A</v>
      </c>
      <c r="AA11" s="261" t="e">
        <f t="shared" si="5"/>
        <v>#N/A</v>
      </c>
      <c r="AB11" s="246">
        <v>543</v>
      </c>
      <c r="AC11" s="375" t="s">
        <v>192</v>
      </c>
      <c r="AD11" s="376"/>
      <c r="AE11" s="377"/>
      <c r="AF11" s="599"/>
      <c r="AG11" s="240" t="e">
        <f>IF(VLOOKUP($E$1,ورقة4!$A$2:$CW$666,36,0)=0,"",(VLOOKUP($E$1,ورقة4!$A$2:$CW$666,36,0)))</f>
        <v>#N/A</v>
      </c>
      <c r="AH11" s="387"/>
      <c r="AI11" s="387"/>
      <c r="AJ11" s="387"/>
      <c r="AK11" s="233"/>
      <c r="AL11" s="167" t="e">
        <f t="shared" si="1"/>
        <v>#N/A</v>
      </c>
      <c r="AM11" s="1">
        <v>4</v>
      </c>
      <c r="AU11" s="109">
        <v>7</v>
      </c>
      <c r="AV11" s="192">
        <v>516</v>
      </c>
      <c r="AW11" s="193" t="s">
        <v>165</v>
      </c>
      <c r="AX11" s="168">
        <f t="shared" ref="AX11:AY16" si="6">P8</f>
        <v>0</v>
      </c>
      <c r="AY11" s="168" t="e">
        <f t="shared" si="6"/>
        <v>#N/A</v>
      </c>
      <c r="AZ11" s="110"/>
      <c r="BC11" s="111"/>
      <c r="BD11" s="111"/>
    </row>
    <row r="12" spans="1:57" ht="26.25" customHeight="1" thickTop="1" thickBot="1">
      <c r="A12" s="1" t="e">
        <f>IF(AND(I12&lt;&gt;"",H12=1),5,"")</f>
        <v>#N/A</v>
      </c>
      <c r="B12" s="261" t="e">
        <f t="shared" si="2"/>
        <v>#N/A</v>
      </c>
      <c r="C12" s="44">
        <v>514</v>
      </c>
      <c r="D12" s="427" t="s">
        <v>163</v>
      </c>
      <c r="E12" s="428"/>
      <c r="F12" s="428"/>
      <c r="G12" s="429"/>
      <c r="H12" s="599"/>
      <c r="I12" s="224" t="e">
        <f>IF(VLOOKUP($E$1,ورقة4!$A$2:$CW$666,7,0)=0,"",(VLOOKUP($E$1,ورقة4!$A$2:$CW$666,7,0)))</f>
        <v>#N/A</v>
      </c>
      <c r="J12" s="249" t="e">
        <f>IF(AND(Q12&lt;&gt;"",P12=1),11,"")</f>
        <v>#N/A</v>
      </c>
      <c r="K12" s="261" t="e">
        <f t="shared" si="3"/>
        <v>#N/A</v>
      </c>
      <c r="L12" s="44">
        <v>520</v>
      </c>
      <c r="M12" s="402" t="s">
        <v>169</v>
      </c>
      <c r="N12" s="403"/>
      <c r="O12" s="404"/>
      <c r="P12" s="599"/>
      <c r="Q12" s="224" t="e">
        <f>IF(VLOOKUP($E$1,ورقة4!$A$2:$CW$666,13,0)=0,"",(VLOOKUP($E$1,ورقة4!$A$2:$CW$666,13,0)))</f>
        <v>#N/A</v>
      </c>
      <c r="R12" s="199" t="e">
        <f>IF(AND(Y12&lt;&gt;"",X12=1),29,"")</f>
        <v>#N/A</v>
      </c>
      <c r="S12" s="261" t="e">
        <f t="shared" si="4"/>
        <v>#N/A</v>
      </c>
      <c r="T12" s="246">
        <v>538</v>
      </c>
      <c r="U12" s="375" t="s">
        <v>187</v>
      </c>
      <c r="V12" s="376"/>
      <c r="W12" s="377"/>
      <c r="X12" s="599"/>
      <c r="Y12" s="224" t="e">
        <f>IF(VLOOKUP($E$1,ورقة4!$A$2:$CW$666,31,0)=0,"",(VLOOKUP($E$1,ورقة4!$A$2:$CW$666,31,0)))</f>
        <v>#N/A</v>
      </c>
      <c r="Z12" s="244" t="e">
        <f>IF(AND(AG12&lt;&gt;"",AF12=1),35,"")</f>
        <v>#N/A</v>
      </c>
      <c r="AA12" s="261" t="e">
        <f t="shared" si="5"/>
        <v>#N/A</v>
      </c>
      <c r="AB12" s="246">
        <v>544</v>
      </c>
      <c r="AC12" s="375" t="s">
        <v>193</v>
      </c>
      <c r="AD12" s="376"/>
      <c r="AE12" s="377"/>
      <c r="AF12" s="599"/>
      <c r="AG12" s="240" t="e">
        <f>IF(VLOOKUP($E$1,ورقة4!$A$2:$CW$666,37,0)=0,"",(VLOOKUP($E$1,ورقة4!$A$2:$CW$666,37,0)))</f>
        <v>#N/A</v>
      </c>
      <c r="AH12" s="415"/>
      <c r="AI12" s="415"/>
      <c r="AJ12" s="415"/>
      <c r="AK12" s="233"/>
      <c r="AL12" s="167" t="e">
        <f t="shared" si="1"/>
        <v>#N/A</v>
      </c>
      <c r="AM12" s="1">
        <v>5</v>
      </c>
      <c r="AU12" s="109">
        <v>8</v>
      </c>
      <c r="AV12" s="192">
        <v>517</v>
      </c>
      <c r="AW12" s="193" t="s">
        <v>166</v>
      </c>
      <c r="AX12" s="168">
        <f t="shared" si="6"/>
        <v>0</v>
      </c>
      <c r="AY12" s="168" t="e">
        <f t="shared" si="6"/>
        <v>#N/A</v>
      </c>
      <c r="AZ12" s="110"/>
      <c r="BC12" s="110"/>
      <c r="BD12" s="110"/>
    </row>
    <row r="13" spans="1:57" ht="26.25" customHeight="1" thickTop="1" thickBot="1">
      <c r="A13" s="1" t="e">
        <f>IF(AND(I13&lt;&gt;"",H13=1),6,"")</f>
        <v>#N/A</v>
      </c>
      <c r="B13" s="261" t="e">
        <f t="shared" si="2"/>
        <v>#N/A</v>
      </c>
      <c r="C13" s="46">
        <v>515</v>
      </c>
      <c r="D13" s="427" t="s">
        <v>164</v>
      </c>
      <c r="E13" s="428"/>
      <c r="F13" s="428"/>
      <c r="G13" s="442"/>
      <c r="H13" s="599"/>
      <c r="I13" s="224" t="e">
        <f>IF(VLOOKUP($E$1,ورقة4!$A$2:$CW$666,8,0)=0,"",(VLOOKUP($E$1,ورقة4!$A$2:$CW$666,8,0)))</f>
        <v>#N/A</v>
      </c>
      <c r="J13" s="249" t="e">
        <f>IF(AND(Q13&lt;&gt;"",P13=1),12,"")</f>
        <v>#N/A</v>
      </c>
      <c r="K13" s="261" t="e">
        <f>IF(OR(Q13="ج",Q13="ر1",Q13="ر2"),IF(P13=1,IF($L$5=$AO$7,0,IF($L$5=$AO$2,IF(Q13="ج",4000,IF(Q13="ر1",5200,IF(Q13="ر2",6000,""))),IF(OR($L$5=$AO$3,$L$5=$AO$6),IF(Q13="ج",2500,IF(Q13="ر1",3250,IF(Q13="ر2",3750,""))),IF($L$5=$AO$4,500,IF(OR($L$5=$AO$1,$L$5=$AO$5,$L$5=$AO$8),IF(Q13="ج",4000,IF(Q13="ر1",5500,IF(Q13="ر2",6500,""))),IF(Q13="ج",5000,IF(Q13="ر1",6500,IF(Q13="ر2",7500,""))))))))))</f>
        <v>#N/A</v>
      </c>
      <c r="L13" s="44">
        <v>521</v>
      </c>
      <c r="M13" s="402" t="s">
        <v>170</v>
      </c>
      <c r="N13" s="403"/>
      <c r="O13" s="404"/>
      <c r="P13" s="599"/>
      <c r="Q13" s="224" t="e">
        <f>IF(VLOOKUP($E$1,ورقة4!$A$2:$CW$666,14,0)=0,"",(VLOOKUP($E$1,ورقة4!$A$2:$CW$666,14,0)))</f>
        <v>#N/A</v>
      </c>
      <c r="R13" s="199" t="e">
        <f>IF(AND(Y13&lt;&gt;"",X13=1),30,"")</f>
        <v>#N/A</v>
      </c>
      <c r="S13" s="261" t="e">
        <f t="shared" si="4"/>
        <v>#N/A</v>
      </c>
      <c r="T13" s="246">
        <v>539</v>
      </c>
      <c r="U13" s="375" t="s">
        <v>188</v>
      </c>
      <c r="V13" s="376"/>
      <c r="W13" s="377"/>
      <c r="X13" s="599"/>
      <c r="Y13" s="224" t="e">
        <f>IF(VLOOKUP($E$1,ورقة4!$A$2:$CW$666,32,0)=0,"",(VLOOKUP($E$1,ورقة4!$A$2:$CW$666,32,0)))</f>
        <v>#N/A</v>
      </c>
      <c r="Z13" s="244" t="e">
        <f>IF(AND(AG13&lt;&gt;"",AF13=1),36,"")</f>
        <v>#N/A</v>
      </c>
      <c r="AA13" s="261" t="e">
        <f t="shared" si="5"/>
        <v>#N/A</v>
      </c>
      <c r="AB13" s="246">
        <v>545</v>
      </c>
      <c r="AC13" s="436" t="s">
        <v>194</v>
      </c>
      <c r="AD13" s="437"/>
      <c r="AE13" s="438"/>
      <c r="AF13" s="599"/>
      <c r="AG13" s="240" t="e">
        <f>IF(VLOOKUP($E$1,ورقة4!$A$2:$CW$666,38,0)=0,"",(VLOOKUP($E$1,ورقة4!$A$2:$CW$666,38,0)))</f>
        <v>#N/A</v>
      </c>
      <c r="AH13" s="415"/>
      <c r="AI13" s="415"/>
      <c r="AJ13" s="415"/>
      <c r="AK13" s="233"/>
      <c r="AL13" s="167" t="e">
        <f t="shared" si="1"/>
        <v>#N/A</v>
      </c>
      <c r="AM13" s="1">
        <v>6</v>
      </c>
      <c r="AU13" s="109">
        <v>9</v>
      </c>
      <c r="AV13" s="192">
        <v>518</v>
      </c>
      <c r="AW13" s="193" t="s">
        <v>167</v>
      </c>
      <c r="AX13" s="168">
        <f t="shared" si="6"/>
        <v>0</v>
      </c>
      <c r="AY13" s="168" t="e">
        <f t="shared" si="6"/>
        <v>#N/A</v>
      </c>
      <c r="AZ13" s="110"/>
      <c r="BC13" s="111"/>
      <c r="BD13" s="111"/>
    </row>
    <row r="14" spans="1:57" ht="26.25" hidden="1" customHeight="1" thickTop="1" thickBot="1">
      <c r="A14" s="1" t="str">
        <f>IF(AND(I14&lt;&gt;"",H14=1),7,"")</f>
        <v/>
      </c>
      <c r="B14" s="197" t="e">
        <f>SUM(B8:B13)</f>
        <v>#N/A</v>
      </c>
      <c r="C14" s="201"/>
      <c r="D14" s="202"/>
      <c r="E14" s="202"/>
      <c r="F14" s="202"/>
      <c r="G14" s="202">
        <f>COUNTIFS(I8:I13,$C$25,H8:H13,1)</f>
        <v>0</v>
      </c>
      <c r="H14" s="200">
        <f>COUNTIFS(I8:I13,$C$26,H8:H13,1)</f>
        <v>0</v>
      </c>
      <c r="I14" s="56">
        <f>COUNTIFS(I8:I13,$C$27,H8:H13,1)</f>
        <v>0</v>
      </c>
      <c r="J14" s="198"/>
      <c r="K14" s="32" t="e">
        <f>SUM(K8:K13)</f>
        <v>#N/A</v>
      </c>
      <c r="L14" s="33"/>
      <c r="M14" s="41"/>
      <c r="N14" s="41"/>
      <c r="O14" s="202">
        <f>COUNTIFS(Q8:Q13,$C$25,P8:P13,1)</f>
        <v>0</v>
      </c>
      <c r="P14" s="200">
        <f>COUNTIFS(Q8:Q13,$C$26,P8:P13,1)</f>
        <v>0</v>
      </c>
      <c r="Q14" s="56">
        <f>COUNTIFS(Q8:Q13,$C$27,P8:P13,1)</f>
        <v>0</v>
      </c>
      <c r="R14" s="195"/>
      <c r="S14" s="197" t="e">
        <f>SUM(S8:S13)</f>
        <v>#N/A</v>
      </c>
      <c r="T14" s="236"/>
      <c r="U14" s="38"/>
      <c r="V14" s="38"/>
      <c r="W14" s="202">
        <f>COUNTIFS(Y8:Y13,$C$25,X8:X13,1)</f>
        <v>0</v>
      </c>
      <c r="X14" s="237">
        <f>COUNTIFS(Y8:Y13,$C$26,X8:X13,1)</f>
        <v>0</v>
      </c>
      <c r="Y14" s="238">
        <f>COUNTIFS(Y8:Y13,$C$27,X8:X13,1)</f>
        <v>0</v>
      </c>
      <c r="Z14" s="239"/>
      <c r="AA14" s="36" t="e">
        <f>SUM(AA8:AA13)</f>
        <v>#N/A</v>
      </c>
      <c r="AB14" s="38"/>
      <c r="AC14" s="38"/>
      <c r="AD14" s="38"/>
      <c r="AE14" s="202">
        <f>COUNTIFS(AG8:AG13,$C$25,AF8:AF13,1)</f>
        <v>0</v>
      </c>
      <c r="AF14" s="237">
        <f>COUNTIFS(AG8:AG13,$C$26,AF8:AF13,1)</f>
        <v>0</v>
      </c>
      <c r="AG14" s="241">
        <f>COUNTIFS(AG8:AG13,$C$27,AF8:AF13,1)</f>
        <v>0</v>
      </c>
      <c r="AH14" s="415"/>
      <c r="AI14" s="415"/>
      <c r="AJ14" s="415"/>
      <c r="AK14" s="233"/>
      <c r="AL14" s="167" t="e">
        <f t="shared" ref="AL14:AL19" si="7">IF(J8&lt;&gt;"",J8,"")</f>
        <v>#N/A</v>
      </c>
      <c r="AM14" s="1">
        <v>7</v>
      </c>
      <c r="AU14" s="109">
        <v>10</v>
      </c>
      <c r="AV14" s="192">
        <v>519</v>
      </c>
      <c r="AW14" s="193" t="s">
        <v>168</v>
      </c>
      <c r="AX14" s="168">
        <f t="shared" si="6"/>
        <v>0</v>
      </c>
      <c r="AY14" s="168" t="e">
        <f t="shared" si="6"/>
        <v>#N/A</v>
      </c>
      <c r="AZ14" s="110"/>
      <c r="BC14" s="111"/>
      <c r="BD14" s="111"/>
    </row>
    <row r="15" spans="1:57" ht="26.25" customHeight="1" thickTop="1" thickBot="1">
      <c r="B15" s="422" t="s">
        <v>24</v>
      </c>
      <c r="C15" s="422"/>
      <c r="D15" s="422"/>
      <c r="E15" s="422"/>
      <c r="F15" s="422"/>
      <c r="G15" s="422"/>
      <c r="H15" s="422"/>
      <c r="I15" s="422"/>
      <c r="J15" s="422"/>
      <c r="K15" s="422"/>
      <c r="L15" s="422"/>
      <c r="M15" s="422"/>
      <c r="N15" s="422"/>
      <c r="O15" s="422"/>
      <c r="P15" s="422"/>
      <c r="Q15" s="423"/>
      <c r="R15" s="195"/>
      <c r="S15" s="269"/>
      <c r="T15" s="416" t="s">
        <v>25</v>
      </c>
      <c r="U15" s="417"/>
      <c r="V15" s="417"/>
      <c r="W15" s="417"/>
      <c r="X15" s="417"/>
      <c r="Y15" s="417"/>
      <c r="Z15" s="417"/>
      <c r="AA15" s="417"/>
      <c r="AB15" s="417"/>
      <c r="AC15" s="417"/>
      <c r="AD15" s="417"/>
      <c r="AE15" s="417"/>
      <c r="AF15" s="417"/>
      <c r="AG15" s="418"/>
      <c r="AH15" s="415"/>
      <c r="AI15" s="415"/>
      <c r="AJ15" s="415"/>
      <c r="AK15" s="233"/>
      <c r="AL15" s="167" t="e">
        <f t="shared" si="7"/>
        <v>#N/A</v>
      </c>
      <c r="AM15" s="1">
        <v>8</v>
      </c>
      <c r="AU15" s="109">
        <v>11</v>
      </c>
      <c r="AV15" s="192">
        <v>520</v>
      </c>
      <c r="AW15" s="193" t="s">
        <v>169</v>
      </c>
      <c r="AX15" s="168">
        <f t="shared" si="6"/>
        <v>0</v>
      </c>
      <c r="AY15" s="168" t="e">
        <f t="shared" si="6"/>
        <v>#N/A</v>
      </c>
      <c r="AZ15" s="110"/>
      <c r="BC15" s="111"/>
      <c r="BD15" s="111"/>
    </row>
    <row r="16" spans="1:57" ht="26.25" customHeight="1" thickBot="1">
      <c r="A16" s="1" t="e">
        <f>IF(AND(I16&lt;&gt;"",H16=1),13,"")</f>
        <v>#N/A</v>
      </c>
      <c r="B16" s="261" t="e">
        <f>IF(OR(I16="ج",I16="ر1",I16="ر2"),IF(H16=1,IF($L$5=$AO$7,0,IF($L$5=$AO$2,IF(I16="ج",4000,IF(I16="ر1",5200,IF(I16="ر2",6000,""))),IF(OR($L$5=$AO$3,$L$5=$AO$6),IF(I16="ج",2500,IF(I16="ر1",3250,IF(I16="ر2",3750,""))),IF($L$5=$AO$4,500,IF(OR($L$5=$AO$1,$L$5=$AO$5,$L$5=$AO$8),IF(I16="ج",4000,IF(I16="ر1",5500,IF(I16="ر2",6500,""))),IF(I16="ج",5000,IF(I16="ر1",6500,IF(I16="ر2",7500,""))))))))))</f>
        <v>#N/A</v>
      </c>
      <c r="C16" s="43">
        <v>522</v>
      </c>
      <c r="D16" s="424" t="s">
        <v>171</v>
      </c>
      <c r="E16" s="425"/>
      <c r="F16" s="425"/>
      <c r="G16" s="432"/>
      <c r="H16" s="599"/>
      <c r="I16" s="225" t="e">
        <f>IF(VLOOKUP($E$1,ورقة4!$A$2:$CW$666,15,0)=0,"",(VLOOKUP($E$1,ورقة4!$A$2:$CW$666,15,0)))</f>
        <v>#N/A</v>
      </c>
      <c r="J16" s="249" t="e">
        <f>IF(AND(Q16&lt;&gt;"",P16=1),19,"")</f>
        <v>#N/A</v>
      </c>
      <c r="K16" s="261" t="e">
        <f>IF(OR(Q16="ج",Q16="ر1",Q16="ر2"),IF(P16=1,IF($L$5=$AO$7,0,IF($L$5=$AO$2,IF(Q16="ج",4000,IF(Q16="ر1",5200,IF(Q16="ر2",6000,""))),IF(OR($L$5=$AO$3,$L$5=$AO$6),IF(Q16="ج",2500,IF(Q16="ر1",3250,IF(Q16="ر2",3750,""))),IF($L$5=$AO$4,500,IF(OR($L$5=$AO$1,$L$5=$AO$5,$L$5=$AO$8),IF(Q16="ج",4000,IF(Q16="ر1",5500,IF(Q16="ر2",6500,""))),IF(Q16="ج",5000,IF(Q16="ر1",6500,IF(Q16="ر2",7500,""))))))))))</f>
        <v>#N/A</v>
      </c>
      <c r="L16" s="43">
        <v>528</v>
      </c>
      <c r="M16" s="424" t="s">
        <v>177</v>
      </c>
      <c r="N16" s="425"/>
      <c r="O16" s="426"/>
      <c r="P16" s="599"/>
      <c r="Q16" s="225" t="e">
        <f>IF(VLOOKUP($E$1,ورقة4!$A$2:$CW$666,21,0)=0,"",(VLOOKUP($E$1,ورقة4!$A$2:$CW$666,21,0)))</f>
        <v>#N/A</v>
      </c>
      <c r="R16" s="199" t="e">
        <f>IF(AND(Y16&lt;&gt;"",X16=1),37,"")</f>
        <v>#N/A</v>
      </c>
      <c r="S16" s="261" t="e">
        <f>IF(OR(Y16="ج",Y16="ر1",Y16="ر2"),IF(X16=1,IF($L$5=$AO$7,0,IF($L$5=$AO$2,IF(Y16="ج",4000,IF(Y16="ر1",5200,IF(Y16="ر2",6000,""))),IF(OR($L$5=$AO$3,$L$5=$AO$6),IF(Y16="ج",2500,IF(Y16="ر1",3250,IF(Y16="ر2",3750,""))),IF($L$5=$AO$4,500,IF(OR($L$5=$AO$1,$L$5=$AO$5,$L$5=$AO$8),IF(Y16="ج",4000,IF(Y16="ر1",5500,IF(Y16="ر2",6500,""))),IF(Y16="ج",5000,IF(Y16="ر1",6500,IF(Y16="ر2",7500,""))))))))))</f>
        <v>#N/A</v>
      </c>
      <c r="T16" s="247">
        <v>546</v>
      </c>
      <c r="U16" s="396" t="s">
        <v>195</v>
      </c>
      <c r="V16" s="397"/>
      <c r="W16" s="398"/>
      <c r="X16" s="262"/>
      <c r="Y16" s="226" t="e">
        <f>IF(VLOOKUP($E$1,ورقة4!$A$2:$CW$666,39,0)=0,"",(VLOOKUP($E$1,ورقة4!$A$2:$CW$666,39,0)))</f>
        <v>#N/A</v>
      </c>
      <c r="Z16" s="244" t="e">
        <f>IF(AND(AG16&lt;&gt;"",AF16=1),43,"")</f>
        <v>#N/A</v>
      </c>
      <c r="AA16" s="261" t="e">
        <f>IF(OR(AG16="ج",AG16="ر1",AG16="ر2"),IF(AF16=1,IF($L$5=$AO$7,0,IF($L$5=$AO$2,IF(AG16="ج",4000,IF(AG16="ر1",5200,IF(AG16="ر2",6000,""))),IF(OR($L$5=$AO$3,$L$5=$AO$6),IF(AG16="ج",2500,IF(AG16="ر1",3250,IF(AG16="ر2",3750,""))),IF($L$5=$AO$4,500,IF(OR($L$5=$AO$1,$L$5=$AO$5,$L$5=$AO$8),IF(AG16="ج",4000,IF(AG16="ر1",5500,IF(AG16="ر2",6500,""))),IF(AG16="ج",5000,IF(AG16="ر1",6500,IF(AG16="ر2",7500,""))))))))))</f>
        <v>#N/A</v>
      </c>
      <c r="AB16" s="247">
        <v>552</v>
      </c>
      <c r="AC16" s="439" t="s">
        <v>201</v>
      </c>
      <c r="AD16" s="440"/>
      <c r="AE16" s="441"/>
      <c r="AF16" s="262"/>
      <c r="AG16" s="240" t="e">
        <f>IF(VLOOKUP($E$1,ورقة4!$A$2:$CW$666,45,0)=0,"",(VLOOKUP($E$1,ورقة4!$A$2:$CW$666,45,0)))</f>
        <v>#N/A</v>
      </c>
      <c r="AH16" s="415"/>
      <c r="AI16" s="415"/>
      <c r="AJ16" s="415"/>
      <c r="AK16" s="233"/>
      <c r="AL16" s="167" t="e">
        <f t="shared" si="7"/>
        <v>#N/A</v>
      </c>
      <c r="AM16" s="1">
        <v>9</v>
      </c>
      <c r="AU16" s="109">
        <v>12</v>
      </c>
      <c r="AV16" s="192">
        <v>521</v>
      </c>
      <c r="AW16" s="193" t="s">
        <v>170</v>
      </c>
      <c r="AX16" s="168">
        <f t="shared" si="6"/>
        <v>0</v>
      </c>
      <c r="AY16" s="168" t="e">
        <f t="shared" si="6"/>
        <v>#N/A</v>
      </c>
      <c r="AZ16" s="110"/>
      <c r="BC16" s="111"/>
      <c r="BD16" s="111"/>
    </row>
    <row r="17" spans="1:57" ht="26.25" customHeight="1" thickTop="1" thickBot="1">
      <c r="A17" s="1" t="e">
        <f>IF(AND(I17&lt;&gt;"",H17=1),14,"")</f>
        <v>#N/A</v>
      </c>
      <c r="B17" s="261" t="e">
        <f t="shared" ref="B17:B21" si="8">IF(OR(I17="ج",I17="ر1",I17="ر2"),IF(H17=1,IF($L$5=$AO$7,0,IF($L$5=$AO$2,IF(I17="ج",4000,IF(I17="ر1",5200,IF(I17="ر2",6000,""))),IF(OR($L$5=$AO$3,$L$5=$AO$6),IF(I17="ج",2500,IF(I17="ر1",3250,IF(I17="ر2",3750,""))),IF($L$5=$AO$4,500,IF(OR($L$5=$AO$1,$L$5=$AO$5,$L$5=$AO$8),IF(I17="ج",4000,IF(I17="ر1",5500,IF(I17="ر2",6500,""))),IF(I17="ج",5000,IF(I17="ر1",6500,IF(I17="ر2",7500,""))))))))))</f>
        <v>#N/A</v>
      </c>
      <c r="C17" s="44">
        <v>523</v>
      </c>
      <c r="D17" s="427" t="s">
        <v>172</v>
      </c>
      <c r="E17" s="428"/>
      <c r="F17" s="428"/>
      <c r="G17" s="442"/>
      <c r="H17" s="599"/>
      <c r="I17" s="226" t="e">
        <f>IF(VLOOKUP($E$1,ورقة4!$A$2:$CW$666,16,0)=0,"",(VLOOKUP($E$1,ورقة4!$A$2:$CW$666,16,0)))</f>
        <v>#N/A</v>
      </c>
      <c r="J17" s="249" t="e">
        <f>IF(AND(Q17&lt;&gt;"",P17=1),20,"")</f>
        <v>#N/A</v>
      </c>
      <c r="K17" s="261" t="e">
        <f t="shared" ref="K17:K21" si="9">IF(OR(Q17="ج",Q17="ر1",Q17="ر2"),IF(P17=1,IF($L$5=$AO$7,0,IF($L$5=$AO$2,IF(Q17="ج",4000,IF(Q17="ر1",5200,IF(Q17="ر2",6000,""))),IF(OR($L$5=$AO$3,$L$5=$AO$6),IF(Q17="ج",2500,IF(Q17="ر1",3250,IF(Q17="ر2",3750,""))),IF($L$5=$AO$4,500,IF(OR($L$5=$AO$1,$L$5=$AO$5,$L$5=$AO$8),IF(Q17="ج",4000,IF(Q17="ر1",5500,IF(Q17="ر2",6500,""))),IF(Q17="ج",5000,IF(Q17="ر1",6500,IF(Q17="ر2",7500,""))))))))))</f>
        <v>#N/A</v>
      </c>
      <c r="L17" s="44">
        <v>529</v>
      </c>
      <c r="M17" s="427" t="s">
        <v>178</v>
      </c>
      <c r="N17" s="428"/>
      <c r="O17" s="429"/>
      <c r="P17" s="599"/>
      <c r="Q17" s="226" t="e">
        <f>IF(VLOOKUP($E$1,ورقة4!$A$2:$CW$666,22,0)=0,"",(VLOOKUP($E$1,ورقة4!$A$2:$CW$666,22,0)))</f>
        <v>#N/A</v>
      </c>
      <c r="R17" s="199" t="e">
        <f>IF(AND(Y17&lt;&gt;"",X17=1),38,"")</f>
        <v>#N/A</v>
      </c>
      <c r="S17" s="261" t="e">
        <f t="shared" ref="S17:S21" si="10">IF(OR(Y17="ج",Y17="ر1",Y17="ر2"),IF(X17=1,IF($L$5=$AO$7,0,IF($L$5=$AO$2,IF(Y17="ج",4000,IF(Y17="ر1",5200,IF(Y17="ر2",6000,""))),IF(OR($L$5=$AO$3,$L$5=$AO$6),IF(Y17="ج",2500,IF(Y17="ر1",3250,IF(Y17="ر2",3750,""))),IF($L$5=$AO$4,500,IF(OR($L$5=$AO$1,$L$5=$AO$5,$L$5=$AO$8),IF(Y17="ج",4000,IF(Y17="ر1",5500,IF(Y17="ر2",6500,""))),IF(Y17="ج",5000,IF(Y17="ر1",6500,IF(Y17="ر2",7500,""))))))))))</f>
        <v>#N/A</v>
      </c>
      <c r="T17" s="246">
        <v>547</v>
      </c>
      <c r="U17" s="375" t="s">
        <v>196</v>
      </c>
      <c r="V17" s="376"/>
      <c r="W17" s="377"/>
      <c r="X17" s="262"/>
      <c r="Y17" s="226" t="e">
        <f>IF(VLOOKUP($E$1,ورقة4!$A$2:$CW$666,40,0)=0,"",(VLOOKUP($E$1,ورقة4!$A$2:$CW$666,40,0)))</f>
        <v>#N/A</v>
      </c>
      <c r="Z17" s="244" t="e">
        <f>IF(AND(AG17&lt;&gt;"",AF17=1),44,"")</f>
        <v>#N/A</v>
      </c>
      <c r="AA17" s="261" t="e">
        <f t="shared" ref="AA17:AA21" si="11">IF(OR(AG17="ج",AG17="ر1",AG17="ر2"),IF(AF17=1,IF($L$5=$AO$7,0,IF($L$5=$AO$2,IF(AG17="ج",4000,IF(AG17="ر1",5200,IF(AG17="ر2",6000,""))),IF(OR($L$5=$AO$3,$L$5=$AO$6),IF(AG17="ج",2500,IF(AG17="ر1",3250,IF(AG17="ر2",3750,""))),IF($L$5=$AO$4,500,IF(OR($L$5=$AO$1,$L$5=$AO$5,$L$5=$AO$8),IF(AG17="ج",4000,IF(AG17="ر1",5500,IF(AG17="ر2",6500,""))),IF(AG17="ج",5000,IF(AG17="ر1",6500,IF(AG17="ر2",7500,""))))))))))</f>
        <v>#N/A</v>
      </c>
      <c r="AB17" s="246">
        <v>553</v>
      </c>
      <c r="AC17" s="375" t="s">
        <v>202</v>
      </c>
      <c r="AD17" s="376"/>
      <c r="AE17" s="377"/>
      <c r="AF17" s="262"/>
      <c r="AG17" s="240" t="e">
        <f>IF(VLOOKUP($E$1,ورقة4!$A$2:$CW$666,46,0)=0,"",(VLOOKUP($E$1,ورقة4!$A$2:$CW$666,46,0)))</f>
        <v>#N/A</v>
      </c>
      <c r="AH17" s="415"/>
      <c r="AI17" s="415"/>
      <c r="AJ17" s="415"/>
      <c r="AK17" s="233"/>
      <c r="AL17" s="167" t="e">
        <f t="shared" si="7"/>
        <v>#N/A</v>
      </c>
      <c r="AM17" s="1">
        <v>10</v>
      </c>
      <c r="AU17" s="109">
        <v>13</v>
      </c>
      <c r="AV17" s="192">
        <v>522</v>
      </c>
      <c r="AW17" s="193" t="s">
        <v>171</v>
      </c>
      <c r="AX17" s="168">
        <f t="shared" ref="AX17:AY22" si="12">H16</f>
        <v>0</v>
      </c>
      <c r="AY17" s="168" t="e">
        <f t="shared" si="12"/>
        <v>#N/A</v>
      </c>
      <c r="AZ17" s="110"/>
      <c r="BC17" s="109"/>
      <c r="BD17" s="109"/>
      <c r="BE17" s="109"/>
    </row>
    <row r="18" spans="1:57" ht="26.25" customHeight="1" thickTop="1" thickBot="1">
      <c r="A18" s="1" t="e">
        <f>IF(AND(I18&lt;&gt;"",H18=1),15,"")</f>
        <v>#N/A</v>
      </c>
      <c r="B18" s="261" t="e">
        <f t="shared" si="8"/>
        <v>#N/A</v>
      </c>
      <c r="C18" s="44">
        <v>524</v>
      </c>
      <c r="D18" s="430" t="s">
        <v>173</v>
      </c>
      <c r="E18" s="400"/>
      <c r="F18" s="400"/>
      <c r="G18" s="431"/>
      <c r="H18" s="599"/>
      <c r="I18" s="226" t="e">
        <f>IF(VLOOKUP($E$1,ورقة4!$A$2:$CW$666,17,0)=0,"",(VLOOKUP($E$1,ورقة4!$A$2:$CW$666,17,0)))</f>
        <v>#N/A</v>
      </c>
      <c r="J18" s="249" t="e">
        <f>IF(AND(Q18&lt;&gt;"",P18=1),21,"")</f>
        <v>#N/A</v>
      </c>
      <c r="K18" s="261" t="e">
        <f t="shared" si="9"/>
        <v>#N/A</v>
      </c>
      <c r="L18" s="44">
        <v>530</v>
      </c>
      <c r="M18" s="430" t="s">
        <v>179</v>
      </c>
      <c r="N18" s="400"/>
      <c r="O18" s="401"/>
      <c r="P18" s="599"/>
      <c r="Q18" s="226" t="e">
        <f>IF(VLOOKUP($E$1,ورقة4!$A$2:$CW$666,23,0)=0,"",(VLOOKUP($E$1,ورقة4!$A$2:$CW$666,23,0)))</f>
        <v>#N/A</v>
      </c>
      <c r="R18" s="199" t="e">
        <f>IF(AND(Y18&lt;&gt;"",X18=1),39,"")</f>
        <v>#N/A</v>
      </c>
      <c r="S18" s="261" t="e">
        <f t="shared" si="10"/>
        <v>#N/A</v>
      </c>
      <c r="T18" s="246">
        <v>548</v>
      </c>
      <c r="U18" s="399" t="s">
        <v>197</v>
      </c>
      <c r="V18" s="400"/>
      <c r="W18" s="401"/>
      <c r="X18" s="262"/>
      <c r="Y18" s="226" t="e">
        <f>IF(VLOOKUP($E$1,ورقة4!$A$2:$CW$666,41,0)=0,"",(VLOOKUP($E$1,ورقة4!$A$2:$CW$666,41,0)))</f>
        <v>#N/A</v>
      </c>
      <c r="Z18" s="244" t="e">
        <f>IF(AND(AG18&lt;&gt;"",AF18=1),45,"")</f>
        <v>#N/A</v>
      </c>
      <c r="AA18" s="261" t="e">
        <f t="shared" si="11"/>
        <v>#N/A</v>
      </c>
      <c r="AB18" s="246">
        <v>554</v>
      </c>
      <c r="AC18" s="399" t="s">
        <v>203</v>
      </c>
      <c r="AD18" s="400"/>
      <c r="AE18" s="401"/>
      <c r="AF18" s="262"/>
      <c r="AG18" s="240" t="e">
        <f>IF(VLOOKUP($E$1,ورقة4!$A$2:$CW$666,47,0)=0,"",(VLOOKUP($E$1,ورقة4!$A$2:$CW$666,47,0)))</f>
        <v>#N/A</v>
      </c>
      <c r="AH18" s="415"/>
      <c r="AI18" s="415"/>
      <c r="AJ18" s="415"/>
      <c r="AK18" s="233"/>
      <c r="AL18" s="167" t="e">
        <f t="shared" si="7"/>
        <v>#N/A</v>
      </c>
      <c r="AM18" s="1">
        <v>11</v>
      </c>
      <c r="AU18" s="109">
        <v>14</v>
      </c>
      <c r="AV18" s="192">
        <v>523</v>
      </c>
      <c r="AW18" s="193" t="s">
        <v>172</v>
      </c>
      <c r="AX18" s="168">
        <f t="shared" si="12"/>
        <v>0</v>
      </c>
      <c r="AY18" s="168" t="e">
        <f t="shared" si="12"/>
        <v>#N/A</v>
      </c>
      <c r="AZ18" s="110"/>
      <c r="BC18" s="109"/>
      <c r="BD18" s="109"/>
      <c r="BE18" s="109"/>
    </row>
    <row r="19" spans="1:57" ht="26.25" customHeight="1" thickTop="1" thickBot="1">
      <c r="A19" s="1" t="e">
        <f>IF(AND(I19&lt;&gt;"",H19=1),16,"")</f>
        <v>#N/A</v>
      </c>
      <c r="B19" s="261" t="e">
        <f t="shared" si="8"/>
        <v>#N/A</v>
      </c>
      <c r="C19" s="44">
        <v>525</v>
      </c>
      <c r="D19" s="430" t="s">
        <v>174</v>
      </c>
      <c r="E19" s="400"/>
      <c r="F19" s="400"/>
      <c r="G19" s="431"/>
      <c r="H19" s="599"/>
      <c r="I19" s="226" t="e">
        <f>IF(VLOOKUP($E$1,ورقة4!$A$2:$CW$666,18,0)=0,"",(VLOOKUP($E$1,ورقة4!$A$2:$CW$666,18,0)))</f>
        <v>#N/A</v>
      </c>
      <c r="J19" s="249" t="e">
        <f>IF(AND(Q19&lt;&gt;"",P19=1),22,"")</f>
        <v>#N/A</v>
      </c>
      <c r="K19" s="261" t="e">
        <f t="shared" si="9"/>
        <v>#N/A</v>
      </c>
      <c r="L19" s="44">
        <v>531</v>
      </c>
      <c r="M19" s="430" t="s">
        <v>180</v>
      </c>
      <c r="N19" s="400"/>
      <c r="O19" s="401"/>
      <c r="P19" s="599"/>
      <c r="Q19" s="226" t="e">
        <f>IF(VLOOKUP($E$1,ورقة4!$A$2:$CW$666,24,0)=0,"",(VLOOKUP($E$1,ورقة4!$A$2:$CW$666,24,0)))</f>
        <v>#N/A</v>
      </c>
      <c r="R19" s="199" t="e">
        <f>IF(AND(Y19&lt;&gt;"",X19=1),40,"")</f>
        <v>#N/A</v>
      </c>
      <c r="S19" s="261" t="e">
        <f t="shared" si="10"/>
        <v>#N/A</v>
      </c>
      <c r="T19" s="246">
        <v>549</v>
      </c>
      <c r="U19" s="375" t="s">
        <v>198</v>
      </c>
      <c r="V19" s="376"/>
      <c r="W19" s="377"/>
      <c r="X19" s="262"/>
      <c r="Y19" s="226" t="e">
        <f>IF(VLOOKUP($E$1,ورقة4!$A$2:$CW$666,42,0)=0,"",(VLOOKUP($E$1,ورقة4!$A$2:$CW$666,42,0)))</f>
        <v>#N/A</v>
      </c>
      <c r="Z19" s="244" t="e">
        <f>IF(AND(AG19&lt;&gt;"",AF19=1),46,"")</f>
        <v>#N/A</v>
      </c>
      <c r="AA19" s="261" t="e">
        <f t="shared" si="11"/>
        <v>#N/A</v>
      </c>
      <c r="AB19" s="246">
        <v>555</v>
      </c>
      <c r="AC19" s="375" t="s">
        <v>204</v>
      </c>
      <c r="AD19" s="376"/>
      <c r="AE19" s="377"/>
      <c r="AF19" s="262"/>
      <c r="AG19" s="240" t="e">
        <f>IF(VLOOKUP($E$1,ورقة4!$A$2:$CW$666,48,0)=0,"",(VLOOKUP($E$1,ورقة4!$A$2:$CW$666,48,0)))</f>
        <v>#N/A</v>
      </c>
      <c r="AH19" s="234"/>
      <c r="AI19" s="234"/>
      <c r="AJ19" s="234"/>
      <c r="AK19" s="233"/>
      <c r="AL19" s="167" t="e">
        <f t="shared" si="7"/>
        <v>#N/A</v>
      </c>
      <c r="AM19" s="1">
        <v>12</v>
      </c>
      <c r="AU19" s="109">
        <v>15</v>
      </c>
      <c r="AV19" s="192">
        <v>524</v>
      </c>
      <c r="AW19" s="193" t="s">
        <v>173</v>
      </c>
      <c r="AX19" s="168">
        <f t="shared" si="12"/>
        <v>0</v>
      </c>
      <c r="AY19" s="168" t="e">
        <f t="shared" si="12"/>
        <v>#N/A</v>
      </c>
      <c r="AZ19" s="111"/>
      <c r="BC19" s="114"/>
      <c r="BD19" s="114"/>
      <c r="BE19" s="114"/>
    </row>
    <row r="20" spans="1:57" ht="26.25" customHeight="1" thickTop="1" thickBot="1">
      <c r="A20" s="1" t="e">
        <f>IF(AND(I20&lt;&gt;"",H20=1),17,"")</f>
        <v>#N/A</v>
      </c>
      <c r="B20" s="261" t="e">
        <f t="shared" si="8"/>
        <v>#N/A</v>
      </c>
      <c r="C20" s="44">
        <v>526</v>
      </c>
      <c r="D20" s="427" t="s">
        <v>175</v>
      </c>
      <c r="E20" s="428"/>
      <c r="F20" s="428"/>
      <c r="G20" s="442"/>
      <c r="H20" s="599"/>
      <c r="I20" s="226" t="e">
        <f>IF(VLOOKUP($E$1,ورقة4!$A$2:$CW$666,19,0)=0,"",(VLOOKUP($E$1,ورقة4!$A$2:$CW$666,19,0)))</f>
        <v>#N/A</v>
      </c>
      <c r="J20" s="249" t="e">
        <f>IF(AND(Q20&lt;&gt;"",P20=1),23,"")</f>
        <v>#N/A</v>
      </c>
      <c r="K20" s="261" t="e">
        <f t="shared" si="9"/>
        <v>#N/A</v>
      </c>
      <c r="L20" s="44">
        <v>532</v>
      </c>
      <c r="M20" s="430" t="s">
        <v>181</v>
      </c>
      <c r="N20" s="400"/>
      <c r="O20" s="401"/>
      <c r="P20" s="599"/>
      <c r="Q20" s="226" t="e">
        <f>IF(VLOOKUP($E$1,ورقة4!$A$2:$CW$666,25,0)=0,"",(VLOOKUP($E$1,ورقة4!$A$2:$CW$666,25,0)))</f>
        <v>#N/A</v>
      </c>
      <c r="R20" s="199" t="e">
        <f>IF(AND(Y20&lt;&gt;"",X20=1),41,"")</f>
        <v>#N/A</v>
      </c>
      <c r="S20" s="261" t="e">
        <f t="shared" si="10"/>
        <v>#N/A</v>
      </c>
      <c r="T20" s="246">
        <v>550</v>
      </c>
      <c r="U20" s="375" t="s">
        <v>199</v>
      </c>
      <c r="V20" s="376"/>
      <c r="W20" s="377"/>
      <c r="X20" s="262"/>
      <c r="Y20" s="226" t="e">
        <f>IF(VLOOKUP($E$1,ورقة4!$A$2:$CW$666,43,0)=0,"",(VLOOKUP($E$1,ورقة4!$A$2:$CW$666,43,0)))</f>
        <v>#N/A</v>
      </c>
      <c r="Z20" s="244" t="e">
        <f>IF(AND(AG20&lt;&gt;"",AF20=1),47,"")</f>
        <v>#N/A</v>
      </c>
      <c r="AA20" s="261" t="e">
        <f t="shared" si="11"/>
        <v>#N/A</v>
      </c>
      <c r="AB20" s="246">
        <v>556</v>
      </c>
      <c r="AC20" s="436" t="s">
        <v>205</v>
      </c>
      <c r="AD20" s="437"/>
      <c r="AE20" s="438"/>
      <c r="AF20" s="262"/>
      <c r="AG20" s="240" t="e">
        <f>IF(VLOOKUP($E$1,ورقة4!$A$2:$CW$666,49,0)=0,"",(VLOOKUP($E$1,ورقة4!$A$2:$CW$666,49,0)))</f>
        <v>#N/A</v>
      </c>
      <c r="AH20" s="234"/>
      <c r="AI20" s="234"/>
      <c r="AJ20" s="234"/>
      <c r="AK20" s="233"/>
      <c r="AL20" s="167" t="e">
        <f t="shared" ref="AL20:AL25" si="13">IF(A16&lt;&gt;"",A16,"")</f>
        <v>#N/A</v>
      </c>
      <c r="AM20" s="1">
        <v>13</v>
      </c>
      <c r="AU20" s="109">
        <v>16</v>
      </c>
      <c r="AV20" s="192">
        <v>525</v>
      </c>
      <c r="AW20" s="193" t="s">
        <v>174</v>
      </c>
      <c r="AX20" s="168">
        <f t="shared" si="12"/>
        <v>0</v>
      </c>
      <c r="AY20" s="168" t="e">
        <f t="shared" si="12"/>
        <v>#N/A</v>
      </c>
      <c r="AZ20" s="111"/>
      <c r="BC20" s="114"/>
      <c r="BD20" s="114"/>
      <c r="BE20" s="114"/>
    </row>
    <row r="21" spans="1:57" ht="21.75" thickTop="1" thickBot="1">
      <c r="A21" s="1" t="e">
        <f>IF(AND(I21&lt;&gt;"",H21=1),18,"")</f>
        <v>#N/A</v>
      </c>
      <c r="B21" s="261" t="e">
        <f t="shared" si="8"/>
        <v>#N/A</v>
      </c>
      <c r="C21" s="44">
        <v>527</v>
      </c>
      <c r="D21" s="427" t="s">
        <v>176</v>
      </c>
      <c r="E21" s="428"/>
      <c r="F21" s="428"/>
      <c r="G21" s="442"/>
      <c r="H21" s="599"/>
      <c r="I21" s="226" t="e">
        <f>IF(VLOOKUP($E$1,ورقة4!$A$2:$CW$666,20,0)=0,"",(VLOOKUP($E$1,ورقة4!$A$2:$CW$666,20,0)))</f>
        <v>#N/A</v>
      </c>
      <c r="J21" s="249" t="e">
        <f>IF(AND(Q21&lt;&gt;"",P21=1),24,"")</f>
        <v>#N/A</v>
      </c>
      <c r="K21" s="261" t="e">
        <f t="shared" si="9"/>
        <v>#N/A</v>
      </c>
      <c r="L21" s="44">
        <v>533</v>
      </c>
      <c r="M21" s="430" t="s">
        <v>182</v>
      </c>
      <c r="N21" s="400"/>
      <c r="O21" s="401"/>
      <c r="P21" s="599"/>
      <c r="Q21" s="226" t="e">
        <f>IF(VLOOKUP($E$1,ورقة4!$A$2:$CW$666,26,0)=0,"",(VLOOKUP($E$1,ورقة4!$A$2:$CW$666,26,0)))</f>
        <v>#N/A</v>
      </c>
      <c r="R21" s="199" t="e">
        <f>IF(AND(Y21&lt;&gt;"",X21=1),42,"")</f>
        <v>#N/A</v>
      </c>
      <c r="S21" s="261" t="e">
        <f t="shared" si="10"/>
        <v>#N/A</v>
      </c>
      <c r="T21" s="246">
        <v>551</v>
      </c>
      <c r="U21" s="375" t="s">
        <v>200</v>
      </c>
      <c r="V21" s="376"/>
      <c r="W21" s="377"/>
      <c r="X21" s="262"/>
      <c r="Y21" s="226" t="e">
        <f>IF(VLOOKUP($E$1,ورقة4!$A$2:$CW$666,44,0)=0,"",(VLOOKUP($E$1,ورقة4!$A$2:$CW$666,44,0)))</f>
        <v>#N/A</v>
      </c>
      <c r="Z21" s="244" t="e">
        <f>IF(AND(AG21&lt;&gt;"",AF21=1),48,"")</f>
        <v>#N/A</v>
      </c>
      <c r="AA21" s="261" t="e">
        <f t="shared" si="11"/>
        <v>#N/A</v>
      </c>
      <c r="AB21" s="246">
        <v>557</v>
      </c>
      <c r="AC21" s="436" t="s">
        <v>206</v>
      </c>
      <c r="AD21" s="437"/>
      <c r="AE21" s="438"/>
      <c r="AF21" s="262"/>
      <c r="AG21" s="240" t="e">
        <f>IF(VLOOKUP($E$1,ورقة4!$A$2:$CW$666,50,0)=0,"",(VLOOKUP($E$1,ورقة4!$A$2:$CW$666,50,0)))</f>
        <v>#N/A</v>
      </c>
      <c r="AH21" s="234"/>
      <c r="AI21" s="234"/>
      <c r="AJ21" s="234"/>
      <c r="AK21" s="233"/>
      <c r="AL21" s="167" t="e">
        <f t="shared" si="13"/>
        <v>#N/A</v>
      </c>
      <c r="AM21" s="1">
        <v>14</v>
      </c>
      <c r="AU21" s="109">
        <v>17</v>
      </c>
      <c r="AV21" s="192">
        <v>526</v>
      </c>
      <c r="AW21" s="193" t="s">
        <v>175</v>
      </c>
      <c r="AX21" s="168">
        <f t="shared" si="12"/>
        <v>0</v>
      </c>
      <c r="AY21" s="168" t="e">
        <f t="shared" si="12"/>
        <v>#N/A</v>
      </c>
      <c r="AZ21" s="110"/>
      <c r="BC21" s="109"/>
      <c r="BD21" s="109"/>
      <c r="BE21" s="109"/>
    </row>
    <row r="22" spans="1:57" ht="19.5" hidden="1" thickTop="1" thickBot="1">
      <c r="B22" s="197" t="e">
        <f>SUM(B16:B21)</f>
        <v>#N/A</v>
      </c>
      <c r="C22" s="65"/>
      <c r="D22" s="66"/>
      <c r="E22" s="66"/>
      <c r="F22" s="66"/>
      <c r="G22" s="202">
        <f>COUNTIFS(I16:I21,$C$25,H16:H21,1)</f>
        <v>0</v>
      </c>
      <c r="H22" s="200">
        <f>COUNTIFS(I16:I21,$C$26,H16:H21,1)</f>
        <v>0</v>
      </c>
      <c r="I22" s="56">
        <f>COUNTIFS(I16:I21,$C$27,H16:H21,1)</f>
        <v>0</v>
      </c>
      <c r="J22" s="198" t="str">
        <f>IF(AND(Q22&lt;&gt;"",P22=1),19,"")</f>
        <v/>
      </c>
      <c r="K22" s="197" t="e">
        <f>SUM(K16:K21)</f>
        <v>#N/A</v>
      </c>
      <c r="L22" s="65"/>
      <c r="M22" s="66"/>
      <c r="N22" s="66"/>
      <c r="O22" s="202">
        <f>COUNTIFS(Q16:Q21,$C$25,P16:P21,1)</f>
        <v>0</v>
      </c>
      <c r="P22" s="200">
        <f>COUNTIFS(Q16:Q21,$C$26,P16:P21,1)</f>
        <v>0</v>
      </c>
      <c r="Q22" s="56">
        <f>COUNTIFS(Q16:Q21,$C$27,P16:P21,1)</f>
        <v>0</v>
      </c>
      <c r="R22" s="47"/>
      <c r="S22" s="47" t="e">
        <f>SUM(S16:S21)</f>
        <v>#N/A</v>
      </c>
      <c r="T22" s="45"/>
      <c r="U22" s="58"/>
      <c r="V22" s="58"/>
      <c r="W22" s="202">
        <f>COUNTIFS(Y16:Y21,$C$25,X16:X21,1)</f>
        <v>0</v>
      </c>
      <c r="X22" s="200">
        <f>COUNTIFS(Y16:Y21,$C$26,X16:X21,1)</f>
        <v>0</v>
      </c>
      <c r="Y22" s="56">
        <f>COUNTIFS(Y16:Y21,$C$27,X16:X21,1)</f>
        <v>0</v>
      </c>
      <c r="Z22" s="48"/>
      <c r="AA22" s="47" t="e">
        <f>SUM(AA16:AA21)</f>
        <v>#N/A</v>
      </c>
      <c r="AB22" s="58"/>
      <c r="AC22" s="58"/>
      <c r="AD22" s="58"/>
      <c r="AE22" s="202">
        <f>COUNTIFS(AG16:AG21,$C$25,AF16:AF21,1)</f>
        <v>0</v>
      </c>
      <c r="AF22" s="200">
        <f>COUNTIFS(AG16:AG21,$C$26,AF16:AF21,1)</f>
        <v>0</v>
      </c>
      <c r="AG22" s="56">
        <f>COUNTIFS(AG16:AG21,$C$27,AF16:AF21,1)</f>
        <v>0</v>
      </c>
      <c r="AH22" s="234"/>
      <c r="AI22" s="234"/>
      <c r="AJ22" s="234"/>
      <c r="AK22" s="233"/>
      <c r="AL22" s="167" t="e">
        <f t="shared" si="13"/>
        <v>#N/A</v>
      </c>
      <c r="AM22" s="1">
        <v>15</v>
      </c>
      <c r="AU22" s="109">
        <v>18</v>
      </c>
      <c r="AV22" s="192">
        <v>527</v>
      </c>
      <c r="AW22" s="193" t="s">
        <v>176</v>
      </c>
      <c r="AX22" s="168">
        <f t="shared" si="12"/>
        <v>0</v>
      </c>
      <c r="AY22" s="168" t="e">
        <f t="shared" si="12"/>
        <v>#N/A</v>
      </c>
      <c r="AZ22" s="110"/>
      <c r="BC22" s="109"/>
      <c r="BD22" s="109"/>
      <c r="BE22" s="109"/>
    </row>
    <row r="23" spans="1:57" ht="19.5" hidden="1" thickTop="1" thickBot="1">
      <c r="B23" s="24"/>
      <c r="D23" s="42"/>
      <c r="E23" s="42"/>
      <c r="F23" s="42"/>
      <c r="G23" s="42"/>
      <c r="H23" s="24"/>
      <c r="I23" s="24"/>
      <c r="J23" s="24"/>
      <c r="K23" s="197"/>
      <c r="P23" s="200"/>
      <c r="Q23" s="56"/>
      <c r="R23" s="93"/>
      <c r="S23" s="197"/>
      <c r="T23" s="37" t="e">
        <f>B14+B22+K14+K22+S14+S22+AA14+AA22</f>
        <v>#N/A</v>
      </c>
      <c r="U23" s="38"/>
      <c r="V23" s="38"/>
      <c r="W23" s="38"/>
      <c r="X23" s="203"/>
      <c r="Y23" s="57"/>
      <c r="Z23" s="39"/>
      <c r="AA23" s="35"/>
      <c r="AB23" s="38"/>
      <c r="AC23" s="38"/>
      <c r="AD23" s="38"/>
      <c r="AE23" s="38"/>
      <c r="AF23" s="203"/>
      <c r="AG23" s="57"/>
      <c r="AH23" s="234"/>
      <c r="AI23" s="234"/>
      <c r="AJ23" s="234"/>
      <c r="AK23" s="233"/>
      <c r="AL23" s="167" t="e">
        <f t="shared" si="13"/>
        <v>#N/A</v>
      </c>
      <c r="AM23" s="1">
        <v>16</v>
      </c>
      <c r="AU23" s="109">
        <v>19</v>
      </c>
      <c r="AV23" s="192">
        <v>528</v>
      </c>
      <c r="AW23" s="193" t="s">
        <v>177</v>
      </c>
      <c r="AX23" s="168">
        <f t="shared" ref="AX23:AY28" si="14">P16</f>
        <v>0</v>
      </c>
      <c r="AY23" s="168" t="e">
        <f t="shared" si="14"/>
        <v>#N/A</v>
      </c>
      <c r="AZ23" s="110"/>
      <c r="BC23" s="110"/>
      <c r="BD23" s="110"/>
    </row>
    <row r="24" spans="1:57" s="181" customFormat="1" ht="19.5" hidden="1" thickTop="1" thickBot="1">
      <c r="S24" s="228"/>
      <c r="AH24" s="227"/>
      <c r="AI24" s="227"/>
      <c r="AJ24" s="227"/>
      <c r="AK24" s="227"/>
      <c r="AL24" s="167" t="e">
        <f t="shared" si="13"/>
        <v>#N/A</v>
      </c>
      <c r="AM24" s="1">
        <v>17</v>
      </c>
      <c r="AU24" s="109">
        <v>20</v>
      </c>
      <c r="AV24" s="192">
        <v>529</v>
      </c>
      <c r="AW24" s="193" t="s">
        <v>178</v>
      </c>
      <c r="AX24" s="168">
        <f t="shared" si="14"/>
        <v>0</v>
      </c>
      <c r="AY24" s="168" t="e">
        <f t="shared" si="14"/>
        <v>#N/A</v>
      </c>
      <c r="AZ24" s="110"/>
      <c r="BC24" s="110"/>
      <c r="BD24" s="110"/>
      <c r="BE24" s="204"/>
    </row>
    <row r="25" spans="1:57" s="181" customFormat="1" ht="21.75" thickTop="1" thickBot="1">
      <c r="C25" s="42" t="s">
        <v>107</v>
      </c>
      <c r="L25" s="353" t="s">
        <v>28</v>
      </c>
      <c r="M25" s="353"/>
      <c r="N25" s="356" t="e">
        <f>IF(E2="الرابعة حديث",5000,0)</f>
        <v>#N/A</v>
      </c>
      <c r="O25" s="356"/>
      <c r="P25" s="356"/>
      <c r="Q25" s="356"/>
      <c r="R25" s="229"/>
      <c r="S25" s="229"/>
      <c r="T25" s="258" t="s">
        <v>114</v>
      </c>
      <c r="U25" s="258"/>
      <c r="V25" s="258"/>
      <c r="W25" s="359" t="e">
        <f>VLOOKUP(E1,ورقة2!$A$1:$Q$128,17,0)</f>
        <v>#N/A</v>
      </c>
      <c r="X25" s="359"/>
      <c r="Y25" s="359"/>
      <c r="Z25" s="260"/>
      <c r="AA25" s="259"/>
      <c r="AB25" s="259"/>
      <c r="AC25" s="259"/>
      <c r="AD25" s="259"/>
      <c r="AE25" s="358"/>
      <c r="AF25" s="358"/>
      <c r="AG25" s="358"/>
      <c r="AH25" s="227"/>
      <c r="AI25" s="227"/>
      <c r="AJ25" s="227"/>
      <c r="AK25" s="227"/>
      <c r="AL25" s="167" t="e">
        <f t="shared" si="13"/>
        <v>#N/A</v>
      </c>
      <c r="AM25" s="1">
        <v>18</v>
      </c>
      <c r="AU25" s="109">
        <v>21</v>
      </c>
      <c r="AV25" s="192">
        <v>530</v>
      </c>
      <c r="AW25" s="193" t="s">
        <v>179</v>
      </c>
      <c r="AX25" s="168">
        <f t="shared" si="14"/>
        <v>0</v>
      </c>
      <c r="AY25" s="168" t="e">
        <f t="shared" si="14"/>
        <v>#N/A</v>
      </c>
      <c r="AZ25" s="110"/>
      <c r="BC25" s="111"/>
      <c r="BD25" s="111"/>
      <c r="BE25" s="204"/>
    </row>
    <row r="26" spans="1:57" s="181" customFormat="1" ht="23.25" customHeight="1" thickBot="1">
      <c r="C26" s="181" t="s">
        <v>108</v>
      </c>
      <c r="L26" s="230" t="s">
        <v>26</v>
      </c>
      <c r="M26" s="230"/>
      <c r="N26" s="356" t="e">
        <f>IF(E5="من الطلبة الأوائل",N25+W25+AE25-AB5,T23+N25+W25+AE25-AB5)</f>
        <v>#N/A</v>
      </c>
      <c r="O26" s="356"/>
      <c r="P26" s="356"/>
      <c r="Q26" s="356"/>
      <c r="R26" s="229"/>
      <c r="S26" s="229"/>
      <c r="T26" s="353" t="s">
        <v>27</v>
      </c>
      <c r="U26" s="353"/>
      <c r="V26" s="353"/>
      <c r="W26" s="359" t="e">
        <f>IF(N27="نعم",IF(N27="نعم",IF(OR(L5=AO1,L5=AO5),N25+W25+AE25+10700+(((Q28-2)*4000)+(X28*5500)+(AF28*6500))/2,IF(OR(L5=AO3,L5=AO6),N25+W25+AE25+6400+(((Q28-2)*2500)+(X28*3250)+(AF28*3750))/2,IF(L5=AO2,N25+W25+AE25+8000+(((Q28-2)*4000)+(X28*5200)+(AF28*6000))/2,N25+W25+AE25+10000+((Q28+X28+AF28-2)*6500)/2)))),N26)</f>
        <v>#N/A</v>
      </c>
      <c r="X26" s="359"/>
      <c r="Y26" s="359"/>
      <c r="Z26" s="353" t="s">
        <v>29</v>
      </c>
      <c r="AA26" s="353"/>
      <c r="AB26" s="353"/>
      <c r="AC26" s="353"/>
      <c r="AD26" s="353"/>
      <c r="AE26" s="357" t="e">
        <f>N26-W26</f>
        <v>#N/A</v>
      </c>
      <c r="AF26" s="357"/>
      <c r="AG26" s="357"/>
      <c r="AH26" s="227"/>
      <c r="AI26" s="227"/>
      <c r="AJ26" s="227"/>
      <c r="AK26" s="227"/>
      <c r="AL26" s="167" t="e">
        <f t="shared" ref="AL26:AL31" si="15">IF(J16&lt;&gt;"",J16,"")</f>
        <v>#N/A</v>
      </c>
      <c r="AM26" s="1">
        <v>19</v>
      </c>
      <c r="AU26" s="109">
        <v>22</v>
      </c>
      <c r="AV26" s="192">
        <v>531</v>
      </c>
      <c r="AW26" s="193" t="s">
        <v>180</v>
      </c>
      <c r="AX26" s="168">
        <f t="shared" si="14"/>
        <v>0</v>
      </c>
      <c r="AY26" s="168" t="e">
        <f t="shared" si="14"/>
        <v>#N/A</v>
      </c>
      <c r="AZ26" s="110"/>
      <c r="BC26" s="111"/>
      <c r="BD26" s="111"/>
      <c r="BE26" s="204"/>
    </row>
    <row r="27" spans="1:57" s="181" customFormat="1" ht="14.25" customHeight="1" thickBot="1">
      <c r="C27" s="181" t="s">
        <v>106</v>
      </c>
      <c r="L27" s="353" t="s">
        <v>23</v>
      </c>
      <c r="M27" s="353"/>
      <c r="N27" s="354" t="s">
        <v>129</v>
      </c>
      <c r="O27" s="354"/>
      <c r="P27" s="354"/>
      <c r="Q27" s="354"/>
      <c r="R27" s="229"/>
      <c r="S27" s="229"/>
      <c r="T27" s="231"/>
      <c r="U27" s="231"/>
      <c r="V27" s="231"/>
      <c r="W27" s="231"/>
      <c r="X27" s="231"/>
      <c r="Y27" s="231"/>
      <c r="Z27" s="231"/>
      <c r="AA27" s="231"/>
      <c r="AB27" s="231"/>
      <c r="AC27" s="231"/>
      <c r="AD27" s="231"/>
      <c r="AE27" s="231"/>
      <c r="AF27" s="231"/>
      <c r="AG27" s="231"/>
      <c r="AH27" s="227"/>
      <c r="AI27" s="227"/>
      <c r="AJ27" s="227"/>
      <c r="AK27" s="227"/>
      <c r="AL27" s="167" t="e">
        <f t="shared" si="15"/>
        <v>#N/A</v>
      </c>
      <c r="AM27" s="1">
        <v>20</v>
      </c>
      <c r="AU27" s="109">
        <v>23</v>
      </c>
      <c r="AV27" s="192">
        <v>532</v>
      </c>
      <c r="AW27" s="193" t="s">
        <v>181</v>
      </c>
      <c r="AX27" s="168">
        <f t="shared" si="14"/>
        <v>0</v>
      </c>
      <c r="AY27" s="168" t="e">
        <f t="shared" si="14"/>
        <v>#N/A</v>
      </c>
      <c r="AZ27" s="110"/>
      <c r="BC27" s="111"/>
      <c r="BD27" s="111"/>
      <c r="BE27" s="204"/>
    </row>
    <row r="28" spans="1:57" s="181" customFormat="1" ht="23.25" customHeight="1" thickBot="1">
      <c r="L28" s="355" t="s">
        <v>115</v>
      </c>
      <c r="M28" s="355"/>
      <c r="N28" s="355"/>
      <c r="O28" s="355"/>
      <c r="P28" s="355"/>
      <c r="Q28" s="272">
        <f>G14+O14+W14+AE14+G22+O22+W22+AE22</f>
        <v>0</v>
      </c>
      <c r="T28" s="361" t="s">
        <v>116</v>
      </c>
      <c r="U28" s="361"/>
      <c r="V28" s="361"/>
      <c r="W28" s="361"/>
      <c r="X28" s="362">
        <f>H22+P22+X22+AF22+AF14+X14+P14+H14</f>
        <v>0</v>
      </c>
      <c r="Y28" s="362"/>
      <c r="Z28" s="361" t="s">
        <v>117</v>
      </c>
      <c r="AA28" s="361"/>
      <c r="AB28" s="361"/>
      <c r="AC28" s="361"/>
      <c r="AD28" s="361"/>
      <c r="AE28" s="361"/>
      <c r="AF28" s="360">
        <f>I22+Q22+Y22+AG22+AG14+Y14+Q14+I14</f>
        <v>0</v>
      </c>
      <c r="AG28" s="360"/>
      <c r="AH28" s="227"/>
      <c r="AI28" s="227"/>
      <c r="AJ28" s="227"/>
      <c r="AK28" s="227"/>
      <c r="AL28" s="167" t="e">
        <f t="shared" si="15"/>
        <v>#N/A</v>
      </c>
      <c r="AM28" s="1">
        <v>21</v>
      </c>
      <c r="AU28" s="109">
        <v>24</v>
      </c>
      <c r="AV28" s="192">
        <v>533</v>
      </c>
      <c r="AW28" s="193" t="s">
        <v>182</v>
      </c>
      <c r="AX28" s="168">
        <f t="shared" si="14"/>
        <v>0</v>
      </c>
      <c r="AY28" s="168" t="e">
        <f t="shared" si="14"/>
        <v>#N/A</v>
      </c>
      <c r="AZ28" s="110"/>
      <c r="BC28" s="111"/>
      <c r="BD28" s="111"/>
      <c r="BE28" s="204"/>
    </row>
    <row r="29" spans="1:57" s="3" customFormat="1" ht="19.5" thickTop="1" thickBot="1">
      <c r="C29" s="4"/>
      <c r="D29" s="26"/>
      <c r="E29" s="26"/>
      <c r="F29" s="26"/>
      <c r="G29" s="26"/>
      <c r="J29" s="25"/>
      <c r="AL29" s="167" t="e">
        <f t="shared" si="15"/>
        <v>#N/A</v>
      </c>
      <c r="AM29" s="1">
        <v>22</v>
      </c>
      <c r="AU29" s="109">
        <v>25</v>
      </c>
      <c r="AV29" s="205">
        <v>534</v>
      </c>
      <c r="AW29" s="206" t="s">
        <v>183</v>
      </c>
      <c r="AX29" s="194">
        <f t="shared" ref="AX29:AY34" si="16">X8</f>
        <v>0</v>
      </c>
      <c r="AY29" s="194" t="e">
        <f t="shared" si="16"/>
        <v>#N/A</v>
      </c>
      <c r="AZ29" s="110"/>
      <c r="BC29" s="64"/>
      <c r="BD29" s="64"/>
    </row>
    <row r="30" spans="1:57" s="3" customFormat="1" ht="19.5" thickTop="1" thickBot="1">
      <c r="C30" s="4"/>
      <c r="D30" s="26"/>
      <c r="E30" s="26"/>
      <c r="F30" s="26"/>
      <c r="G30" s="26"/>
      <c r="J30" s="25"/>
      <c r="AL30" s="167" t="e">
        <f t="shared" si="15"/>
        <v>#N/A</v>
      </c>
      <c r="AM30" s="1">
        <v>23</v>
      </c>
      <c r="AU30" s="109">
        <v>26</v>
      </c>
      <c r="AV30" s="207">
        <v>535</v>
      </c>
      <c r="AW30" s="208" t="s">
        <v>184</v>
      </c>
      <c r="AX30" s="194">
        <f t="shared" si="16"/>
        <v>0</v>
      </c>
      <c r="AY30" s="194" t="e">
        <f t="shared" si="16"/>
        <v>#N/A</v>
      </c>
      <c r="AZ30" s="110"/>
      <c r="BC30" s="64"/>
      <c r="BD30" s="64"/>
    </row>
    <row r="31" spans="1:57" s="3" customFormat="1" ht="17.25" customHeight="1" thickTop="1" thickBot="1">
      <c r="C31" s="4"/>
      <c r="D31" s="26"/>
      <c r="E31" s="26"/>
      <c r="F31" s="26"/>
      <c r="G31" s="26"/>
      <c r="J31" s="25"/>
      <c r="L31" s="4"/>
      <c r="M31" s="26"/>
      <c r="N31" s="26"/>
      <c r="O31" s="26"/>
      <c r="AL31" s="167" t="e">
        <f t="shared" si="15"/>
        <v>#N/A</v>
      </c>
      <c r="AM31" s="1">
        <v>24</v>
      </c>
      <c r="AU31" s="109">
        <v>27</v>
      </c>
      <c r="AV31" s="207">
        <v>536</v>
      </c>
      <c r="AW31" s="209" t="s">
        <v>185</v>
      </c>
      <c r="AX31" s="194">
        <f t="shared" si="16"/>
        <v>0</v>
      </c>
      <c r="AY31" s="194" t="e">
        <f t="shared" si="16"/>
        <v>#N/A</v>
      </c>
      <c r="AZ31" s="110"/>
      <c r="BC31" s="111"/>
      <c r="BD31" s="111"/>
    </row>
    <row r="32" spans="1:57" s="3" customFormat="1" ht="17.25" customHeight="1" thickTop="1" thickBot="1">
      <c r="C32" s="5"/>
      <c r="D32" s="26"/>
      <c r="E32" s="26"/>
      <c r="F32" s="26"/>
      <c r="G32" s="26"/>
      <c r="J32" s="25"/>
      <c r="L32" s="4"/>
      <c r="M32" s="26"/>
      <c r="N32" s="26"/>
      <c r="O32" s="26"/>
      <c r="AL32" s="167" t="e">
        <f t="shared" ref="AL32:AL37" si="17">IF(R8&lt;&gt;"",R8,"")</f>
        <v>#N/A</v>
      </c>
      <c r="AM32" s="1">
        <v>25</v>
      </c>
      <c r="AU32" s="109">
        <v>28</v>
      </c>
      <c r="AV32" s="207">
        <v>537</v>
      </c>
      <c r="AW32" s="208" t="s">
        <v>186</v>
      </c>
      <c r="AX32" s="194">
        <f t="shared" si="16"/>
        <v>0</v>
      </c>
      <c r="AY32" s="194" t="e">
        <f t="shared" si="16"/>
        <v>#N/A</v>
      </c>
      <c r="AZ32" s="110"/>
      <c r="BC32" s="64"/>
      <c r="BD32" s="64"/>
    </row>
    <row r="33" spans="2:56" s="3" customFormat="1" ht="19.5" thickTop="1" thickBot="1">
      <c r="B33" s="24"/>
      <c r="C33" s="24"/>
      <c r="D33" s="24"/>
      <c r="E33" s="24"/>
      <c r="F33" s="24"/>
      <c r="G33" s="24"/>
      <c r="H33" s="24"/>
      <c r="I33" s="24"/>
      <c r="J33" s="24"/>
      <c r="K33" s="24"/>
      <c r="L33" s="24"/>
      <c r="M33" s="24"/>
      <c r="N33" s="24"/>
      <c r="O33" s="24"/>
      <c r="P33" s="24"/>
      <c r="Q33" s="24"/>
      <c r="AL33" s="167" t="e">
        <f t="shared" si="17"/>
        <v>#N/A</v>
      </c>
      <c r="AM33" s="1">
        <v>26</v>
      </c>
      <c r="AU33" s="109">
        <v>29</v>
      </c>
      <c r="AV33" s="207">
        <v>538</v>
      </c>
      <c r="AW33" s="209" t="s">
        <v>187</v>
      </c>
      <c r="AX33" s="194">
        <f t="shared" si="16"/>
        <v>0</v>
      </c>
      <c r="AY33" s="194" t="e">
        <f t="shared" si="16"/>
        <v>#N/A</v>
      </c>
      <c r="AZ33" s="110"/>
      <c r="BC33" s="64"/>
      <c r="BD33" s="64"/>
    </row>
    <row r="34" spans="2:56" s="3" customFormat="1" ht="19.5" thickTop="1" thickBot="1">
      <c r="C34" s="4"/>
      <c r="D34" s="26"/>
      <c r="E34" s="26"/>
      <c r="F34" s="26"/>
      <c r="G34" s="26"/>
      <c r="J34" s="25"/>
      <c r="L34" s="4"/>
      <c r="M34" s="26"/>
      <c r="N34" s="26"/>
      <c r="O34" s="26"/>
      <c r="AL34" s="167" t="e">
        <f t="shared" si="17"/>
        <v>#N/A</v>
      </c>
      <c r="AM34" s="1">
        <v>27</v>
      </c>
      <c r="AU34" s="109">
        <v>30</v>
      </c>
      <c r="AV34" s="207">
        <v>539</v>
      </c>
      <c r="AW34" s="208" t="s">
        <v>188</v>
      </c>
      <c r="AX34" s="194">
        <f t="shared" si="16"/>
        <v>0</v>
      </c>
      <c r="AY34" s="194" t="e">
        <f t="shared" si="16"/>
        <v>#N/A</v>
      </c>
      <c r="AZ34" s="110"/>
      <c r="BC34" s="64"/>
      <c r="BD34" s="64"/>
    </row>
    <row r="35" spans="2:56" s="3" customFormat="1" ht="19.5" thickTop="1" thickBot="1">
      <c r="C35" s="4"/>
      <c r="D35" s="26"/>
      <c r="E35" s="26"/>
      <c r="F35" s="26"/>
      <c r="G35" s="26"/>
      <c r="J35" s="25"/>
      <c r="L35" s="4"/>
      <c r="M35" s="26"/>
      <c r="N35" s="26"/>
      <c r="O35" s="26"/>
      <c r="AL35" s="167" t="e">
        <f t="shared" si="17"/>
        <v>#N/A</v>
      </c>
      <c r="AM35" s="1">
        <v>28</v>
      </c>
      <c r="AU35" s="109">
        <v>31</v>
      </c>
      <c r="AV35" s="207">
        <v>540</v>
      </c>
      <c r="AW35" s="209" t="s">
        <v>189</v>
      </c>
      <c r="AX35" s="194">
        <f t="shared" ref="AX35:AY40" si="18">AF8</f>
        <v>0</v>
      </c>
      <c r="AY35" s="194" t="e">
        <f t="shared" si="18"/>
        <v>#N/A</v>
      </c>
      <c r="AZ35" s="110"/>
      <c r="BC35" s="64"/>
      <c r="BD35" s="64"/>
    </row>
    <row r="36" spans="2:56" s="3" customFormat="1" ht="19.5" thickTop="1" thickBot="1">
      <c r="C36" s="4"/>
      <c r="D36" s="26"/>
      <c r="E36" s="26"/>
      <c r="F36" s="26"/>
      <c r="G36" s="26"/>
      <c r="J36" s="25"/>
      <c r="L36" s="4"/>
      <c r="M36" s="26"/>
      <c r="N36" s="26"/>
      <c r="O36" s="26"/>
      <c r="AL36" s="167" t="e">
        <f t="shared" si="17"/>
        <v>#N/A</v>
      </c>
      <c r="AM36" s="1">
        <v>29</v>
      </c>
      <c r="AU36" s="109">
        <v>32</v>
      </c>
      <c r="AV36" s="207">
        <v>541</v>
      </c>
      <c r="AW36" s="208" t="s">
        <v>190</v>
      </c>
      <c r="AX36" s="194">
        <f t="shared" si="18"/>
        <v>0</v>
      </c>
      <c r="AY36" s="194" t="e">
        <f t="shared" si="18"/>
        <v>#N/A</v>
      </c>
      <c r="AZ36" s="110"/>
      <c r="BC36" s="64"/>
      <c r="BD36" s="64"/>
    </row>
    <row r="37" spans="2:56" s="3" customFormat="1" ht="17.25" customHeight="1" thickTop="1" thickBot="1">
      <c r="C37" s="4"/>
      <c r="D37" s="26"/>
      <c r="E37" s="26"/>
      <c r="F37" s="26"/>
      <c r="G37" s="26"/>
      <c r="J37" s="25"/>
      <c r="L37" s="4"/>
      <c r="M37" s="26"/>
      <c r="N37" s="26"/>
      <c r="O37" s="26"/>
      <c r="AL37" s="167" t="e">
        <f t="shared" si="17"/>
        <v>#N/A</v>
      </c>
      <c r="AM37" s="1">
        <v>30</v>
      </c>
      <c r="AU37" s="109">
        <v>33</v>
      </c>
      <c r="AV37" s="207">
        <v>542</v>
      </c>
      <c r="AW37" s="209" t="s">
        <v>191</v>
      </c>
      <c r="AX37" s="194">
        <f t="shared" si="18"/>
        <v>0</v>
      </c>
      <c r="AY37" s="194" t="e">
        <f t="shared" si="18"/>
        <v>#N/A</v>
      </c>
      <c r="AZ37" s="110"/>
      <c r="BC37" s="111"/>
      <c r="BD37" s="111"/>
    </row>
    <row r="38" spans="2:56" s="3" customFormat="1" ht="19.5" thickTop="1" thickBot="1">
      <c r="C38" s="4"/>
      <c r="D38" s="26"/>
      <c r="E38" s="26"/>
      <c r="F38" s="26"/>
      <c r="G38" s="26"/>
      <c r="J38" s="25"/>
      <c r="L38" s="4"/>
      <c r="M38" s="26"/>
      <c r="N38" s="26"/>
      <c r="O38" s="26"/>
      <c r="AL38" s="167" t="e">
        <f t="shared" ref="AL38:AL43" si="19">IF(Z8&lt;&gt;"",Z8,"")</f>
        <v>#N/A</v>
      </c>
      <c r="AM38" s="1">
        <v>31</v>
      </c>
      <c r="AU38" s="109">
        <v>34</v>
      </c>
      <c r="AV38" s="207">
        <v>543</v>
      </c>
      <c r="AW38" s="208" t="s">
        <v>192</v>
      </c>
      <c r="AX38" s="194">
        <f t="shared" si="18"/>
        <v>0</v>
      </c>
      <c r="AY38" s="194" t="e">
        <f t="shared" si="18"/>
        <v>#N/A</v>
      </c>
      <c r="AZ38" s="110"/>
      <c r="BC38" s="64"/>
      <c r="BD38" s="64"/>
    </row>
    <row r="39" spans="2:56" s="3" customFormat="1" ht="19.5" thickTop="1" thickBot="1">
      <c r="C39" s="4"/>
      <c r="D39" s="26"/>
      <c r="E39" s="26"/>
      <c r="F39" s="26"/>
      <c r="G39" s="26"/>
      <c r="J39" s="25"/>
      <c r="L39" s="4"/>
      <c r="M39" s="26"/>
      <c r="N39" s="26"/>
      <c r="O39" s="26"/>
      <c r="AL39" s="167" t="e">
        <f t="shared" si="19"/>
        <v>#N/A</v>
      </c>
      <c r="AM39" s="1">
        <v>32</v>
      </c>
      <c r="AU39" s="109">
        <v>35</v>
      </c>
      <c r="AV39" s="207">
        <v>544</v>
      </c>
      <c r="AW39" s="209" t="s">
        <v>193</v>
      </c>
      <c r="AX39" s="194">
        <f t="shared" si="18"/>
        <v>0</v>
      </c>
      <c r="AY39" s="194" t="e">
        <f t="shared" si="18"/>
        <v>#N/A</v>
      </c>
      <c r="AZ39" s="110"/>
      <c r="BC39" s="64"/>
      <c r="BD39" s="64"/>
    </row>
    <row r="40" spans="2:56" s="3" customFormat="1" ht="17.25" customHeight="1" thickTop="1" thickBot="1">
      <c r="B40" s="5"/>
      <c r="C40" s="5"/>
      <c r="D40" s="5"/>
      <c r="E40" s="6"/>
      <c r="F40" s="7"/>
      <c r="H40" s="27"/>
      <c r="I40" s="27"/>
      <c r="J40" s="27"/>
      <c r="K40" s="27"/>
      <c r="L40" s="8"/>
      <c r="M40" s="8"/>
      <c r="N40" s="28"/>
      <c r="O40" s="28"/>
      <c r="P40" s="28"/>
      <c r="Q40" s="28"/>
      <c r="AL40" s="167" t="e">
        <f t="shared" si="19"/>
        <v>#N/A</v>
      </c>
      <c r="AM40" s="1">
        <v>33</v>
      </c>
      <c r="AU40" s="109">
        <v>36</v>
      </c>
      <c r="AV40" s="207">
        <v>545</v>
      </c>
      <c r="AW40" s="208" t="s">
        <v>194</v>
      </c>
      <c r="AX40" s="194">
        <f t="shared" si="18"/>
        <v>0</v>
      </c>
      <c r="AY40" s="194" t="e">
        <f t="shared" si="18"/>
        <v>#N/A</v>
      </c>
      <c r="AZ40" s="110"/>
      <c r="BC40" s="116"/>
      <c r="BD40" s="116"/>
    </row>
    <row r="41" spans="2:56" s="3" customFormat="1" ht="19.5" thickTop="1" thickBot="1">
      <c r="B41" s="9"/>
      <c r="C41" s="9"/>
      <c r="D41" s="5"/>
      <c r="E41" s="5"/>
      <c r="F41" s="5"/>
      <c r="G41" s="7"/>
      <c r="H41" s="27"/>
      <c r="I41" s="27"/>
      <c r="J41" s="27"/>
      <c r="K41" s="27"/>
      <c r="L41" s="8"/>
      <c r="M41" s="8"/>
      <c r="N41" s="28"/>
      <c r="O41" s="28"/>
      <c r="P41" s="28"/>
      <c r="Q41" s="28"/>
      <c r="AL41" s="167" t="e">
        <f t="shared" si="19"/>
        <v>#N/A</v>
      </c>
      <c r="AM41" s="1">
        <v>34</v>
      </c>
      <c r="AU41" s="109">
        <v>37</v>
      </c>
      <c r="AV41" s="207">
        <v>546</v>
      </c>
      <c r="AW41" s="209" t="s">
        <v>195</v>
      </c>
      <c r="AX41" s="194">
        <f t="shared" ref="AX41:AY46" si="20">X16</f>
        <v>0</v>
      </c>
      <c r="AY41" s="194" t="e">
        <f t="shared" si="20"/>
        <v>#N/A</v>
      </c>
      <c r="AZ41" s="110"/>
      <c r="BC41" s="64"/>
      <c r="BD41" s="64"/>
    </row>
    <row r="42" spans="2:56" s="3" customFormat="1" ht="19.5" thickTop="1" thickBot="1">
      <c r="B42" s="10"/>
      <c r="C42" s="10"/>
      <c r="D42" s="10"/>
      <c r="E42" s="10"/>
      <c r="F42" s="10"/>
      <c r="G42" s="11"/>
      <c r="H42" s="9"/>
      <c r="I42" s="9"/>
      <c r="J42" s="9"/>
      <c r="K42" s="9"/>
      <c r="L42" s="26"/>
      <c r="M42" s="26"/>
      <c r="N42" s="28"/>
      <c r="O42" s="28"/>
      <c r="P42" s="28"/>
      <c r="Q42" s="28"/>
      <c r="AL42" s="167" t="e">
        <f t="shared" si="19"/>
        <v>#N/A</v>
      </c>
      <c r="AM42" s="1">
        <v>35</v>
      </c>
      <c r="AU42" s="109">
        <v>38</v>
      </c>
      <c r="AV42" s="207">
        <v>547</v>
      </c>
      <c r="AW42" s="208" t="s">
        <v>196</v>
      </c>
      <c r="AX42" s="194">
        <f t="shared" si="20"/>
        <v>0</v>
      </c>
      <c r="AY42" s="194" t="e">
        <f t="shared" si="20"/>
        <v>#N/A</v>
      </c>
      <c r="AZ42" s="110"/>
      <c r="BC42" s="64"/>
      <c r="BD42" s="64"/>
    </row>
    <row r="43" spans="2:56" s="3" customFormat="1" ht="17.25" customHeight="1" thickTop="1" thickBot="1">
      <c r="B43" s="26"/>
      <c r="C43" s="26"/>
      <c r="D43" s="26"/>
      <c r="G43" s="26"/>
      <c r="H43" s="26"/>
      <c r="I43" s="26"/>
      <c r="J43" s="26"/>
      <c r="K43" s="26"/>
      <c r="L43" s="26"/>
      <c r="M43" s="12"/>
      <c r="N43" s="28"/>
      <c r="O43" s="28"/>
      <c r="P43" s="28"/>
      <c r="Q43" s="28"/>
      <c r="AL43" s="167" t="e">
        <f t="shared" si="19"/>
        <v>#N/A</v>
      </c>
      <c r="AM43" s="1">
        <v>36</v>
      </c>
      <c r="AU43" s="109">
        <v>39</v>
      </c>
      <c r="AV43" s="207">
        <v>548</v>
      </c>
      <c r="AW43" s="209" t="s">
        <v>197</v>
      </c>
      <c r="AX43" s="194">
        <f t="shared" si="20"/>
        <v>0</v>
      </c>
      <c r="AY43" s="194" t="e">
        <f t="shared" si="20"/>
        <v>#N/A</v>
      </c>
      <c r="AZ43" s="110"/>
      <c r="BC43" s="111"/>
      <c r="BD43" s="111"/>
    </row>
    <row r="44" spans="2:56" s="3" customFormat="1" ht="19.5" customHeight="1" thickTop="1" thickBot="1">
      <c r="B44" s="9"/>
      <c r="C44" s="11"/>
      <c r="D44" s="11"/>
      <c r="E44" s="11"/>
      <c r="F44" s="11"/>
      <c r="G44" s="26"/>
      <c r="H44" s="26"/>
      <c r="I44" s="26"/>
      <c r="J44" s="26"/>
      <c r="K44" s="26"/>
      <c r="L44" s="26"/>
      <c r="M44" s="8"/>
      <c r="N44" s="8"/>
      <c r="O44" s="13"/>
      <c r="P44" s="13"/>
      <c r="Q44" s="13"/>
      <c r="AL44" s="167" t="e">
        <f t="shared" ref="AL44:AL49" si="21">IF(R16&lt;&gt;"",R16,"")</f>
        <v>#N/A</v>
      </c>
      <c r="AM44" s="1">
        <v>37</v>
      </c>
      <c r="AU44" s="109">
        <v>40</v>
      </c>
      <c r="AV44" s="207">
        <v>549</v>
      </c>
      <c r="AW44" s="208" t="s">
        <v>198</v>
      </c>
      <c r="AX44" s="194">
        <f t="shared" si="20"/>
        <v>0</v>
      </c>
      <c r="AY44" s="194" t="e">
        <f t="shared" si="20"/>
        <v>#N/A</v>
      </c>
      <c r="AZ44" s="110"/>
      <c r="BC44" s="64"/>
      <c r="BD44" s="64"/>
    </row>
    <row r="45" spans="2:56" s="3" customFormat="1" ht="19.5" thickTop="1" thickBot="1">
      <c r="AL45" s="167" t="e">
        <f t="shared" si="21"/>
        <v>#N/A</v>
      </c>
      <c r="AM45" s="1">
        <v>38</v>
      </c>
      <c r="AU45" s="109">
        <v>41</v>
      </c>
      <c r="AV45" s="207">
        <v>550</v>
      </c>
      <c r="AW45" s="209" t="s">
        <v>199</v>
      </c>
      <c r="AX45" s="194">
        <f t="shared" si="20"/>
        <v>0</v>
      </c>
      <c r="AY45" s="194" t="e">
        <f t="shared" si="20"/>
        <v>#N/A</v>
      </c>
      <c r="AZ45" s="110"/>
      <c r="BC45" s="64"/>
      <c r="BD45" s="64"/>
    </row>
    <row r="46" spans="2:56" s="3" customFormat="1" ht="19.5" thickTop="1" thickBot="1">
      <c r="B46" s="29"/>
      <c r="C46" s="29"/>
      <c r="D46" s="29"/>
      <c r="E46" s="29"/>
      <c r="F46" s="29"/>
      <c r="G46" s="29"/>
      <c r="H46" s="29"/>
      <c r="I46" s="29"/>
      <c r="J46" s="29"/>
      <c r="K46" s="29"/>
      <c r="L46" s="29"/>
      <c r="M46" s="29"/>
      <c r="N46" s="29"/>
      <c r="O46" s="29"/>
      <c r="P46" s="29"/>
      <c r="Q46" s="29"/>
      <c r="AL46" s="167" t="e">
        <f t="shared" si="21"/>
        <v>#N/A</v>
      </c>
      <c r="AM46" s="1">
        <v>39</v>
      </c>
      <c r="AU46" s="109">
        <v>42</v>
      </c>
      <c r="AV46" s="207">
        <v>551</v>
      </c>
      <c r="AW46" s="208" t="s">
        <v>200</v>
      </c>
      <c r="AX46" s="194">
        <f t="shared" si="20"/>
        <v>0</v>
      </c>
      <c r="AY46" s="194" t="e">
        <f t="shared" si="20"/>
        <v>#N/A</v>
      </c>
      <c r="AZ46" s="110"/>
      <c r="BC46" s="64"/>
      <c r="BD46" s="64"/>
    </row>
    <row r="47" spans="2:56" s="3" customFormat="1" ht="17.25" customHeight="1" thickTop="1" thickBot="1">
      <c r="B47" s="29"/>
      <c r="C47" s="29"/>
      <c r="D47" s="29"/>
      <c r="E47" s="29"/>
      <c r="F47" s="29"/>
      <c r="G47" s="29"/>
      <c r="H47" s="29"/>
      <c r="I47" s="29"/>
      <c r="J47" s="29"/>
      <c r="K47" s="29"/>
      <c r="L47" s="29"/>
      <c r="M47" s="29"/>
      <c r="N47" s="29"/>
      <c r="O47" s="29"/>
      <c r="P47" s="29"/>
      <c r="Q47" s="29"/>
      <c r="AL47" s="167" t="e">
        <f t="shared" si="21"/>
        <v>#N/A</v>
      </c>
      <c r="AM47" s="1">
        <v>40</v>
      </c>
      <c r="AU47" s="109">
        <v>43</v>
      </c>
      <c r="AV47" s="207">
        <v>552</v>
      </c>
      <c r="AW47" s="209" t="s">
        <v>201</v>
      </c>
      <c r="AX47" s="194">
        <f t="shared" ref="AX47:AY52" si="22">AF16</f>
        <v>0</v>
      </c>
      <c r="AY47" s="194" t="e">
        <f t="shared" si="22"/>
        <v>#N/A</v>
      </c>
      <c r="AZ47" s="110"/>
      <c r="BC47" s="116"/>
      <c r="BD47" s="116"/>
    </row>
    <row r="48" spans="2:56" s="3" customFormat="1" ht="19.5" thickTop="1" thickBot="1">
      <c r="B48" s="14"/>
      <c r="C48" s="14"/>
      <c r="D48" s="14"/>
      <c r="E48" s="14"/>
      <c r="F48" s="14"/>
      <c r="G48" s="14"/>
      <c r="H48" s="15"/>
      <c r="I48" s="15"/>
      <c r="J48" s="15"/>
      <c r="K48" s="9"/>
      <c r="L48" s="9"/>
      <c r="M48" s="15"/>
      <c r="N48" s="15"/>
      <c r="O48" s="14"/>
      <c r="P48" s="14"/>
      <c r="Q48" s="14"/>
      <c r="AL48" s="167" t="e">
        <f t="shared" si="21"/>
        <v>#N/A</v>
      </c>
      <c r="AM48" s="1">
        <v>41</v>
      </c>
      <c r="AU48" s="109">
        <v>44</v>
      </c>
      <c r="AV48" s="207">
        <v>553</v>
      </c>
      <c r="AW48" s="208" t="s">
        <v>202</v>
      </c>
      <c r="AX48" s="194">
        <f t="shared" si="22"/>
        <v>0</v>
      </c>
      <c r="AY48" s="194" t="e">
        <f t="shared" si="22"/>
        <v>#N/A</v>
      </c>
      <c r="AZ48" s="110"/>
      <c r="BC48" s="64"/>
      <c r="BD48" s="64"/>
    </row>
    <row r="49" spans="2:56" s="3" customFormat="1" ht="17.25" customHeight="1" thickTop="1" thickBot="1">
      <c r="B49" s="15"/>
      <c r="C49" s="15"/>
      <c r="D49" s="15"/>
      <c r="E49" s="15"/>
      <c r="F49" s="15"/>
      <c r="G49" s="15"/>
      <c r="H49" s="7"/>
      <c r="I49" s="7"/>
      <c r="J49" s="7"/>
      <c r="K49" s="7"/>
      <c r="L49" s="7"/>
      <c r="M49" s="7"/>
      <c r="N49" s="7"/>
      <c r="O49" s="15"/>
      <c r="P49" s="15"/>
      <c r="Q49" s="15"/>
      <c r="AL49" s="167" t="e">
        <f t="shared" si="21"/>
        <v>#N/A</v>
      </c>
      <c r="AM49" s="1">
        <v>42</v>
      </c>
      <c r="AU49" s="109">
        <v>45</v>
      </c>
      <c r="AV49" s="207">
        <v>554</v>
      </c>
      <c r="AW49" s="209" t="s">
        <v>203</v>
      </c>
      <c r="AX49" s="194">
        <f t="shared" si="22"/>
        <v>0</v>
      </c>
      <c r="AY49" s="194" t="e">
        <f t="shared" si="22"/>
        <v>#N/A</v>
      </c>
      <c r="AZ49" s="110"/>
      <c r="BC49" s="111"/>
      <c r="BD49" s="111"/>
    </row>
    <row r="50" spans="2:56" s="3" customFormat="1" ht="21.75" customHeight="1" thickTop="1" thickBot="1">
      <c r="B50" s="30"/>
      <c r="C50" s="30"/>
      <c r="D50" s="30"/>
      <c r="E50" s="30"/>
      <c r="F50" s="30"/>
      <c r="G50" s="30"/>
      <c r="H50" s="30"/>
      <c r="I50" s="30"/>
      <c r="J50" s="30"/>
      <c r="K50" s="30"/>
      <c r="L50" s="30"/>
      <c r="M50" s="30"/>
      <c r="N50" s="30"/>
      <c r="O50" s="30"/>
      <c r="P50" s="30"/>
      <c r="Q50" s="30"/>
      <c r="AL50" s="167" t="e">
        <f t="shared" ref="AL50:AL55" si="23">IF(Z16&lt;&gt;"",Z16,"")</f>
        <v>#N/A</v>
      </c>
      <c r="AM50" s="1">
        <v>43</v>
      </c>
      <c r="AU50" s="109">
        <v>46</v>
      </c>
      <c r="AV50" s="207">
        <v>555</v>
      </c>
      <c r="AW50" s="208" t="s">
        <v>204</v>
      </c>
      <c r="AX50" s="194">
        <f t="shared" si="22"/>
        <v>0</v>
      </c>
      <c r="AY50" s="194" t="e">
        <f t="shared" si="22"/>
        <v>#N/A</v>
      </c>
      <c r="AZ50" s="110"/>
      <c r="BC50" s="64"/>
      <c r="BD50" s="64"/>
    </row>
    <row r="51" spans="2:56" s="3" customFormat="1" ht="21.75" customHeight="1" thickTop="1" thickBot="1">
      <c r="B51" s="16"/>
      <c r="C51" s="16"/>
      <c r="D51" s="16"/>
      <c r="E51" s="16"/>
      <c r="F51" s="16"/>
      <c r="G51" s="16"/>
      <c r="H51" s="16"/>
      <c r="I51" s="16"/>
      <c r="J51" s="16"/>
      <c r="K51" s="16"/>
      <c r="L51" s="16"/>
      <c r="M51" s="16"/>
      <c r="N51" s="9"/>
      <c r="O51" s="9"/>
      <c r="P51" s="9"/>
      <c r="Q51" s="9"/>
      <c r="AL51" s="167" t="e">
        <f t="shared" si="23"/>
        <v>#N/A</v>
      </c>
      <c r="AM51" s="1">
        <v>44</v>
      </c>
      <c r="AU51" s="109">
        <v>47</v>
      </c>
      <c r="AV51" s="207">
        <v>556</v>
      </c>
      <c r="AW51" s="209" t="s">
        <v>205</v>
      </c>
      <c r="AX51" s="194">
        <f t="shared" si="22"/>
        <v>0</v>
      </c>
      <c r="AY51" s="194" t="e">
        <f t="shared" si="22"/>
        <v>#N/A</v>
      </c>
      <c r="AZ51" s="110"/>
      <c r="BC51" s="116"/>
      <c r="BD51" s="116"/>
    </row>
    <row r="52" spans="2:56" s="3" customFormat="1" ht="21.75" customHeight="1" thickTop="1" thickBot="1">
      <c r="B52" s="17"/>
      <c r="C52" s="17"/>
      <c r="D52" s="17"/>
      <c r="E52" s="16"/>
      <c r="F52" s="17"/>
      <c r="G52" s="17"/>
      <c r="H52" s="17"/>
      <c r="I52" s="17"/>
      <c r="J52" s="17"/>
      <c r="K52" s="17"/>
      <c r="L52" s="17"/>
      <c r="M52" s="17"/>
      <c r="N52" s="10"/>
      <c r="O52" s="10"/>
      <c r="P52" s="10"/>
      <c r="Q52" s="10"/>
      <c r="AL52" s="167" t="e">
        <f t="shared" si="23"/>
        <v>#N/A</v>
      </c>
      <c r="AM52" s="1">
        <v>45</v>
      </c>
      <c r="AU52" s="109">
        <v>48</v>
      </c>
      <c r="AV52" s="207">
        <v>557</v>
      </c>
      <c r="AW52" s="208" t="s">
        <v>206</v>
      </c>
      <c r="AX52" s="194">
        <f t="shared" si="22"/>
        <v>0</v>
      </c>
      <c r="AY52" s="194" t="e">
        <f t="shared" si="22"/>
        <v>#N/A</v>
      </c>
      <c r="AZ52" s="110"/>
      <c r="BC52" s="116"/>
      <c r="BD52" s="116"/>
    </row>
    <row r="53" spans="2:56" s="3" customFormat="1" ht="21.75" thickTop="1" thickBot="1">
      <c r="B53" s="18"/>
      <c r="C53" s="31"/>
      <c r="D53" s="31"/>
      <c r="E53" s="31"/>
      <c r="F53" s="31"/>
      <c r="G53" s="31"/>
      <c r="H53" s="31"/>
      <c r="I53" s="18"/>
      <c r="J53" s="18"/>
      <c r="K53" s="19"/>
      <c r="L53" s="20"/>
      <c r="M53" s="20"/>
      <c r="N53" s="21"/>
      <c r="O53" s="21"/>
      <c r="P53" s="21"/>
      <c r="Q53" s="21"/>
      <c r="AL53" s="167" t="e">
        <f t="shared" si="23"/>
        <v>#N/A</v>
      </c>
      <c r="AM53" s="1">
        <v>46</v>
      </c>
      <c r="AU53" s="109"/>
      <c r="AV53" s="194"/>
      <c r="AW53" s="210"/>
      <c r="AX53" s="194"/>
      <c r="AY53" s="194"/>
      <c r="AZ53" s="194"/>
      <c r="BA53" s="194"/>
      <c r="BB53" s="194"/>
    </row>
    <row r="54" spans="2:56" s="3" customFormat="1" ht="21.75" thickTop="1" thickBot="1">
      <c r="B54" s="19"/>
      <c r="C54" s="19"/>
      <c r="D54" s="19"/>
      <c r="E54" s="19"/>
      <c r="F54" s="19"/>
      <c r="G54" s="19"/>
      <c r="H54" s="22"/>
      <c r="I54" s="22"/>
      <c r="J54" s="22"/>
      <c r="K54" s="22"/>
      <c r="L54" s="22"/>
      <c r="M54" s="22"/>
      <c r="O54" s="23"/>
      <c r="P54" s="23"/>
      <c r="Q54" s="23"/>
      <c r="AL54" s="167" t="e">
        <f t="shared" si="23"/>
        <v>#N/A</v>
      </c>
      <c r="AM54" s="1">
        <v>47</v>
      </c>
      <c r="AU54" s="194"/>
      <c r="AV54" s="194"/>
      <c r="AW54" s="210"/>
      <c r="AX54" s="194"/>
      <c r="AY54" s="194"/>
      <c r="AZ54" s="194"/>
      <c r="BA54" s="194"/>
      <c r="BB54" s="194"/>
    </row>
    <row r="55" spans="2:56" ht="21.75" thickTop="1" thickBot="1">
      <c r="B55" s="2"/>
      <c r="C55" s="2"/>
      <c r="D55" s="2"/>
      <c r="E55" s="2"/>
      <c r="F55" s="2"/>
      <c r="G55" s="2"/>
      <c r="H55" s="2"/>
      <c r="I55" s="2"/>
      <c r="J55" s="2"/>
      <c r="K55" s="2"/>
      <c r="L55" s="2"/>
      <c r="M55" s="2"/>
      <c r="AL55" s="167" t="e">
        <f t="shared" si="23"/>
        <v>#N/A</v>
      </c>
      <c r="AM55" s="1">
        <v>48</v>
      </c>
    </row>
    <row r="56" spans="2:56" ht="14.25" customHeight="1" thickTop="1"/>
  </sheetData>
  <sheetProtection password="DA61" sheet="1" objects="1" scenarios="1" selectLockedCells="1"/>
  <mergeCells count="125">
    <mergeCell ref="AC19:AE19"/>
    <mergeCell ref="AC20:AE20"/>
    <mergeCell ref="AC10:AE10"/>
    <mergeCell ref="AC21:AE21"/>
    <mergeCell ref="AC16:AE16"/>
    <mergeCell ref="D17:G17"/>
    <mergeCell ref="M17:O17"/>
    <mergeCell ref="M20:O20"/>
    <mergeCell ref="U19:W19"/>
    <mergeCell ref="U21:W21"/>
    <mergeCell ref="U17:W17"/>
    <mergeCell ref="U18:W18"/>
    <mergeCell ref="U20:W20"/>
    <mergeCell ref="D21:G21"/>
    <mergeCell ref="M21:O21"/>
    <mergeCell ref="D20:G20"/>
    <mergeCell ref="U13:W13"/>
    <mergeCell ref="AC13:AE13"/>
    <mergeCell ref="AC12:AE12"/>
    <mergeCell ref="AC17:AE17"/>
    <mergeCell ref="D13:G13"/>
    <mergeCell ref="D12:G12"/>
    <mergeCell ref="D10:G10"/>
    <mergeCell ref="M16:O16"/>
    <mergeCell ref="M19:O19"/>
    <mergeCell ref="D19:G19"/>
    <mergeCell ref="D18:G18"/>
    <mergeCell ref="D16:G16"/>
    <mergeCell ref="M8:O8"/>
    <mergeCell ref="M9:O9"/>
    <mergeCell ref="M12:O12"/>
    <mergeCell ref="M18:O18"/>
    <mergeCell ref="M11:O11"/>
    <mergeCell ref="M10:O10"/>
    <mergeCell ref="U16:W16"/>
    <mergeCell ref="AC18:AE18"/>
    <mergeCell ref="C4:D4"/>
    <mergeCell ref="E4:G4"/>
    <mergeCell ref="H4:J4"/>
    <mergeCell ref="M13:O13"/>
    <mergeCell ref="U12:W12"/>
    <mergeCell ref="U10:W10"/>
    <mergeCell ref="X5:Z5"/>
    <mergeCell ref="AE4:AJ5"/>
    <mergeCell ref="AD4:AD5"/>
    <mergeCell ref="B7:I7"/>
    <mergeCell ref="L7:Q7"/>
    <mergeCell ref="T7:Y7"/>
    <mergeCell ref="AB7:AG7"/>
    <mergeCell ref="AH12:AJ18"/>
    <mergeCell ref="AC11:AE11"/>
    <mergeCell ref="T15:AG15"/>
    <mergeCell ref="U8:W8"/>
    <mergeCell ref="AC8:AE8"/>
    <mergeCell ref="B15:Q15"/>
    <mergeCell ref="D8:G8"/>
    <mergeCell ref="D9:G9"/>
    <mergeCell ref="D11:G11"/>
    <mergeCell ref="AH9:AJ9"/>
    <mergeCell ref="AH10:AJ11"/>
    <mergeCell ref="U11:W11"/>
    <mergeCell ref="L5:N5"/>
    <mergeCell ref="Q5:T5"/>
    <mergeCell ref="U5:V5"/>
    <mergeCell ref="O4:P4"/>
    <mergeCell ref="Q4:T4"/>
    <mergeCell ref="U4:V4"/>
    <mergeCell ref="AC9:AE9"/>
    <mergeCell ref="T6:AG6"/>
    <mergeCell ref="B6:Q6"/>
    <mergeCell ref="E5:G5"/>
    <mergeCell ref="O5:P5"/>
    <mergeCell ref="C1:D1"/>
    <mergeCell ref="E1:G1"/>
    <mergeCell ref="H1:J1"/>
    <mergeCell ref="L1:N1"/>
    <mergeCell ref="U1:V1"/>
    <mergeCell ref="C5:D5"/>
    <mergeCell ref="U9:W9"/>
    <mergeCell ref="U3:V3"/>
    <mergeCell ref="AE1:AG1"/>
    <mergeCell ref="AE2:AG2"/>
    <mergeCell ref="B3:D3"/>
    <mergeCell ref="AE3:AG3"/>
    <mergeCell ref="X1:Y1"/>
    <mergeCell ref="O1:P1"/>
    <mergeCell ref="E3:G3"/>
    <mergeCell ref="H3:J3"/>
    <mergeCell ref="L3:N3"/>
    <mergeCell ref="C2:D2"/>
    <mergeCell ref="E2:G2"/>
    <mergeCell ref="H2:J2"/>
    <mergeCell ref="L2:N2"/>
    <mergeCell ref="O2:P2"/>
    <mergeCell ref="O3:P3"/>
    <mergeCell ref="AB1:AC1"/>
    <mergeCell ref="U2:V2"/>
    <mergeCell ref="Q2:T2"/>
    <mergeCell ref="Q1:T1"/>
    <mergeCell ref="Q3:T3"/>
    <mergeCell ref="L4:N4"/>
    <mergeCell ref="H5:J5"/>
    <mergeCell ref="AB5:AC5"/>
    <mergeCell ref="AB4:AC4"/>
    <mergeCell ref="X2:AA2"/>
    <mergeCell ref="AB2:AD2"/>
    <mergeCell ref="X3:AA3"/>
    <mergeCell ref="X4:AA4"/>
    <mergeCell ref="AB3:AC3"/>
    <mergeCell ref="L27:M27"/>
    <mergeCell ref="N27:Q27"/>
    <mergeCell ref="L28:P28"/>
    <mergeCell ref="T26:V26"/>
    <mergeCell ref="L25:M25"/>
    <mergeCell ref="N25:Q25"/>
    <mergeCell ref="N26:Q26"/>
    <mergeCell ref="AE26:AG26"/>
    <mergeCell ref="AE25:AG25"/>
    <mergeCell ref="W25:Y25"/>
    <mergeCell ref="W26:Y26"/>
    <mergeCell ref="Z26:AD26"/>
    <mergeCell ref="AF28:AG28"/>
    <mergeCell ref="Z28:AE28"/>
    <mergeCell ref="T28:W28"/>
    <mergeCell ref="X28:Y28"/>
  </mergeCells>
  <conditionalFormatting sqref="B8:B13">
    <cfRule type="expression" dxfId="413" priority="14" stopIfTrue="1">
      <formula>$E$2=""</formula>
    </cfRule>
  </conditionalFormatting>
  <conditionalFormatting sqref="B16:B21">
    <cfRule type="expression" dxfId="412" priority="13" stopIfTrue="1">
      <formula>$E$2=""</formula>
    </cfRule>
  </conditionalFormatting>
  <conditionalFormatting sqref="K8:K13">
    <cfRule type="expression" dxfId="411" priority="11" stopIfTrue="1">
      <formula>$E$2=""</formula>
    </cfRule>
  </conditionalFormatting>
  <conditionalFormatting sqref="K8:K13">
    <cfRule type="expression" dxfId="410" priority="12">
      <formula>$E$2="الأولى حديث"</formula>
    </cfRule>
  </conditionalFormatting>
  <conditionalFormatting sqref="K16:K21">
    <cfRule type="expression" dxfId="409" priority="9" stopIfTrue="1">
      <formula>$E$2=""</formula>
    </cfRule>
  </conditionalFormatting>
  <conditionalFormatting sqref="K16:K21">
    <cfRule type="expression" dxfId="408" priority="10">
      <formula>$E$2="الأولى حديث"</formula>
    </cfRule>
  </conditionalFormatting>
  <conditionalFormatting sqref="S8:S13">
    <cfRule type="expression" dxfId="407" priority="7" stopIfTrue="1">
      <formula>$E$2=""</formula>
    </cfRule>
  </conditionalFormatting>
  <conditionalFormatting sqref="S8:S13">
    <cfRule type="expression" dxfId="406" priority="8">
      <formula>$E$2="الأولى حديث"</formula>
    </cfRule>
  </conditionalFormatting>
  <conditionalFormatting sqref="AA8:AA13">
    <cfRule type="expression" dxfId="405" priority="5" stopIfTrue="1">
      <formula>$E$2=""</formula>
    </cfRule>
  </conditionalFormatting>
  <conditionalFormatting sqref="AA8:AA13">
    <cfRule type="expression" dxfId="404" priority="6">
      <formula>$E$2="الأولى حديث"</formula>
    </cfRule>
  </conditionalFormatting>
  <conditionalFormatting sqref="AA16:AA21">
    <cfRule type="expression" dxfId="403" priority="3" stopIfTrue="1">
      <formula>$E$2=""</formula>
    </cfRule>
  </conditionalFormatting>
  <conditionalFormatting sqref="AA16:AA21">
    <cfRule type="expression" dxfId="402" priority="4">
      <formula>$E$2="الأولى حديث"</formula>
    </cfRule>
  </conditionalFormatting>
  <conditionalFormatting sqref="S16:S21">
    <cfRule type="expression" dxfId="401" priority="1" stopIfTrue="1">
      <formula>$E$2=""</formula>
    </cfRule>
  </conditionalFormatting>
  <conditionalFormatting sqref="S16:S21">
    <cfRule type="expression" dxfId="400" priority="2">
      <formula>$E$2="الأولى حديث"</formula>
    </cfRule>
  </conditionalFormatting>
  <dataValidations count="2">
    <dataValidation type="list" allowBlank="1" showInputMessage="1" showErrorMessage="1" sqref="N27">
      <formula1>$BC$4:$BC$5</formula1>
    </dataValidation>
    <dataValidation type="list" allowBlank="1" showInputMessage="1" showErrorMessage="1" sqref="L5:N5">
      <formula1>$AO$1:$AO$8</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dimension ref="A1:U46"/>
  <sheetViews>
    <sheetView rightToLeft="1" workbookViewId="0">
      <selection sqref="A1:Q41"/>
    </sheetView>
  </sheetViews>
  <sheetFormatPr defaultRowHeight="15"/>
  <cols>
    <col min="1" max="1" width="3.75" style="1" customWidth="1"/>
    <col min="2" max="2" width="4.625" style="1" customWidth="1"/>
    <col min="3" max="3" width="4.125" style="1" customWidth="1"/>
    <col min="4" max="4" width="8" style="107" customWidth="1"/>
    <col min="5" max="5" width="7.125" style="107" customWidth="1"/>
    <col min="6" max="6" width="4.75" style="107" customWidth="1"/>
    <col min="7" max="7" width="5.5" style="107" customWidth="1"/>
    <col min="8" max="8" width="5.25" style="1" customWidth="1"/>
    <col min="9" max="9" width="9.875" style="1" bestFit="1" customWidth="1"/>
    <col min="10" max="10" width="5.875" style="1" customWidth="1"/>
    <col min="11" max="11" width="3.5" style="1" customWidth="1"/>
    <col min="12" max="12" width="7.125" style="107" customWidth="1"/>
    <col min="13" max="13" width="8.375" style="107" customWidth="1"/>
    <col min="14" max="14" width="7.125" style="107" customWidth="1"/>
    <col min="15" max="15" width="5.25" style="1" customWidth="1"/>
    <col min="16" max="17" width="4.75" style="1" customWidth="1"/>
    <col min="18" max="20" width="9" style="1"/>
    <col min="21" max="21" width="11.25" style="1" hidden="1" customWidth="1"/>
    <col min="22" max="16384" width="9" style="1"/>
  </cols>
  <sheetData>
    <row r="1" spans="1:21" ht="19.5" thickBot="1">
      <c r="A1" s="443">
        <f ca="1">NOW()</f>
        <v>44026.05161516204</v>
      </c>
      <c r="B1" s="443"/>
      <c r="C1" s="443"/>
      <c r="D1" s="443"/>
      <c r="E1" s="117" t="s">
        <v>430</v>
      </c>
      <c r="F1" s="67"/>
      <c r="G1" s="67"/>
      <c r="H1" s="67"/>
      <c r="I1" s="67"/>
      <c r="J1" s="67"/>
      <c r="K1" s="67"/>
      <c r="L1" s="67"/>
      <c r="M1" s="67"/>
      <c r="N1" s="67"/>
      <c r="O1" s="67"/>
      <c r="P1" s="67"/>
      <c r="Q1" s="68"/>
    </row>
    <row r="2" spans="1:21" ht="17.25" customHeight="1" thickTop="1">
      <c r="A2" s="444" t="s">
        <v>3</v>
      </c>
      <c r="B2" s="445"/>
      <c r="C2" s="446">
        <f>'اختيار المقررات'!E1</f>
        <v>0</v>
      </c>
      <c r="D2" s="446"/>
      <c r="E2" s="447" t="s">
        <v>4</v>
      </c>
      <c r="F2" s="447"/>
      <c r="G2" s="448" t="e">
        <f>'اختيار المقررات'!L1</f>
        <v>#N/A</v>
      </c>
      <c r="H2" s="448"/>
      <c r="I2" s="448"/>
      <c r="J2" s="455" t="s">
        <v>5</v>
      </c>
      <c r="K2" s="455"/>
      <c r="L2" s="449" t="b">
        <f>'اختيار المقررات'!Q1</f>
        <v>0</v>
      </c>
      <c r="M2" s="449"/>
      <c r="N2" s="164" t="s">
        <v>6</v>
      </c>
      <c r="O2" s="450" t="b">
        <f>'اختيار المقررات'!W1</f>
        <v>0</v>
      </c>
      <c r="P2" s="450"/>
      <c r="Q2" s="451"/>
    </row>
    <row r="3" spans="1:21" ht="18.75" customHeight="1">
      <c r="A3" s="456" t="s">
        <v>10</v>
      </c>
      <c r="B3" s="457"/>
      <c r="C3" s="458" t="e">
        <f>'اختيار المقررات'!E2</f>
        <v>#N/A</v>
      </c>
      <c r="D3" s="458"/>
      <c r="E3" s="452">
        <f>'اختيار المقررات'!Q2</f>
        <v>0</v>
      </c>
      <c r="F3" s="452"/>
      <c r="G3" s="453" t="s">
        <v>125</v>
      </c>
      <c r="H3" s="453"/>
      <c r="I3" s="454">
        <f>'اختيار المقررات'!W2</f>
        <v>0</v>
      </c>
      <c r="J3" s="454"/>
      <c r="K3" s="454"/>
      <c r="L3" s="172" t="s">
        <v>126</v>
      </c>
      <c r="M3" s="459" t="str">
        <f>'اختيار المقررات'!AB2</f>
        <v/>
      </c>
      <c r="N3" s="459"/>
      <c r="O3" s="459"/>
      <c r="P3" s="460" t="s">
        <v>127</v>
      </c>
      <c r="Q3" s="461"/>
    </row>
    <row r="4" spans="1:21" ht="18">
      <c r="A4" s="456" t="s">
        <v>12</v>
      </c>
      <c r="B4" s="457"/>
      <c r="C4" s="471" t="b">
        <f>'اختيار المقررات'!E3</f>
        <v>0</v>
      </c>
      <c r="D4" s="471"/>
      <c r="E4" s="470" t="s">
        <v>64</v>
      </c>
      <c r="F4" s="470"/>
      <c r="G4" s="492" t="b">
        <f>'اختيار المقررات'!AB1</f>
        <v>0</v>
      </c>
      <c r="H4" s="492"/>
      <c r="I4" s="165" t="s">
        <v>7</v>
      </c>
      <c r="J4" s="471" t="b">
        <f>'اختيار المقررات'!AE1</f>
        <v>0</v>
      </c>
      <c r="K4" s="471"/>
      <c r="L4" s="471"/>
      <c r="M4" s="493">
        <f>'اختيار المقررات'!L2</f>
        <v>0</v>
      </c>
      <c r="N4" s="493"/>
      <c r="O4" s="493"/>
      <c r="P4" s="453" t="s">
        <v>124</v>
      </c>
      <c r="Q4" s="482"/>
    </row>
    <row r="5" spans="1:21">
      <c r="A5" s="483" t="s">
        <v>11</v>
      </c>
      <c r="B5" s="484"/>
      <c r="C5" s="485" t="b">
        <f>'اختيار المقررات'!L3</f>
        <v>0</v>
      </c>
      <c r="D5" s="485"/>
      <c r="E5" s="486" t="s">
        <v>65</v>
      </c>
      <c r="F5" s="486"/>
      <c r="G5" s="487">
        <f>'اختيار المقررات'!Q3</f>
        <v>0</v>
      </c>
      <c r="H5" s="487"/>
      <c r="I5" s="173" t="s">
        <v>128</v>
      </c>
      <c r="J5" s="488">
        <f>'اختيار المقررات'!AB3</f>
        <v>0</v>
      </c>
      <c r="K5" s="489"/>
      <c r="L5" s="489"/>
      <c r="M5" s="490" t="s">
        <v>30</v>
      </c>
      <c r="N5" s="490"/>
      <c r="O5" s="485" t="b">
        <f>'اختيار المقررات'!W3</f>
        <v>0</v>
      </c>
      <c r="P5" s="485"/>
      <c r="Q5" s="491"/>
    </row>
    <row r="6" spans="1:21" ht="15.75" customHeight="1">
      <c r="A6" s="467" t="s">
        <v>102</v>
      </c>
      <c r="B6" s="468"/>
      <c r="C6" s="469">
        <f>'اختيار المقررات'!AE3</f>
        <v>0</v>
      </c>
      <c r="D6" s="469"/>
      <c r="E6" s="470" t="s">
        <v>31</v>
      </c>
      <c r="F6" s="470"/>
      <c r="G6" s="471" t="b">
        <f>'اختيار المقررات'!E4</f>
        <v>0</v>
      </c>
      <c r="H6" s="471"/>
      <c r="I6" s="166" t="s">
        <v>15</v>
      </c>
      <c r="J6" s="472" t="b">
        <f>'اختيار المقررات'!Q4</f>
        <v>0</v>
      </c>
      <c r="K6" s="472"/>
      <c r="L6" s="472"/>
      <c r="M6" s="470" t="s">
        <v>32</v>
      </c>
      <c r="N6" s="470"/>
      <c r="O6" s="471" t="b">
        <f>'اختيار المقررات'!L4</f>
        <v>0</v>
      </c>
      <c r="P6" s="471"/>
      <c r="Q6" s="473"/>
    </row>
    <row r="7" spans="1:21" ht="15" customHeight="1" thickBot="1">
      <c r="A7" s="475" t="s">
        <v>100</v>
      </c>
      <c r="B7" s="476"/>
      <c r="C7" s="494">
        <f>'اختيار المقررات'!W4</f>
        <v>0</v>
      </c>
      <c r="D7" s="495"/>
      <c r="E7" s="462" t="s">
        <v>101</v>
      </c>
      <c r="F7" s="462"/>
      <c r="G7" s="463">
        <f>'اختيار المقررات'!AB4</f>
        <v>0</v>
      </c>
      <c r="H7" s="464"/>
      <c r="I7" s="174" t="s">
        <v>105</v>
      </c>
      <c r="J7" s="465">
        <f>'اختيار المقررات'!AE4</f>
        <v>0</v>
      </c>
      <c r="K7" s="465"/>
      <c r="L7" s="465"/>
      <c r="M7" s="465"/>
      <c r="N7" s="465"/>
      <c r="O7" s="465"/>
      <c r="P7" s="465"/>
      <c r="Q7" s="466"/>
    </row>
    <row r="8" spans="1:21" ht="26.25" customHeight="1">
      <c r="A8" s="477" t="s">
        <v>431</v>
      </c>
      <c r="B8" s="477"/>
      <c r="C8" s="477"/>
      <c r="D8" s="477"/>
      <c r="E8" s="477"/>
      <c r="F8" s="477"/>
      <c r="G8" s="477"/>
      <c r="H8" s="477"/>
      <c r="I8" s="477"/>
      <c r="J8" s="477"/>
      <c r="K8" s="477"/>
      <c r="L8" s="477"/>
      <c r="M8" s="477"/>
      <c r="N8" s="477"/>
      <c r="O8" s="477"/>
      <c r="P8" s="477"/>
      <c r="Q8" s="477"/>
    </row>
    <row r="9" spans="1:21" ht="26.25" customHeight="1">
      <c r="A9" s="478"/>
      <c r="B9" s="478"/>
      <c r="C9" s="478"/>
      <c r="D9" s="478"/>
      <c r="E9" s="478"/>
      <c r="F9" s="478"/>
      <c r="G9" s="478"/>
      <c r="H9" s="478"/>
      <c r="I9" s="478"/>
      <c r="J9" s="478"/>
      <c r="K9" s="478"/>
      <c r="L9" s="478"/>
      <c r="M9" s="478"/>
      <c r="N9" s="478"/>
      <c r="O9" s="478"/>
      <c r="P9" s="478"/>
      <c r="Q9" s="478"/>
      <c r="R9" s="69"/>
      <c r="S9" s="69"/>
      <c r="T9" s="69"/>
    </row>
    <row r="10" spans="1:21" ht="16.5" customHeight="1" thickBot="1">
      <c r="A10" s="70"/>
      <c r="B10" s="70"/>
      <c r="C10" s="70"/>
      <c r="D10" s="70"/>
      <c r="E10" s="70"/>
      <c r="F10" s="70"/>
      <c r="G10" s="70"/>
      <c r="H10" s="70"/>
      <c r="I10" s="70"/>
      <c r="J10" s="70"/>
      <c r="K10" s="70"/>
      <c r="L10" s="70"/>
      <c r="M10" s="70"/>
      <c r="N10" s="70"/>
      <c r="O10" s="70"/>
      <c r="P10" s="70"/>
      <c r="Q10" s="70"/>
      <c r="R10" s="69"/>
      <c r="S10" s="69"/>
      <c r="T10" s="69"/>
    </row>
    <row r="11" spans="1:21" ht="16.5" customHeight="1">
      <c r="A11" s="71"/>
      <c r="B11" s="72" t="s">
        <v>33</v>
      </c>
      <c r="C11" s="479" t="s">
        <v>34</v>
      </c>
      <c r="D11" s="480"/>
      <c r="E11" s="480"/>
      <c r="F11" s="481"/>
      <c r="G11" s="73"/>
      <c r="H11" s="74"/>
      <c r="I11" s="71"/>
      <c r="J11" s="72" t="s">
        <v>33</v>
      </c>
      <c r="K11" s="479" t="s">
        <v>34</v>
      </c>
      <c r="L11" s="480"/>
      <c r="M11" s="480"/>
      <c r="N11" s="481"/>
      <c r="O11" s="73"/>
      <c r="P11" s="75"/>
      <c r="Q11" s="76"/>
      <c r="R11" s="77"/>
      <c r="S11" s="77"/>
      <c r="T11" s="78"/>
      <c r="U11" s="1" t="str">
        <f>IFERROR(SMALL('اختيار المقررات'!$AL$8:$AL$55,'اختيار المقررات'!AM8),"")</f>
        <v/>
      </c>
    </row>
    <row r="12" spans="1:21" ht="27" customHeight="1">
      <c r="A12" s="79" t="str">
        <f>U11</f>
        <v/>
      </c>
      <c r="B12" s="80" t="str">
        <f>IFERROR(VLOOKUP(A12,'اختيار المقررات'!AU5:AY52,2,0),"")</f>
        <v/>
      </c>
      <c r="C12" s="474" t="str">
        <f>IFERROR(VLOOKUP(A12,'اختيار المقررات'!AU5:AY52,3,0),"")</f>
        <v/>
      </c>
      <c r="D12" s="474"/>
      <c r="E12" s="474"/>
      <c r="F12" s="474"/>
      <c r="G12" s="81" t="str">
        <f>IFERROR(VLOOKUP(A12,'اختيار المقررات'!AU5:AY52,4,0),"")</f>
        <v/>
      </c>
      <c r="H12" s="82" t="str">
        <f>IFERROR(VLOOKUP(A12,'اختيار المقررات'!AU5:AY52,5,0),"")</f>
        <v/>
      </c>
      <c r="I12" s="83" t="str">
        <f>U19</f>
        <v/>
      </c>
      <c r="J12" s="80" t="str">
        <f>IFERROR(VLOOKUP(I12,'اختيار المقررات'!AU5:AY52,2,0),"")</f>
        <v/>
      </c>
      <c r="K12" s="474" t="str">
        <f>IFERROR(VLOOKUP(I12,'اختيار المقررات'!AU5:AY52,3,0),"")</f>
        <v/>
      </c>
      <c r="L12" s="474"/>
      <c r="M12" s="474"/>
      <c r="N12" s="474"/>
      <c r="O12" s="81" t="str">
        <f>IFERROR(VLOOKUP(I12,'اختيار المقررات'!AU5:AY52,4,0),"")</f>
        <v/>
      </c>
      <c r="P12" s="82" t="str">
        <f>IFERROR(VLOOKUP(I12,'اختيار المقررات'!AU5:AY52,5,0),"")</f>
        <v/>
      </c>
      <c r="Q12" s="84"/>
      <c r="R12" s="85"/>
      <c r="S12" s="86"/>
      <c r="T12" s="85"/>
      <c r="U12" s="1" t="str">
        <f>IFERROR(SMALL('اختيار المقررات'!$AL$8:$AL$55,'اختيار المقررات'!AM9),"")</f>
        <v/>
      </c>
    </row>
    <row r="13" spans="1:21" ht="27" customHeight="1">
      <c r="A13" s="79" t="str">
        <f t="shared" ref="A13:A19" si="0">U12</f>
        <v/>
      </c>
      <c r="B13" s="80" t="str">
        <f>IFERROR(VLOOKUP(A13,'اختيار المقررات'!AU6:AY53,2,0),"")</f>
        <v/>
      </c>
      <c r="C13" s="474" t="str">
        <f>IFERROR(VLOOKUP(A13,'اختيار المقررات'!AU6:AY53,3,0),"")</f>
        <v/>
      </c>
      <c r="D13" s="474"/>
      <c r="E13" s="474"/>
      <c r="F13" s="474"/>
      <c r="G13" s="81" t="str">
        <f>IFERROR(VLOOKUP(A13,'اختيار المقررات'!AU6:AY53,4,0),"")</f>
        <v/>
      </c>
      <c r="H13" s="82" t="str">
        <f>IFERROR(VLOOKUP(A13,'اختيار المقررات'!AU6:AY53,5,0),"")</f>
        <v/>
      </c>
      <c r="I13" s="83" t="str">
        <f t="shared" ref="I13:I19" si="1">U20</f>
        <v/>
      </c>
      <c r="J13" s="80" t="str">
        <f>IFERROR(VLOOKUP(I13,'اختيار المقررات'!AU6:AY53,2,0),"")</f>
        <v/>
      </c>
      <c r="K13" s="474" t="str">
        <f>IFERROR(VLOOKUP(I13,'اختيار المقررات'!AU6:AY53,3,0),"")</f>
        <v/>
      </c>
      <c r="L13" s="474"/>
      <c r="M13" s="474"/>
      <c r="N13" s="474"/>
      <c r="O13" s="81" t="str">
        <f>IFERROR(VLOOKUP(I13,'اختيار المقررات'!AU6:AY53,4,0),"")</f>
        <v/>
      </c>
      <c r="P13" s="82" t="str">
        <f>IFERROR(VLOOKUP(I13,'اختيار المقررات'!AU6:AY53,5,0),"")</f>
        <v/>
      </c>
      <c r="Q13" s="84"/>
      <c r="R13" s="86"/>
      <c r="S13" s="86"/>
      <c r="T13" s="87"/>
      <c r="U13" s="1" t="str">
        <f>IFERROR(SMALL('اختيار المقررات'!$AL$8:$AL$55,'اختيار المقررات'!AM10),"")</f>
        <v/>
      </c>
    </row>
    <row r="14" spans="1:21" ht="27" customHeight="1">
      <c r="A14" s="79" t="str">
        <f t="shared" si="0"/>
        <v/>
      </c>
      <c r="B14" s="80" t="str">
        <f>IFERROR(VLOOKUP(A14,'اختيار المقررات'!AU7:AY54,2,0),"")</f>
        <v/>
      </c>
      <c r="C14" s="474" t="str">
        <f>IFERROR(VLOOKUP(A14,'اختيار المقررات'!AU7:AY54,3,0),"")</f>
        <v/>
      </c>
      <c r="D14" s="474"/>
      <c r="E14" s="474"/>
      <c r="F14" s="474"/>
      <c r="G14" s="81" t="str">
        <f>IFERROR(VLOOKUP(A14,'اختيار المقررات'!AU7:AY54,4,0),"")</f>
        <v/>
      </c>
      <c r="H14" s="82" t="str">
        <f>IFERROR(VLOOKUP(A14,'اختيار المقررات'!AU7:AY54,5,0),"")</f>
        <v/>
      </c>
      <c r="I14" s="83" t="str">
        <f t="shared" si="1"/>
        <v/>
      </c>
      <c r="J14" s="80" t="str">
        <f>IFERROR(VLOOKUP(I14,'اختيار المقررات'!AU7:AY54,2,0),"")</f>
        <v/>
      </c>
      <c r="K14" s="474" t="str">
        <f>IFERROR(VLOOKUP(I14,'اختيار المقررات'!AU7:AY54,3,0),"")</f>
        <v/>
      </c>
      <c r="L14" s="474"/>
      <c r="M14" s="474"/>
      <c r="N14" s="474"/>
      <c r="O14" s="81" t="str">
        <f>IFERROR(VLOOKUP(I14,'اختيار المقررات'!AU7:AY54,4,0),"")</f>
        <v/>
      </c>
      <c r="P14" s="82" t="str">
        <f>IFERROR(VLOOKUP(I14,'اختيار المقررات'!AU7:AY54,5,0),"")</f>
        <v/>
      </c>
      <c r="Q14" s="84"/>
      <c r="R14" s="86"/>
      <c r="S14" s="86"/>
      <c r="T14" s="87"/>
      <c r="U14" s="1" t="str">
        <f>IFERROR(SMALL('اختيار المقررات'!$AL$8:$AL$55,'اختيار المقررات'!AM11),"")</f>
        <v/>
      </c>
    </row>
    <row r="15" spans="1:21" ht="27" customHeight="1">
      <c r="A15" s="79" t="str">
        <f t="shared" si="0"/>
        <v/>
      </c>
      <c r="B15" s="80" t="str">
        <f>IFERROR(VLOOKUP(A15,'اختيار المقررات'!AU8:AY55,2,0),"")</f>
        <v/>
      </c>
      <c r="C15" s="474" t="str">
        <f>IFERROR(VLOOKUP(A15,'اختيار المقررات'!AU8:AY55,3,0),"")</f>
        <v/>
      </c>
      <c r="D15" s="474"/>
      <c r="E15" s="474"/>
      <c r="F15" s="474"/>
      <c r="G15" s="81" t="str">
        <f>IFERROR(VLOOKUP(A15,'اختيار المقررات'!AU8:AY55,4,0),"")</f>
        <v/>
      </c>
      <c r="H15" s="82" t="str">
        <f>IFERROR(VLOOKUP(A15,'اختيار المقررات'!AU8:AY55,5,0),"")</f>
        <v/>
      </c>
      <c r="I15" s="83" t="str">
        <f t="shared" si="1"/>
        <v/>
      </c>
      <c r="J15" s="80" t="str">
        <f>IFERROR(VLOOKUP(I15,'اختيار المقررات'!AU8:AY55,2,0),"")</f>
        <v/>
      </c>
      <c r="K15" s="474" t="str">
        <f>IFERROR(VLOOKUP(I15,'اختيار المقررات'!AU8:AY55,3,0),"")</f>
        <v/>
      </c>
      <c r="L15" s="474"/>
      <c r="M15" s="474"/>
      <c r="N15" s="474"/>
      <c r="O15" s="81" t="str">
        <f>IFERROR(VLOOKUP(I15,'اختيار المقررات'!AU8:AY55,4,0),"")</f>
        <v/>
      </c>
      <c r="P15" s="82" t="str">
        <f>IFERROR(VLOOKUP(I15,'اختيار المقررات'!AU8:AY55,5,0),"")</f>
        <v/>
      </c>
      <c r="Q15" s="84"/>
      <c r="R15" s="86"/>
      <c r="S15" s="86"/>
      <c r="T15" s="87"/>
      <c r="U15" s="1" t="str">
        <f>IFERROR(SMALL('اختيار المقررات'!$AL$8:$AL$55,'اختيار المقررات'!AM12),"")</f>
        <v/>
      </c>
    </row>
    <row r="16" spans="1:21" ht="27" customHeight="1">
      <c r="A16" s="79" t="str">
        <f t="shared" si="0"/>
        <v/>
      </c>
      <c r="B16" s="80" t="str">
        <f>IFERROR(VLOOKUP(A16,'اختيار المقررات'!AU9:AY56,2,0),"")</f>
        <v/>
      </c>
      <c r="C16" s="474" t="str">
        <f>IFERROR(VLOOKUP(A16,'اختيار المقررات'!AU9:AY56,3,0),"")</f>
        <v/>
      </c>
      <c r="D16" s="474"/>
      <c r="E16" s="474"/>
      <c r="F16" s="474"/>
      <c r="G16" s="81" t="str">
        <f>IFERROR(VLOOKUP(A16,'اختيار المقررات'!AU9:AY56,4,0),"")</f>
        <v/>
      </c>
      <c r="H16" s="82" t="str">
        <f>IFERROR(VLOOKUP(A16,'اختيار المقررات'!AU9:AY56,5,0),"")</f>
        <v/>
      </c>
      <c r="I16" s="83" t="str">
        <f t="shared" si="1"/>
        <v/>
      </c>
      <c r="J16" s="80" t="str">
        <f>IFERROR(VLOOKUP(I16,'اختيار المقررات'!AU9:AY56,2,0),"")</f>
        <v/>
      </c>
      <c r="K16" s="474" t="str">
        <f>IFERROR(VLOOKUP(I16,'اختيار المقررات'!AU9:AY56,3,0),"")</f>
        <v/>
      </c>
      <c r="L16" s="474"/>
      <c r="M16" s="474"/>
      <c r="N16" s="474"/>
      <c r="O16" s="81" t="str">
        <f>IFERROR(VLOOKUP(I16,'اختيار المقررات'!AU9:AY56,4,0),"")</f>
        <v/>
      </c>
      <c r="P16" s="82" t="str">
        <f>IFERROR(VLOOKUP(I16,'اختيار المقررات'!AU9:AY56,5,0),"")</f>
        <v/>
      </c>
      <c r="Q16" s="84"/>
      <c r="R16" s="86"/>
      <c r="S16" s="86"/>
      <c r="T16" s="87"/>
      <c r="U16" s="1" t="str">
        <f>IFERROR(SMALL('اختيار المقررات'!$AL$8:$AL$55,'اختيار المقررات'!AM13),"")</f>
        <v/>
      </c>
    </row>
    <row r="17" spans="1:21" ht="27" customHeight="1">
      <c r="A17" s="79" t="str">
        <f t="shared" si="0"/>
        <v/>
      </c>
      <c r="B17" s="80" t="str">
        <f>IFERROR(VLOOKUP(A17,'اختيار المقررات'!AU10:AY57,2,0),"")</f>
        <v/>
      </c>
      <c r="C17" s="474" t="str">
        <f>IFERROR(VLOOKUP(A17,'اختيار المقررات'!AU10:AY57,3,0),"")</f>
        <v/>
      </c>
      <c r="D17" s="474"/>
      <c r="E17" s="474"/>
      <c r="F17" s="474"/>
      <c r="G17" s="81" t="str">
        <f>IFERROR(VLOOKUP(A17,'اختيار المقررات'!AU10:AY57,4,0),"")</f>
        <v/>
      </c>
      <c r="H17" s="82" t="str">
        <f>IFERROR(VLOOKUP(A17,'اختيار المقررات'!AU10:AY57,5,0),"")</f>
        <v/>
      </c>
      <c r="I17" s="83" t="str">
        <f t="shared" si="1"/>
        <v/>
      </c>
      <c r="J17" s="80" t="str">
        <f>IFERROR(VLOOKUP(I17,'اختيار المقررات'!AU10:AY57,2,0),"")</f>
        <v/>
      </c>
      <c r="K17" s="474" t="str">
        <f>IFERROR(VLOOKUP(I17,'اختيار المقررات'!AU10:AY57,3,0),"")</f>
        <v/>
      </c>
      <c r="L17" s="474"/>
      <c r="M17" s="474"/>
      <c r="N17" s="474"/>
      <c r="O17" s="81" t="str">
        <f>IFERROR(VLOOKUP(I17,'اختيار المقررات'!AU10:AY57,4,0),"")</f>
        <v/>
      </c>
      <c r="P17" s="82" t="str">
        <f>IFERROR(VLOOKUP(I17,'اختيار المقررات'!AU10:AY57,5,0),"")</f>
        <v/>
      </c>
      <c r="Q17" s="84"/>
      <c r="R17" s="86"/>
      <c r="S17" s="86"/>
      <c r="T17" s="87"/>
      <c r="U17" s="1" t="str">
        <f>IFERROR(SMALL('اختيار المقررات'!$AL$8:$AL$55,'اختيار المقررات'!AM14),"")</f>
        <v/>
      </c>
    </row>
    <row r="18" spans="1:21" s="88" customFormat="1" ht="27" customHeight="1">
      <c r="A18" s="79" t="str">
        <f t="shared" si="0"/>
        <v/>
      </c>
      <c r="B18" s="80" t="str">
        <f>IFERROR(VLOOKUP(A18,'اختيار المقررات'!AU11:AY58,2,0),"")</f>
        <v/>
      </c>
      <c r="C18" s="474" t="str">
        <f>IFERROR(VLOOKUP(A18,'اختيار المقررات'!AU11:AY58,3,0),"")</f>
        <v/>
      </c>
      <c r="D18" s="474"/>
      <c r="E18" s="474"/>
      <c r="F18" s="474"/>
      <c r="G18" s="81" t="str">
        <f>IFERROR(VLOOKUP(A18,'اختيار المقررات'!AU11:AY58,4,0),"")</f>
        <v/>
      </c>
      <c r="H18" s="82" t="str">
        <f>IFERROR(VLOOKUP(A18,'اختيار المقررات'!AU11:AY58,5,0),"")</f>
        <v/>
      </c>
      <c r="I18" s="83" t="str">
        <f t="shared" si="1"/>
        <v/>
      </c>
      <c r="J18" s="80" t="str">
        <f>IFERROR(VLOOKUP(I18,'اختيار المقررات'!AU11:AY58,2,0),"")</f>
        <v/>
      </c>
      <c r="K18" s="474" t="str">
        <f>IFERROR(VLOOKUP(I18,'اختيار المقررات'!AU11:AY58,3,0),"")</f>
        <v/>
      </c>
      <c r="L18" s="474"/>
      <c r="M18" s="474"/>
      <c r="N18" s="474"/>
      <c r="O18" s="81" t="str">
        <f>IFERROR(VLOOKUP(I18,'اختيار المقررات'!AU11:AY58,4,0),"")</f>
        <v/>
      </c>
      <c r="P18" s="82" t="str">
        <f>IFERROR(VLOOKUP(I18,'اختيار المقررات'!AU11:AY58,5,0),"")</f>
        <v/>
      </c>
      <c r="Q18" s="84"/>
      <c r="R18" s="86"/>
      <c r="S18" s="86"/>
      <c r="T18" s="87"/>
      <c r="U18" s="1" t="str">
        <f>IFERROR(SMALL('اختيار المقررات'!$AL$8:$AL$55,'اختيار المقررات'!AM15),"")</f>
        <v/>
      </c>
    </row>
    <row r="19" spans="1:21" s="88" customFormat="1" ht="16.5" customHeight="1">
      <c r="A19" s="79" t="str">
        <f t="shared" si="0"/>
        <v/>
      </c>
      <c r="B19" s="80" t="str">
        <f>IFERROR(VLOOKUP(A19,'اختيار المقررات'!AU12:AY59,2,0),"")</f>
        <v/>
      </c>
      <c r="C19" s="474" t="str">
        <f>IFERROR(VLOOKUP(A19,'اختيار المقررات'!AU12:AY59,3,0),"")</f>
        <v/>
      </c>
      <c r="D19" s="474"/>
      <c r="E19" s="474"/>
      <c r="F19" s="474"/>
      <c r="G19" s="81" t="str">
        <f>IFERROR(VLOOKUP(A19,'اختيار المقررات'!AU12:AY59,4,0),"")</f>
        <v/>
      </c>
      <c r="H19" s="82" t="str">
        <f>IFERROR(VLOOKUP(A19,'اختيار المقررات'!AU12:AY59,5,0),"")</f>
        <v/>
      </c>
      <c r="I19" s="83" t="str">
        <f t="shared" si="1"/>
        <v/>
      </c>
      <c r="J19" s="80" t="str">
        <f>IFERROR(VLOOKUP(I19,'اختيار المقررات'!AU12:AY59,2,0),"")</f>
        <v/>
      </c>
      <c r="K19" s="474" t="str">
        <f>IFERROR(VLOOKUP(I19,'اختيار المقررات'!AU12:AY59,3,0),"")</f>
        <v/>
      </c>
      <c r="L19" s="474"/>
      <c r="M19" s="474"/>
      <c r="N19" s="474"/>
      <c r="O19" s="81" t="str">
        <f>IFERROR(VLOOKUP(I19,'اختيار المقررات'!AU12:AY59,4,0),"")</f>
        <v/>
      </c>
      <c r="P19" s="82" t="str">
        <f>IFERROR(VLOOKUP(I19,'اختيار المقررات'!AU12:AY59,5,0),"")</f>
        <v/>
      </c>
      <c r="Q19" s="84"/>
      <c r="R19" s="89"/>
      <c r="S19" s="89"/>
      <c r="T19" s="47"/>
      <c r="U19" s="1" t="str">
        <f>IFERROR(SMALL('اختيار المقررات'!$AL$8:$AL$55,'اختيار المقررات'!AM16),"")</f>
        <v/>
      </c>
    </row>
    <row r="20" spans="1:21" s="88" customFormat="1" ht="16.5" customHeight="1">
      <c r="A20" s="79"/>
      <c r="B20" s="84"/>
      <c r="C20" s="84"/>
      <c r="D20" s="84"/>
      <c r="E20" s="84"/>
      <c r="F20" s="84"/>
      <c r="G20" s="47"/>
      <c r="H20" s="47"/>
      <c r="I20" s="83"/>
      <c r="J20" s="84"/>
      <c r="K20" s="84"/>
      <c r="L20" s="84"/>
      <c r="M20" s="84"/>
      <c r="N20" s="84"/>
      <c r="O20" s="47"/>
      <c r="P20" s="47"/>
      <c r="Q20" s="84"/>
      <c r="R20" s="89"/>
      <c r="S20" s="89"/>
      <c r="T20" s="47"/>
      <c r="U20" s="1" t="str">
        <f>IFERROR(SMALL('اختيار المقررات'!$AL$8:$AL$55,'اختيار المقررات'!AM17),"")</f>
        <v/>
      </c>
    </row>
    <row r="21" spans="1:21" ht="16.5" customHeight="1" thickBot="1">
      <c r="A21" s="504" t="s">
        <v>115</v>
      </c>
      <c r="B21" s="504"/>
      <c r="C21" s="504"/>
      <c r="D21" s="504"/>
      <c r="E21" s="90">
        <f>'اختيار المقررات'!Q28</f>
        <v>0</v>
      </c>
      <c r="F21" s="504" t="s">
        <v>116</v>
      </c>
      <c r="G21" s="504"/>
      <c r="H21" s="504"/>
      <c r="I21" s="504"/>
      <c r="J21" s="504"/>
      <c r="K21" s="90">
        <f>'اختيار المقررات'!X28</f>
        <v>0</v>
      </c>
      <c r="L21" s="504" t="s">
        <v>117</v>
      </c>
      <c r="M21" s="504"/>
      <c r="N21" s="504"/>
      <c r="O21" s="504"/>
      <c r="P21" s="504"/>
      <c r="Q21" s="90">
        <f>'اختيار المقررات'!AF28</f>
        <v>0</v>
      </c>
      <c r="R21" s="91"/>
      <c r="U21" s="1" t="str">
        <f>IFERROR(SMALL('اختيار المقررات'!$AL$8:$AL$55,'اختيار المقررات'!AM18),"")</f>
        <v/>
      </c>
    </row>
    <row r="22" spans="1:21" ht="30.75" customHeight="1" thickTop="1">
      <c r="A22" s="508" t="s">
        <v>109</v>
      </c>
      <c r="B22" s="509"/>
      <c r="C22" s="509"/>
      <c r="D22" s="510">
        <f>'اختيار المقررات'!L5</f>
        <v>0</v>
      </c>
      <c r="E22" s="510"/>
      <c r="F22" s="510"/>
      <c r="G22" s="511" t="s">
        <v>72</v>
      </c>
      <c r="H22" s="511"/>
      <c r="I22" s="512">
        <f>'اختيار المقررات'!Q5</f>
        <v>0</v>
      </c>
      <c r="J22" s="512"/>
      <c r="K22" s="513" t="s">
        <v>0</v>
      </c>
      <c r="L22" s="513"/>
      <c r="M22" s="505" t="str">
        <f>IF('اختيار المقررات'!W5=0,"",'اختيار المقررات'!W5)</f>
        <v/>
      </c>
      <c r="N22" s="505"/>
      <c r="O22" s="92" t="s">
        <v>2</v>
      </c>
      <c r="P22" s="506">
        <f>'اختيار المقررات'!AB5</f>
        <v>0</v>
      </c>
      <c r="Q22" s="507"/>
      <c r="U22" s="1" t="str">
        <f>IFERROR(SMALL('اختيار المقررات'!$AL$8:$AL$55,'اختيار المقررات'!AM19),"")</f>
        <v/>
      </c>
    </row>
    <row r="23" spans="1:21" ht="16.5" customHeight="1" thickBot="1">
      <c r="A23" s="528"/>
      <c r="B23" s="529"/>
      <c r="C23" s="529"/>
      <c r="D23" s="529"/>
      <c r="E23" s="529"/>
      <c r="F23" s="529"/>
      <c r="G23" s="529"/>
      <c r="H23" s="529"/>
      <c r="I23" s="529"/>
      <c r="J23" s="529"/>
      <c r="K23" s="529"/>
      <c r="L23" s="529"/>
      <c r="M23" s="529"/>
      <c r="N23" s="529"/>
      <c r="O23" s="529"/>
      <c r="P23" s="529"/>
      <c r="Q23" s="530"/>
      <c r="U23" s="1" t="str">
        <f>IFERROR(SMALL('اختيار المقررات'!$AL$8:$AL$55,'اختيار المقررات'!AM20),"")</f>
        <v/>
      </c>
    </row>
    <row r="24" spans="1:21" ht="16.5" customHeight="1" thickTop="1">
      <c r="A24" s="533" t="s">
        <v>114</v>
      </c>
      <c r="B24" s="534"/>
      <c r="C24" s="469" t="e">
        <f>'اختيار المقررات'!W25</f>
        <v>#N/A</v>
      </c>
      <c r="D24" s="469"/>
      <c r="E24" s="535" t="s">
        <v>28</v>
      </c>
      <c r="F24" s="535"/>
      <c r="G24" s="535"/>
      <c r="H24" s="469" t="e">
        <f>'اختيار المقررات'!N25</f>
        <v>#N/A</v>
      </c>
      <c r="I24" s="497"/>
      <c r="J24" s="40"/>
      <c r="K24" s="35"/>
      <c r="L24" s="498" t="s">
        <v>35</v>
      </c>
      <c r="M24" s="499"/>
      <c r="N24" s="499" t="s">
        <v>36</v>
      </c>
      <c r="O24" s="499"/>
      <c r="P24" s="514" t="s">
        <v>37</v>
      </c>
      <c r="Q24" s="515"/>
      <c r="U24" s="1" t="str">
        <f>IFERROR(SMALL('اختيار المقررات'!$AL$8:$AL$55,'اختيار المقررات'!AM21),"")</f>
        <v/>
      </c>
    </row>
    <row r="25" spans="1:21" ht="27" customHeight="1" thickBot="1">
      <c r="A25" s="520" t="s">
        <v>26</v>
      </c>
      <c r="B25" s="521"/>
      <c r="C25" s="521"/>
      <c r="D25" s="521"/>
      <c r="E25" s="522" t="e">
        <f>'اختيار المقررات'!N26</f>
        <v>#N/A</v>
      </c>
      <c r="F25" s="522"/>
      <c r="G25" s="523"/>
      <c r="H25" s="524" t="s">
        <v>23</v>
      </c>
      <c r="I25" s="525"/>
      <c r="J25" s="526" t="str">
        <f>'اختيار المقررات'!N27</f>
        <v>لا</v>
      </c>
      <c r="K25" s="527"/>
      <c r="L25" s="500"/>
      <c r="M25" s="501"/>
      <c r="N25" s="501"/>
      <c r="O25" s="501"/>
      <c r="P25" s="516"/>
      <c r="Q25" s="517"/>
      <c r="U25" s="1" t="str">
        <f>IFERROR(SMALL('اختيار المقررات'!$AL$8:$AL$55,'اختيار المقررات'!AM22),"")</f>
        <v/>
      </c>
    </row>
    <row r="26" spans="1:21" ht="16.5" customHeight="1" thickTop="1">
      <c r="A26" s="531"/>
      <c r="B26" s="531"/>
      <c r="C26" s="531"/>
      <c r="D26" s="531"/>
      <c r="E26" s="531"/>
      <c r="F26" s="531"/>
      <c r="G26" s="531"/>
      <c r="H26" s="531"/>
      <c r="I26" s="531"/>
      <c r="J26" s="531"/>
      <c r="K26" s="531"/>
      <c r="L26" s="500"/>
      <c r="M26" s="501"/>
      <c r="N26" s="501"/>
      <c r="O26" s="501"/>
      <c r="P26" s="516"/>
      <c r="Q26" s="517"/>
      <c r="U26" s="1" t="str">
        <f>IFERROR(SMALL('اختيار المقررات'!$AL$8:$AL$55,'اختيار المقررات'!AM23),"")</f>
        <v/>
      </c>
    </row>
    <row r="27" spans="1:21" ht="16.5" customHeight="1" thickBot="1">
      <c r="A27" s="531"/>
      <c r="B27" s="531"/>
      <c r="C27" s="531"/>
      <c r="D27" s="531"/>
      <c r="E27" s="531"/>
      <c r="F27" s="531"/>
      <c r="G27" s="531"/>
      <c r="H27" s="531"/>
      <c r="I27" s="531"/>
      <c r="J27" s="531"/>
      <c r="K27" s="531"/>
      <c r="L27" s="502"/>
      <c r="M27" s="503"/>
      <c r="N27" s="503"/>
      <c r="O27" s="503"/>
      <c r="P27" s="518"/>
      <c r="Q27" s="519"/>
    </row>
    <row r="28" spans="1:21" ht="16.5" customHeight="1" thickTop="1">
      <c r="A28" s="532"/>
      <c r="B28" s="532"/>
      <c r="C28" s="532"/>
      <c r="D28" s="532"/>
      <c r="E28" s="532"/>
      <c r="F28" s="532"/>
      <c r="G28" s="532"/>
      <c r="H28" s="532"/>
      <c r="I28" s="532"/>
      <c r="J28" s="532"/>
      <c r="K28" s="532"/>
      <c r="L28" s="71"/>
      <c r="M28" s="71"/>
      <c r="N28" s="71"/>
      <c r="O28" s="93"/>
      <c r="P28" s="93"/>
      <c r="Q28" s="93"/>
      <c r="U28" s="1" t="str">
        <f>IFERROR(SMALL('اختيار المقررات'!$U$10:$U$29,'اختيار المقررات'!V26),"")</f>
        <v/>
      </c>
    </row>
    <row r="29" spans="1:21" ht="16.5" customHeight="1">
      <c r="A29" s="546" t="s">
        <v>433</v>
      </c>
      <c r="B29" s="546"/>
      <c r="C29" s="546"/>
      <c r="D29" s="546"/>
      <c r="E29" s="546"/>
      <c r="F29" s="546"/>
      <c r="G29" s="546"/>
      <c r="H29" s="546"/>
      <c r="I29" s="546"/>
      <c r="J29" s="546"/>
      <c r="K29" s="546"/>
      <c r="L29" s="546"/>
      <c r="M29" s="546"/>
      <c r="N29" s="546"/>
      <c r="O29" s="546"/>
      <c r="P29" s="546"/>
      <c r="Q29" s="546"/>
      <c r="U29" s="1" t="str">
        <f>IFERROR(SMALL('اختيار المقررات'!$U$10:$U$29,'اختيار المقررات'!V27),"")</f>
        <v/>
      </c>
    </row>
    <row r="30" spans="1:21" ht="16.5" customHeight="1">
      <c r="A30" s="94"/>
      <c r="B30" s="95"/>
      <c r="C30" s="95"/>
      <c r="D30" s="95"/>
      <c r="E30" s="95"/>
      <c r="F30" s="95"/>
      <c r="G30" s="95"/>
      <c r="H30" s="87"/>
      <c r="I30" s="87"/>
      <c r="J30" s="96"/>
      <c r="K30" s="95"/>
      <c r="L30" s="95"/>
      <c r="M30" s="95"/>
      <c r="N30" s="95"/>
      <c r="O30" s="95"/>
      <c r="P30" s="87"/>
      <c r="Q30" s="87"/>
      <c r="U30" s="1" t="str">
        <f>IFERROR(SMALL('اختيار المقررات'!$U$10:$U$29,'اختيار المقررات'!V28),"")</f>
        <v/>
      </c>
    </row>
    <row r="31" spans="1:21" ht="15" customHeight="1">
      <c r="A31" s="97"/>
      <c r="B31" s="97"/>
      <c r="C31" s="97"/>
      <c r="D31" s="98"/>
      <c r="E31" s="98"/>
      <c r="F31" s="98"/>
      <c r="G31" s="98"/>
      <c r="H31" s="97"/>
      <c r="I31" s="97"/>
      <c r="J31" s="97"/>
      <c r="K31" s="97"/>
      <c r="L31" s="98"/>
      <c r="M31" s="98"/>
      <c r="N31" s="98"/>
      <c r="O31" s="97"/>
      <c r="P31" s="97"/>
      <c r="Q31" s="97"/>
      <c r="U31" s="1" t="str">
        <f>IFERROR(SMALL('اختيار المقررات'!$U$10:$U$29,'اختيار المقررات'!V29),"")</f>
        <v/>
      </c>
    </row>
    <row r="32" spans="1:21" ht="16.5" customHeight="1">
      <c r="A32" s="540" t="s">
        <v>38</v>
      </c>
      <c r="B32" s="540"/>
      <c r="C32" s="540"/>
      <c r="D32" s="540"/>
      <c r="E32" s="540"/>
      <c r="F32" s="540"/>
      <c r="G32" s="540"/>
      <c r="H32" s="540"/>
      <c r="I32" s="540"/>
      <c r="J32" s="540"/>
      <c r="K32" s="540"/>
      <c r="L32" s="540"/>
      <c r="M32" s="540"/>
      <c r="N32" s="540"/>
      <c r="O32" s="540"/>
      <c r="P32" s="540"/>
      <c r="Q32" s="540"/>
    </row>
    <row r="33" spans="1:17" ht="24" customHeight="1">
      <c r="A33" s="543" t="s">
        <v>39</v>
      </c>
      <c r="B33" s="543"/>
      <c r="C33" s="543"/>
      <c r="D33" s="543"/>
      <c r="E33" s="540" t="e">
        <f>'اختيار المقررات'!W26</f>
        <v>#N/A</v>
      </c>
      <c r="F33" s="540"/>
      <c r="G33" s="543" t="s">
        <v>118</v>
      </c>
      <c r="H33" s="543"/>
      <c r="I33" s="543"/>
      <c r="J33" s="543"/>
      <c r="K33" s="543"/>
      <c r="L33" s="543"/>
      <c r="M33" s="496" t="e">
        <f>G2</f>
        <v>#N/A</v>
      </c>
      <c r="N33" s="496"/>
      <c r="O33" s="496"/>
      <c r="P33" s="496"/>
      <c r="Q33" s="496"/>
    </row>
    <row r="34" spans="1:17" ht="24" customHeight="1">
      <c r="A34" s="543" t="s">
        <v>40</v>
      </c>
      <c r="B34" s="543"/>
      <c r="C34" s="543"/>
      <c r="D34" s="540">
        <f>C2</f>
        <v>0</v>
      </c>
      <c r="E34" s="540"/>
      <c r="F34" s="539" t="s">
        <v>41</v>
      </c>
      <c r="G34" s="539"/>
      <c r="H34" s="539"/>
      <c r="I34" s="539"/>
      <c r="J34" s="539"/>
      <c r="K34" s="539"/>
      <c r="L34" s="539"/>
      <c r="M34" s="539"/>
      <c r="N34" s="539"/>
      <c r="O34" s="539"/>
      <c r="P34" s="539"/>
      <c r="Q34" s="539"/>
    </row>
    <row r="35" spans="1:17" ht="16.5" customHeight="1">
      <c r="A35" s="99"/>
      <c r="B35" s="100"/>
      <c r="C35" s="544"/>
      <c r="D35" s="544"/>
      <c r="E35" s="544"/>
      <c r="F35" s="544"/>
      <c r="G35" s="544"/>
      <c r="H35" s="101"/>
      <c r="I35" s="101"/>
      <c r="J35" s="99"/>
      <c r="K35" s="100"/>
      <c r="L35" s="544"/>
      <c r="M35" s="544"/>
      <c r="N35" s="544"/>
      <c r="O35" s="544"/>
      <c r="P35" s="101"/>
      <c r="Q35" s="101"/>
    </row>
    <row r="36" spans="1:17" ht="16.5" customHeight="1">
      <c r="A36" s="102"/>
      <c r="B36" s="103"/>
      <c r="C36" s="545"/>
      <c r="D36" s="545"/>
      <c r="E36" s="545"/>
      <c r="F36" s="545"/>
      <c r="G36" s="545"/>
      <c r="H36" s="104"/>
      <c r="I36" s="104"/>
      <c r="J36" s="102"/>
      <c r="K36" s="103"/>
      <c r="L36" s="545"/>
      <c r="M36" s="545"/>
      <c r="N36" s="545"/>
      <c r="O36" s="545"/>
      <c r="P36" s="104"/>
      <c r="Q36" s="104"/>
    </row>
    <row r="37" spans="1:17" ht="27.75" customHeight="1">
      <c r="A37" s="542" t="s">
        <v>29</v>
      </c>
      <c r="B37" s="542"/>
      <c r="C37" s="542"/>
      <c r="D37" s="542"/>
      <c r="E37" s="542"/>
      <c r="F37" s="542"/>
      <c r="G37" s="542"/>
      <c r="H37" s="542"/>
      <c r="I37" s="542"/>
      <c r="J37" s="542"/>
      <c r="K37" s="542"/>
      <c r="L37" s="542"/>
      <c r="M37" s="542"/>
      <c r="N37" s="542"/>
      <c r="O37" s="542"/>
      <c r="P37" s="542"/>
      <c r="Q37" s="542"/>
    </row>
    <row r="38" spans="1:17" ht="15.75" customHeight="1">
      <c r="A38" s="538" t="s">
        <v>38</v>
      </c>
      <c r="B38" s="538"/>
      <c r="C38" s="538"/>
      <c r="D38" s="538"/>
      <c r="E38" s="538"/>
      <c r="F38" s="538"/>
      <c r="G38" s="538"/>
      <c r="H38" s="538"/>
      <c r="I38" s="538"/>
      <c r="J38" s="538"/>
      <c r="K38" s="538"/>
      <c r="L38" s="538"/>
      <c r="M38" s="538"/>
      <c r="N38" s="538"/>
      <c r="O38" s="538"/>
      <c r="P38" s="538"/>
      <c r="Q38" s="538"/>
    </row>
    <row r="39" spans="1:17" ht="22.5" customHeight="1">
      <c r="A39" s="539" t="s">
        <v>39</v>
      </c>
      <c r="B39" s="539"/>
      <c r="C39" s="539"/>
      <c r="D39" s="539"/>
      <c r="E39" s="540" t="e">
        <f>E25-E33</f>
        <v>#N/A</v>
      </c>
      <c r="F39" s="540"/>
      <c r="G39" s="539" t="s">
        <v>118</v>
      </c>
      <c r="H39" s="539"/>
      <c r="I39" s="539"/>
      <c r="J39" s="539"/>
      <c r="K39" s="539"/>
      <c r="L39" s="541" t="e">
        <f>M33</f>
        <v>#N/A</v>
      </c>
      <c r="M39" s="541"/>
      <c r="N39" s="541"/>
      <c r="O39" s="541"/>
      <c r="P39" s="541"/>
      <c r="Q39" s="105"/>
    </row>
    <row r="40" spans="1:17" ht="22.5" customHeight="1">
      <c r="A40" s="536" t="s">
        <v>40</v>
      </c>
      <c r="B40" s="536"/>
      <c r="C40" s="536"/>
      <c r="D40" s="537">
        <f>D34</f>
        <v>0</v>
      </c>
      <c r="E40" s="537"/>
      <c r="F40" s="106" t="s">
        <v>41</v>
      </c>
      <c r="G40" s="106"/>
      <c r="H40" s="106"/>
      <c r="I40" s="106"/>
      <c r="J40" s="106"/>
      <c r="K40" s="106"/>
      <c r="L40" s="106"/>
      <c r="M40" s="106"/>
      <c r="N40" s="106"/>
      <c r="O40" s="106"/>
      <c r="P40" s="106"/>
      <c r="Q40" s="106"/>
    </row>
    <row r="41" spans="1:17" ht="17.25" customHeight="1"/>
    <row r="42" spans="1:17" ht="17.25" customHeight="1">
      <c r="A42" s="85"/>
      <c r="B42" s="85"/>
      <c r="C42" s="85"/>
      <c r="D42" s="108"/>
      <c r="E42" s="108"/>
      <c r="F42" s="108"/>
      <c r="G42" s="108"/>
      <c r="H42" s="85"/>
      <c r="I42" s="85"/>
      <c r="J42" s="85"/>
      <c r="K42" s="85"/>
      <c r="L42" s="108"/>
      <c r="M42" s="108"/>
      <c r="N42" s="108"/>
      <c r="O42" s="85"/>
      <c r="P42" s="85"/>
      <c r="Q42" s="85"/>
    </row>
    <row r="43" spans="1:17" ht="20.25" customHeight="1">
      <c r="A43" s="263"/>
      <c r="B43" s="263"/>
      <c r="C43" s="263"/>
      <c r="D43" s="263"/>
      <c r="E43" s="263"/>
      <c r="F43" s="264"/>
      <c r="G43" s="264"/>
      <c r="H43" s="264"/>
      <c r="I43" s="264"/>
      <c r="J43" s="264"/>
      <c r="K43" s="264"/>
      <c r="L43" s="264"/>
      <c r="M43" s="264"/>
      <c r="N43" s="264"/>
      <c r="O43" s="264"/>
      <c r="P43" s="264"/>
      <c r="Q43" s="264"/>
    </row>
    <row r="44" spans="1:17" ht="14.25">
      <c r="A44" s="263"/>
      <c r="B44" s="263"/>
      <c r="C44" s="263"/>
      <c r="D44" s="263"/>
      <c r="E44" s="263"/>
      <c r="F44" s="265"/>
      <c r="G44" s="265"/>
      <c r="H44" s="265"/>
      <c r="I44" s="265"/>
      <c r="J44" s="265"/>
      <c r="K44" s="265"/>
      <c r="L44" s="265"/>
      <c r="M44" s="265"/>
      <c r="N44" s="265"/>
      <c r="O44" s="265"/>
      <c r="P44" s="265"/>
      <c r="Q44" s="265"/>
    </row>
    <row r="45" spans="1:17" ht="14.25">
      <c r="A45" s="263"/>
      <c r="B45" s="263"/>
      <c r="C45" s="263"/>
      <c r="D45" s="263"/>
      <c r="E45" s="263"/>
      <c r="F45" s="265"/>
      <c r="G45" s="265"/>
      <c r="H45" s="265"/>
      <c r="I45" s="265"/>
      <c r="J45" s="265"/>
      <c r="K45" s="265"/>
      <c r="L45" s="265"/>
      <c r="M45" s="265"/>
      <c r="N45" s="265"/>
      <c r="O45" s="265"/>
      <c r="P45" s="265"/>
      <c r="Q45" s="265"/>
    </row>
    <row r="46" spans="1:17">
      <c r="A46" s="85"/>
      <c r="B46" s="85"/>
      <c r="C46" s="85"/>
      <c r="D46" s="108"/>
      <c r="E46" s="108"/>
      <c r="F46" s="108"/>
      <c r="G46" s="108"/>
      <c r="H46" s="85"/>
      <c r="I46" s="85"/>
      <c r="J46" s="85"/>
      <c r="K46" s="85"/>
      <c r="L46" s="108"/>
      <c r="M46" s="108"/>
      <c r="N46" s="108"/>
      <c r="O46" s="85"/>
      <c r="P46" s="85"/>
      <c r="Q46" s="85"/>
    </row>
  </sheetData>
  <sheetProtection password="DA61" sheet="1" objects="1" scenarios="1" selectLockedCells="1" selectUnlockedCells="1"/>
  <mergeCells count="104">
    <mergeCell ref="C24:D24"/>
    <mergeCell ref="E24:G24"/>
    <mergeCell ref="A40:C40"/>
    <mergeCell ref="D40:E40"/>
    <mergeCell ref="A38:Q38"/>
    <mergeCell ref="A39:D39"/>
    <mergeCell ref="E39:F39"/>
    <mergeCell ref="G39:K39"/>
    <mergeCell ref="L39:P39"/>
    <mergeCell ref="A37:Q37"/>
    <mergeCell ref="A34:C34"/>
    <mergeCell ref="D34:E34"/>
    <mergeCell ref="F34:Q34"/>
    <mergeCell ref="C35:G35"/>
    <mergeCell ref="L35:O35"/>
    <mergeCell ref="C36:G36"/>
    <mergeCell ref="L36:O36"/>
    <mergeCell ref="A29:Q29"/>
    <mergeCell ref="A32:Q32"/>
    <mergeCell ref="A33:D33"/>
    <mergeCell ref="E33:F33"/>
    <mergeCell ref="G33:L33"/>
    <mergeCell ref="M33:Q33"/>
    <mergeCell ref="H24:I24"/>
    <mergeCell ref="L24:M27"/>
    <mergeCell ref="N24:O27"/>
    <mergeCell ref="C19:F19"/>
    <mergeCell ref="K19:N19"/>
    <mergeCell ref="A21:D21"/>
    <mergeCell ref="F21:J21"/>
    <mergeCell ref="L21:P21"/>
    <mergeCell ref="M22:N22"/>
    <mergeCell ref="P22:Q22"/>
    <mergeCell ref="A22:C22"/>
    <mergeCell ref="D22:F22"/>
    <mergeCell ref="G22:H22"/>
    <mergeCell ref="I22:J22"/>
    <mergeCell ref="K22:L22"/>
    <mergeCell ref="P24:Q27"/>
    <mergeCell ref="A25:D25"/>
    <mergeCell ref="E25:G25"/>
    <mergeCell ref="H25:I25"/>
    <mergeCell ref="J25:K25"/>
    <mergeCell ref="A23:Q23"/>
    <mergeCell ref="A26:K28"/>
    <mergeCell ref="A24:B24"/>
    <mergeCell ref="C14:F14"/>
    <mergeCell ref="K14:N14"/>
    <mergeCell ref="C15:F15"/>
    <mergeCell ref="K15:N15"/>
    <mergeCell ref="C16:F16"/>
    <mergeCell ref="K16:N16"/>
    <mergeCell ref="C17:F17"/>
    <mergeCell ref="K17:N17"/>
    <mergeCell ref="C18:F18"/>
    <mergeCell ref="K18:N18"/>
    <mergeCell ref="C12:F12"/>
    <mergeCell ref="K12:N12"/>
    <mergeCell ref="A4:B4"/>
    <mergeCell ref="A7:B7"/>
    <mergeCell ref="A8:Q9"/>
    <mergeCell ref="C11:F11"/>
    <mergeCell ref="K11:N11"/>
    <mergeCell ref="C13:F13"/>
    <mergeCell ref="K13:N13"/>
    <mergeCell ref="P4:Q4"/>
    <mergeCell ref="A5:B5"/>
    <mergeCell ref="C5:D5"/>
    <mergeCell ref="E5:F5"/>
    <mergeCell ref="G5:H5"/>
    <mergeCell ref="J5:L5"/>
    <mergeCell ref="M5:N5"/>
    <mergeCell ref="O5:Q5"/>
    <mergeCell ref="C4:D4"/>
    <mergeCell ref="E4:F4"/>
    <mergeCell ref="G4:H4"/>
    <mergeCell ref="J4:L4"/>
    <mergeCell ref="M4:O4"/>
    <mergeCell ref="M6:N6"/>
    <mergeCell ref="C7:D7"/>
    <mergeCell ref="E7:F7"/>
    <mergeCell ref="G7:H7"/>
    <mergeCell ref="J7:Q7"/>
    <mergeCell ref="A6:B6"/>
    <mergeCell ref="C6:D6"/>
    <mergeCell ref="E6:F6"/>
    <mergeCell ref="G6:H6"/>
    <mergeCell ref="J6:L6"/>
    <mergeCell ref="O6:Q6"/>
    <mergeCell ref="A1:D1"/>
    <mergeCell ref="A2:B2"/>
    <mergeCell ref="C2:D2"/>
    <mergeCell ref="E2:F2"/>
    <mergeCell ref="G2:I2"/>
    <mergeCell ref="L2:M2"/>
    <mergeCell ref="O2:Q2"/>
    <mergeCell ref="E3:F3"/>
    <mergeCell ref="G3:H3"/>
    <mergeCell ref="I3:K3"/>
    <mergeCell ref="J2:K2"/>
    <mergeCell ref="A3:B3"/>
    <mergeCell ref="C3:D3"/>
    <mergeCell ref="M3:O3"/>
    <mergeCell ref="P3:Q3"/>
  </mergeCells>
  <conditionalFormatting sqref="B11:P20">
    <cfRule type="expression" dxfId="399" priority="17">
      <formula>$B$12=""</formula>
    </cfRule>
  </conditionalFormatting>
  <conditionalFormatting sqref="B13:H20">
    <cfRule type="expression" dxfId="398" priority="16">
      <formula>$B$13=""</formula>
    </cfRule>
  </conditionalFormatting>
  <conditionalFormatting sqref="B14:H20">
    <cfRule type="expression" dxfId="397" priority="15">
      <formula>$B$14=""</formula>
    </cfRule>
  </conditionalFormatting>
  <conditionalFormatting sqref="B15:H20">
    <cfRule type="expression" dxfId="396" priority="14">
      <formula>$B$15=""</formula>
    </cfRule>
  </conditionalFormatting>
  <conditionalFormatting sqref="B16:H20">
    <cfRule type="expression" dxfId="395" priority="13">
      <formula>$B$16=""</formula>
    </cfRule>
  </conditionalFormatting>
  <conditionalFormatting sqref="B17:H20">
    <cfRule type="expression" dxfId="394" priority="12">
      <formula>$B$17=""</formula>
    </cfRule>
  </conditionalFormatting>
  <conditionalFormatting sqref="B18:H20">
    <cfRule type="expression" dxfId="393" priority="11">
      <formula>$B$18=""</formula>
    </cfRule>
  </conditionalFormatting>
  <conditionalFormatting sqref="B19:H20">
    <cfRule type="expression" dxfId="392" priority="10">
      <formula>$B$19=""</formula>
    </cfRule>
  </conditionalFormatting>
  <conditionalFormatting sqref="J11:P20">
    <cfRule type="expression" dxfId="391" priority="9">
      <formula>$J$12=""</formula>
    </cfRule>
  </conditionalFormatting>
  <conditionalFormatting sqref="J13:P20">
    <cfRule type="expression" dxfId="390" priority="8">
      <formula>$J$13=""</formula>
    </cfRule>
  </conditionalFormatting>
  <conditionalFormatting sqref="J14:P20">
    <cfRule type="expression" dxfId="389" priority="7">
      <formula>$J$14=""</formula>
    </cfRule>
  </conditionalFormatting>
  <conditionalFormatting sqref="J15:P20">
    <cfRule type="expression" dxfId="388" priority="6">
      <formula>$J$15=""</formula>
    </cfRule>
  </conditionalFormatting>
  <conditionalFormatting sqref="J16:P20">
    <cfRule type="expression" dxfId="387" priority="5">
      <formula>$J$16=""</formula>
    </cfRule>
  </conditionalFormatting>
  <conditionalFormatting sqref="J17:P20">
    <cfRule type="expression" dxfId="386" priority="4">
      <formula>$J$17=""</formula>
    </cfRule>
  </conditionalFormatting>
  <conditionalFormatting sqref="J18:P20">
    <cfRule type="expression" dxfId="385" priority="3">
      <formula>$J$18=""</formula>
    </cfRule>
  </conditionalFormatting>
  <conditionalFormatting sqref="J19:P20">
    <cfRule type="expression" dxfId="384" priority="2">
      <formula>$J$19=""</formula>
    </cfRule>
  </conditionalFormatting>
  <conditionalFormatting sqref="A37:Q38 A40:D40 F40:Q40 A39:G39 L39:Q39">
    <cfRule type="expression" dxfId="383"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R5"/>
  <sheetViews>
    <sheetView showGridLines="0" rightToLeft="1" zoomScale="98" zoomScaleNormal="98" workbookViewId="0">
      <pane ySplit="4" topLeftCell="A5" activePane="bottomLeft" state="frozen"/>
      <selection pane="bottomLeft" activeCell="K10" sqref="K10"/>
    </sheetView>
  </sheetViews>
  <sheetFormatPr defaultColWidth="9" defaultRowHeight="14.25"/>
  <cols>
    <col min="1" max="1" width="13.875" style="126" customWidth="1"/>
    <col min="2" max="2" width="10.875" style="126" bestFit="1" customWidth="1"/>
    <col min="3" max="4" width="9" style="126"/>
    <col min="5" max="5" width="10.125" style="126" bestFit="1" customWidth="1"/>
    <col min="6" max="6" width="11.375" style="162" bestFit="1" customWidth="1"/>
    <col min="7" max="7" width="11.375" style="162" customWidth="1"/>
    <col min="8" max="8" width="13.375" style="126" customWidth="1"/>
    <col min="9" max="9" width="9" style="126"/>
    <col min="10" max="10" width="11.75" style="126" bestFit="1" customWidth="1"/>
    <col min="11" max="11" width="21.875" style="126" customWidth="1"/>
    <col min="12" max="12" width="24.375" style="126" customWidth="1"/>
    <col min="13" max="13" width="17.75" style="126" customWidth="1"/>
    <col min="14" max="14" width="20.125" style="126" customWidth="1"/>
    <col min="15" max="15" width="31.75" style="126" customWidth="1"/>
    <col min="16" max="17" width="14.75" style="126" customWidth="1"/>
    <col min="18" max="18" width="19.125" style="126" customWidth="1"/>
    <col min="19" max="19" width="14.125" style="126" customWidth="1"/>
    <col min="20" max="20" width="6.875" style="126" bestFit="1" customWidth="1"/>
    <col min="21" max="25" width="4.375" style="126" customWidth="1"/>
    <col min="26" max="64" width="4.375" style="1" customWidth="1"/>
    <col min="65" max="67" width="4.25" style="1" customWidth="1"/>
    <col min="68" max="115" width="4.375" style="1" customWidth="1"/>
    <col min="116" max="116" width="10.125" style="1" customWidth="1"/>
    <col min="117" max="117" width="12.375" style="163" customWidth="1"/>
    <col min="118" max="120" width="9.125" style="1" bestFit="1" customWidth="1"/>
    <col min="121" max="121" width="9.125" style="1" customWidth="1"/>
    <col min="122" max="122" width="9.875" style="1" bestFit="1" customWidth="1"/>
    <col min="123" max="124" width="9" style="1"/>
    <col min="125" max="125" width="10.125" style="1" bestFit="1" customWidth="1"/>
    <col min="126" max="126" width="11.375" style="1" bestFit="1" customWidth="1"/>
    <col min="127" max="127" width="10.75" style="1" bestFit="1" customWidth="1"/>
    <col min="128" max="128" width="13.375" style="1" bestFit="1" customWidth="1"/>
    <col min="129" max="129" width="9.875" style="1" customWidth="1"/>
    <col min="130" max="133" width="9" style="126"/>
    <col min="134" max="134" width="14.75" style="126" bestFit="1" customWidth="1"/>
    <col min="135" max="135" width="12.5" style="126" bestFit="1" customWidth="1"/>
    <col min="136" max="136" width="13.625" style="126" bestFit="1" customWidth="1"/>
    <col min="137" max="137" width="12.625" style="126" bestFit="1" customWidth="1"/>
    <col min="138" max="16384" width="9" style="126"/>
  </cols>
  <sheetData>
    <row r="1" spans="1:148" s="187" customFormat="1" ht="18.75" thickBot="1">
      <c r="A1" s="557"/>
      <c r="B1" s="561">
        <v>9999</v>
      </c>
      <c r="C1" s="560" t="s">
        <v>42</v>
      </c>
      <c r="D1" s="560"/>
      <c r="E1" s="560"/>
      <c r="F1" s="560"/>
      <c r="G1" s="560"/>
      <c r="H1" s="560"/>
      <c r="I1" s="560"/>
      <c r="J1" s="560"/>
      <c r="K1" s="568" t="s">
        <v>17</v>
      </c>
      <c r="L1" s="571" t="s">
        <v>102</v>
      </c>
      <c r="M1" s="574" t="s">
        <v>100</v>
      </c>
      <c r="N1" s="574" t="s">
        <v>101</v>
      </c>
      <c r="O1" s="576" t="s">
        <v>69</v>
      </c>
      <c r="P1" s="560" t="s">
        <v>43</v>
      </c>
      <c r="Q1" s="560"/>
      <c r="R1" s="560"/>
      <c r="S1" s="564" t="s">
        <v>10</v>
      </c>
      <c r="T1" s="556" t="s">
        <v>44</v>
      </c>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t="s">
        <v>24</v>
      </c>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t="s">
        <v>45</v>
      </c>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t="s">
        <v>46</v>
      </c>
      <c r="CO1" s="556"/>
      <c r="CP1" s="556"/>
      <c r="CQ1" s="556"/>
      <c r="CR1" s="556"/>
      <c r="CS1" s="556"/>
      <c r="CT1" s="556"/>
      <c r="CU1" s="556"/>
      <c r="CV1" s="556"/>
      <c r="CW1" s="556"/>
      <c r="CX1" s="556"/>
      <c r="CY1" s="556"/>
      <c r="CZ1" s="556"/>
      <c r="DA1" s="556"/>
      <c r="DB1" s="556"/>
      <c r="DC1" s="556"/>
      <c r="DD1" s="556"/>
      <c r="DE1" s="556"/>
      <c r="DF1" s="556"/>
      <c r="DG1" s="556"/>
      <c r="DH1" s="556"/>
      <c r="DI1" s="556"/>
      <c r="DJ1" s="556"/>
      <c r="DK1" s="578"/>
      <c r="DL1" s="585" t="s">
        <v>47</v>
      </c>
      <c r="DM1" s="587"/>
      <c r="DN1" s="585" t="s">
        <v>1</v>
      </c>
      <c r="DO1" s="586"/>
      <c r="DP1" s="587"/>
      <c r="DQ1" s="581" t="s">
        <v>48</v>
      </c>
      <c r="DR1" s="582"/>
      <c r="DS1" s="183"/>
      <c r="DT1" s="183"/>
      <c r="DU1" s="581" t="s">
        <v>49</v>
      </c>
      <c r="DV1" s="582"/>
      <c r="DW1" s="582"/>
      <c r="DX1" s="582"/>
      <c r="DY1" s="591"/>
      <c r="DZ1" s="579" t="s">
        <v>50</v>
      </c>
      <c r="EA1" s="579"/>
      <c r="EB1" s="579"/>
    </row>
    <row r="2" spans="1:148" s="187" customFormat="1" ht="18.75" thickBot="1">
      <c r="A2" s="557"/>
      <c r="B2" s="561"/>
      <c r="C2" s="560"/>
      <c r="D2" s="560"/>
      <c r="E2" s="560"/>
      <c r="F2" s="560"/>
      <c r="G2" s="560"/>
      <c r="H2" s="560"/>
      <c r="I2" s="560"/>
      <c r="J2" s="560"/>
      <c r="K2" s="569"/>
      <c r="L2" s="572"/>
      <c r="M2" s="575"/>
      <c r="N2" s="575"/>
      <c r="O2" s="577"/>
      <c r="P2" s="560"/>
      <c r="Q2" s="560"/>
      <c r="R2" s="560"/>
      <c r="S2" s="564"/>
      <c r="T2" s="558" t="s">
        <v>18</v>
      </c>
      <c r="U2" s="558"/>
      <c r="V2" s="558"/>
      <c r="W2" s="558"/>
      <c r="X2" s="558"/>
      <c r="Y2" s="558"/>
      <c r="Z2" s="558"/>
      <c r="AA2" s="558"/>
      <c r="AB2" s="558"/>
      <c r="AC2" s="558"/>
      <c r="AD2" s="186"/>
      <c r="AE2" s="186"/>
      <c r="AF2" s="559" t="s">
        <v>21</v>
      </c>
      <c r="AG2" s="559"/>
      <c r="AH2" s="559"/>
      <c r="AI2" s="559"/>
      <c r="AJ2" s="559"/>
      <c r="AK2" s="559"/>
      <c r="AL2" s="559"/>
      <c r="AM2" s="559"/>
      <c r="AN2" s="559"/>
      <c r="AO2" s="559"/>
      <c r="AP2" s="185"/>
      <c r="AQ2" s="185"/>
      <c r="AR2" s="558" t="s">
        <v>18</v>
      </c>
      <c r="AS2" s="558"/>
      <c r="AT2" s="558"/>
      <c r="AU2" s="558"/>
      <c r="AV2" s="558"/>
      <c r="AW2" s="558"/>
      <c r="AX2" s="558"/>
      <c r="AY2" s="558"/>
      <c r="AZ2" s="558"/>
      <c r="BA2" s="558"/>
      <c r="BB2" s="186"/>
      <c r="BC2" s="186"/>
      <c r="BD2" s="559" t="s">
        <v>21</v>
      </c>
      <c r="BE2" s="559"/>
      <c r="BF2" s="559"/>
      <c r="BG2" s="559"/>
      <c r="BH2" s="559"/>
      <c r="BI2" s="559"/>
      <c r="BJ2" s="559"/>
      <c r="BK2" s="559"/>
      <c r="BL2" s="559"/>
      <c r="BM2" s="559"/>
      <c r="BN2" s="185"/>
      <c r="BO2" s="185"/>
      <c r="BP2" s="558" t="s">
        <v>18</v>
      </c>
      <c r="BQ2" s="558"/>
      <c r="BR2" s="558"/>
      <c r="BS2" s="558"/>
      <c r="BT2" s="558"/>
      <c r="BU2" s="558"/>
      <c r="BV2" s="558"/>
      <c r="BW2" s="558"/>
      <c r="BX2" s="558"/>
      <c r="BY2" s="558"/>
      <c r="BZ2" s="186"/>
      <c r="CA2" s="186"/>
      <c r="CB2" s="559" t="s">
        <v>21</v>
      </c>
      <c r="CC2" s="559"/>
      <c r="CD2" s="559"/>
      <c r="CE2" s="559"/>
      <c r="CF2" s="559"/>
      <c r="CG2" s="559"/>
      <c r="CH2" s="559"/>
      <c r="CI2" s="559"/>
      <c r="CJ2" s="559"/>
      <c r="CK2" s="559"/>
      <c r="CL2" s="185"/>
      <c r="CM2" s="185"/>
      <c r="CN2" s="558" t="s">
        <v>18</v>
      </c>
      <c r="CO2" s="558"/>
      <c r="CP2" s="558"/>
      <c r="CQ2" s="558"/>
      <c r="CR2" s="558"/>
      <c r="CS2" s="558"/>
      <c r="CT2" s="558"/>
      <c r="CU2" s="558"/>
      <c r="CV2" s="558"/>
      <c r="CW2" s="558"/>
      <c r="CX2" s="186"/>
      <c r="CY2" s="186"/>
      <c r="CZ2" s="559" t="s">
        <v>21</v>
      </c>
      <c r="DA2" s="559"/>
      <c r="DB2" s="559"/>
      <c r="DC2" s="559"/>
      <c r="DD2" s="559"/>
      <c r="DE2" s="559"/>
      <c r="DF2" s="559"/>
      <c r="DG2" s="559"/>
      <c r="DH2" s="559"/>
      <c r="DI2" s="559"/>
      <c r="DJ2" s="185"/>
      <c r="DK2" s="185"/>
      <c r="DL2" s="588"/>
      <c r="DM2" s="590"/>
      <c r="DN2" s="588"/>
      <c r="DO2" s="589"/>
      <c r="DP2" s="590"/>
      <c r="DQ2" s="583"/>
      <c r="DR2" s="584"/>
      <c r="DS2" s="184"/>
      <c r="DT2" s="184"/>
      <c r="DU2" s="583"/>
      <c r="DV2" s="584"/>
      <c r="DW2" s="584"/>
      <c r="DX2" s="584"/>
      <c r="DY2" s="592"/>
      <c r="DZ2" s="579"/>
      <c r="EA2" s="579"/>
      <c r="EB2" s="579"/>
    </row>
    <row r="3" spans="1:148" ht="80.25" customHeight="1" thickBot="1">
      <c r="A3" s="118" t="s">
        <v>3</v>
      </c>
      <c r="B3" s="119" t="s">
        <v>51</v>
      </c>
      <c r="C3" s="119" t="s">
        <v>52</v>
      </c>
      <c r="D3" s="119" t="s">
        <v>53</v>
      </c>
      <c r="E3" s="119" t="s">
        <v>7</v>
      </c>
      <c r="F3" s="120" t="s">
        <v>8</v>
      </c>
      <c r="G3" s="120" t="s">
        <v>128</v>
      </c>
      <c r="H3" s="119" t="s">
        <v>65</v>
      </c>
      <c r="I3" s="119" t="s">
        <v>12</v>
      </c>
      <c r="J3" s="119" t="s">
        <v>11</v>
      </c>
      <c r="K3" s="569"/>
      <c r="L3" s="572"/>
      <c r="M3" s="575"/>
      <c r="N3" s="575"/>
      <c r="O3" s="577"/>
      <c r="P3" s="562" t="s">
        <v>31</v>
      </c>
      <c r="Q3" s="562" t="s">
        <v>54</v>
      </c>
      <c r="R3" s="566" t="s">
        <v>15</v>
      </c>
      <c r="S3" s="564"/>
      <c r="T3" s="549">
        <v>510</v>
      </c>
      <c r="U3" s="550"/>
      <c r="V3" s="549">
        <v>511</v>
      </c>
      <c r="W3" s="550"/>
      <c r="X3" s="549">
        <v>512</v>
      </c>
      <c r="Y3" s="550"/>
      <c r="Z3" s="549">
        <v>513</v>
      </c>
      <c r="AA3" s="550"/>
      <c r="AB3" s="549">
        <v>514</v>
      </c>
      <c r="AC3" s="550"/>
      <c r="AD3" s="549">
        <v>515</v>
      </c>
      <c r="AE3" s="550"/>
      <c r="AF3" s="549">
        <v>516</v>
      </c>
      <c r="AG3" s="550"/>
      <c r="AH3" s="549">
        <v>517</v>
      </c>
      <c r="AI3" s="550"/>
      <c r="AJ3" s="549">
        <v>518</v>
      </c>
      <c r="AK3" s="550"/>
      <c r="AL3" s="549">
        <v>519</v>
      </c>
      <c r="AM3" s="550"/>
      <c r="AN3" s="549">
        <v>520</v>
      </c>
      <c r="AO3" s="550"/>
      <c r="AP3" s="549">
        <v>521</v>
      </c>
      <c r="AQ3" s="550"/>
      <c r="AR3" s="549">
        <v>522</v>
      </c>
      <c r="AS3" s="550"/>
      <c r="AT3" s="549">
        <v>523</v>
      </c>
      <c r="AU3" s="550"/>
      <c r="AV3" s="549">
        <v>524</v>
      </c>
      <c r="AW3" s="550"/>
      <c r="AX3" s="549">
        <v>525</v>
      </c>
      <c r="AY3" s="550"/>
      <c r="AZ3" s="549">
        <v>526</v>
      </c>
      <c r="BA3" s="550"/>
      <c r="BB3" s="549">
        <v>527</v>
      </c>
      <c r="BC3" s="550"/>
      <c r="BD3" s="549">
        <v>528</v>
      </c>
      <c r="BE3" s="550"/>
      <c r="BF3" s="549">
        <v>529</v>
      </c>
      <c r="BG3" s="550"/>
      <c r="BH3" s="549">
        <v>530</v>
      </c>
      <c r="BI3" s="550"/>
      <c r="BJ3" s="549">
        <v>531</v>
      </c>
      <c r="BK3" s="550"/>
      <c r="BL3" s="549">
        <v>532</v>
      </c>
      <c r="BM3" s="550"/>
      <c r="BN3" s="549">
        <v>533</v>
      </c>
      <c r="BO3" s="550"/>
      <c r="BP3" s="549">
        <v>534</v>
      </c>
      <c r="BQ3" s="550"/>
      <c r="BR3" s="549">
        <v>535</v>
      </c>
      <c r="BS3" s="550"/>
      <c r="BT3" s="549">
        <v>536</v>
      </c>
      <c r="BU3" s="550"/>
      <c r="BV3" s="549">
        <v>537</v>
      </c>
      <c r="BW3" s="550"/>
      <c r="BX3" s="549">
        <v>538</v>
      </c>
      <c r="BY3" s="550"/>
      <c r="BZ3" s="549">
        <v>539</v>
      </c>
      <c r="CA3" s="550"/>
      <c r="CB3" s="549">
        <v>540</v>
      </c>
      <c r="CC3" s="550"/>
      <c r="CD3" s="549">
        <v>541</v>
      </c>
      <c r="CE3" s="550"/>
      <c r="CF3" s="549">
        <v>542</v>
      </c>
      <c r="CG3" s="550"/>
      <c r="CH3" s="549">
        <v>543</v>
      </c>
      <c r="CI3" s="550"/>
      <c r="CJ3" s="549">
        <v>544</v>
      </c>
      <c r="CK3" s="550"/>
      <c r="CL3" s="549">
        <v>545</v>
      </c>
      <c r="CM3" s="550"/>
      <c r="CN3" s="549">
        <v>546</v>
      </c>
      <c r="CO3" s="550"/>
      <c r="CP3" s="549">
        <v>547</v>
      </c>
      <c r="CQ3" s="550"/>
      <c r="CR3" s="549">
        <v>548</v>
      </c>
      <c r="CS3" s="550"/>
      <c r="CT3" s="549">
        <v>549</v>
      </c>
      <c r="CU3" s="550"/>
      <c r="CV3" s="549">
        <v>550</v>
      </c>
      <c r="CW3" s="550"/>
      <c r="CX3" s="549">
        <v>551</v>
      </c>
      <c r="CY3" s="550"/>
      <c r="CZ3" s="549">
        <v>552</v>
      </c>
      <c r="DA3" s="550"/>
      <c r="DB3" s="549">
        <v>553</v>
      </c>
      <c r="DC3" s="550"/>
      <c r="DD3" s="549">
        <v>554</v>
      </c>
      <c r="DE3" s="550"/>
      <c r="DF3" s="549">
        <v>555</v>
      </c>
      <c r="DG3" s="550"/>
      <c r="DH3" s="549">
        <v>556</v>
      </c>
      <c r="DI3" s="550"/>
      <c r="DJ3" s="549">
        <v>557</v>
      </c>
      <c r="DK3" s="550"/>
      <c r="DL3" s="555" t="s">
        <v>55</v>
      </c>
      <c r="DM3" s="554" t="s">
        <v>0</v>
      </c>
      <c r="DN3" s="555" t="s">
        <v>55</v>
      </c>
      <c r="DO3" s="570" t="s">
        <v>0</v>
      </c>
      <c r="DP3" s="596" t="s">
        <v>56</v>
      </c>
      <c r="DQ3" s="596" t="s">
        <v>16</v>
      </c>
      <c r="DR3" s="555" t="s">
        <v>119</v>
      </c>
      <c r="DS3" s="547" t="s">
        <v>120</v>
      </c>
      <c r="DT3" s="547" t="s">
        <v>121</v>
      </c>
      <c r="DU3" s="593" t="s">
        <v>28</v>
      </c>
      <c r="DV3" s="597" t="s">
        <v>26</v>
      </c>
      <c r="DW3" s="551" t="s">
        <v>58</v>
      </c>
      <c r="DX3" s="598" t="s">
        <v>27</v>
      </c>
      <c r="DY3" s="595" t="s">
        <v>29</v>
      </c>
      <c r="DZ3" s="553" t="s">
        <v>59</v>
      </c>
      <c r="EA3" s="580" t="s">
        <v>122</v>
      </c>
      <c r="EB3" s="580" t="s">
        <v>123</v>
      </c>
      <c r="EC3" s="553" t="s">
        <v>60</v>
      </c>
      <c r="ED3" s="552" t="s">
        <v>127</v>
      </c>
      <c r="EE3" s="552" t="s">
        <v>126</v>
      </c>
      <c r="EF3" s="552" t="s">
        <v>125</v>
      </c>
      <c r="EG3" s="552" t="s">
        <v>124</v>
      </c>
      <c r="EH3" s="122"/>
      <c r="EI3" s="122"/>
      <c r="EJ3" s="122"/>
      <c r="EK3" s="123"/>
      <c r="EL3" s="124"/>
      <c r="EM3" s="124"/>
      <c r="EN3" s="121"/>
      <c r="EO3" s="125"/>
      <c r="EP3" s="125"/>
      <c r="EQ3" s="125"/>
      <c r="ER3" s="121"/>
    </row>
    <row r="4" spans="1:148" s="137" customFormat="1" ht="24.95" customHeight="1" thickBot="1">
      <c r="A4" s="127" t="s">
        <v>3</v>
      </c>
      <c r="B4" s="128" t="s">
        <v>51</v>
      </c>
      <c r="C4" s="128" t="s">
        <v>52</v>
      </c>
      <c r="D4" s="128" t="s">
        <v>53</v>
      </c>
      <c r="E4" s="128" t="s">
        <v>7</v>
      </c>
      <c r="F4" s="129" t="s">
        <v>8</v>
      </c>
      <c r="G4" s="129"/>
      <c r="H4" s="128"/>
      <c r="I4" s="128" t="s">
        <v>12</v>
      </c>
      <c r="J4" s="128" t="s">
        <v>11</v>
      </c>
      <c r="K4" s="569"/>
      <c r="L4" s="573"/>
      <c r="M4" s="575"/>
      <c r="N4" s="575"/>
      <c r="O4" s="577"/>
      <c r="P4" s="563"/>
      <c r="Q4" s="563"/>
      <c r="R4" s="567"/>
      <c r="S4" s="565"/>
      <c r="T4" s="130" t="s">
        <v>19</v>
      </c>
      <c r="U4" s="131" t="s">
        <v>20</v>
      </c>
      <c r="V4" s="130" t="s">
        <v>19</v>
      </c>
      <c r="W4" s="131" t="s">
        <v>20</v>
      </c>
      <c r="X4" s="130" t="s">
        <v>19</v>
      </c>
      <c r="Y4" s="131" t="s">
        <v>20</v>
      </c>
      <c r="Z4" s="130" t="s">
        <v>19</v>
      </c>
      <c r="AA4" s="131" t="s">
        <v>20</v>
      </c>
      <c r="AB4" s="130" t="s">
        <v>19</v>
      </c>
      <c r="AC4" s="131" t="s">
        <v>20</v>
      </c>
      <c r="AD4" s="130" t="s">
        <v>19</v>
      </c>
      <c r="AE4" s="131" t="s">
        <v>20</v>
      </c>
      <c r="AF4" s="132" t="s">
        <v>19</v>
      </c>
      <c r="AG4" s="131" t="s">
        <v>20</v>
      </c>
      <c r="AH4" s="130" t="s">
        <v>19</v>
      </c>
      <c r="AI4" s="131" t="s">
        <v>20</v>
      </c>
      <c r="AJ4" s="130" t="s">
        <v>19</v>
      </c>
      <c r="AK4" s="131" t="s">
        <v>20</v>
      </c>
      <c r="AL4" s="130" t="s">
        <v>19</v>
      </c>
      <c r="AM4" s="131" t="s">
        <v>20</v>
      </c>
      <c r="AN4" s="130" t="s">
        <v>19</v>
      </c>
      <c r="AO4" s="131" t="s">
        <v>20</v>
      </c>
      <c r="AP4" s="130" t="s">
        <v>19</v>
      </c>
      <c r="AQ4" s="131" t="s">
        <v>20</v>
      </c>
      <c r="AR4" s="132" t="s">
        <v>19</v>
      </c>
      <c r="AS4" s="131" t="s">
        <v>20</v>
      </c>
      <c r="AT4" s="130" t="s">
        <v>19</v>
      </c>
      <c r="AU4" s="131" t="s">
        <v>20</v>
      </c>
      <c r="AV4" s="130" t="s">
        <v>19</v>
      </c>
      <c r="AW4" s="131" t="s">
        <v>20</v>
      </c>
      <c r="AX4" s="130" t="s">
        <v>19</v>
      </c>
      <c r="AY4" s="131" t="s">
        <v>20</v>
      </c>
      <c r="AZ4" s="130" t="s">
        <v>19</v>
      </c>
      <c r="BA4" s="131" t="s">
        <v>20</v>
      </c>
      <c r="BB4" s="130" t="s">
        <v>19</v>
      </c>
      <c r="BC4" s="131" t="s">
        <v>20</v>
      </c>
      <c r="BD4" s="132" t="s">
        <v>19</v>
      </c>
      <c r="BE4" s="131" t="s">
        <v>20</v>
      </c>
      <c r="BF4" s="130" t="s">
        <v>19</v>
      </c>
      <c r="BG4" s="131" t="s">
        <v>20</v>
      </c>
      <c r="BH4" s="130" t="s">
        <v>19</v>
      </c>
      <c r="BI4" s="131" t="s">
        <v>20</v>
      </c>
      <c r="BJ4" s="130" t="s">
        <v>19</v>
      </c>
      <c r="BK4" s="131" t="s">
        <v>20</v>
      </c>
      <c r="BL4" s="130" t="s">
        <v>19</v>
      </c>
      <c r="BM4" s="133" t="s">
        <v>20</v>
      </c>
      <c r="BN4" s="130" t="s">
        <v>19</v>
      </c>
      <c r="BO4" s="131" t="s">
        <v>20</v>
      </c>
      <c r="BP4" s="134" t="s">
        <v>19</v>
      </c>
      <c r="BQ4" s="131" t="s">
        <v>20</v>
      </c>
      <c r="BR4" s="130" t="s">
        <v>19</v>
      </c>
      <c r="BS4" s="131" t="s">
        <v>20</v>
      </c>
      <c r="BT4" s="130" t="s">
        <v>19</v>
      </c>
      <c r="BU4" s="131" t="s">
        <v>20</v>
      </c>
      <c r="BV4" s="130" t="s">
        <v>19</v>
      </c>
      <c r="BW4" s="131" t="s">
        <v>20</v>
      </c>
      <c r="BX4" s="130" t="s">
        <v>19</v>
      </c>
      <c r="BY4" s="135" t="s">
        <v>20</v>
      </c>
      <c r="BZ4" s="130" t="s">
        <v>19</v>
      </c>
      <c r="CA4" s="135" t="s">
        <v>20</v>
      </c>
      <c r="CB4" s="132" t="s">
        <v>19</v>
      </c>
      <c r="CC4" s="131" t="s">
        <v>20</v>
      </c>
      <c r="CD4" s="130" t="s">
        <v>19</v>
      </c>
      <c r="CE4" s="131" t="s">
        <v>20</v>
      </c>
      <c r="CF4" s="130" t="s">
        <v>19</v>
      </c>
      <c r="CG4" s="131" t="s">
        <v>20</v>
      </c>
      <c r="CH4" s="130" t="s">
        <v>19</v>
      </c>
      <c r="CI4" s="131" t="s">
        <v>20</v>
      </c>
      <c r="CJ4" s="130" t="s">
        <v>19</v>
      </c>
      <c r="CK4" s="131" t="s">
        <v>20</v>
      </c>
      <c r="CL4" s="130" t="s">
        <v>19</v>
      </c>
      <c r="CM4" s="131" t="s">
        <v>20</v>
      </c>
      <c r="CN4" s="134" t="s">
        <v>19</v>
      </c>
      <c r="CO4" s="131" t="s">
        <v>20</v>
      </c>
      <c r="CP4" s="130" t="s">
        <v>19</v>
      </c>
      <c r="CQ4" s="131" t="s">
        <v>20</v>
      </c>
      <c r="CR4" s="130" t="s">
        <v>19</v>
      </c>
      <c r="CS4" s="131" t="s">
        <v>20</v>
      </c>
      <c r="CT4" s="130" t="s">
        <v>19</v>
      </c>
      <c r="CU4" s="131" t="s">
        <v>20</v>
      </c>
      <c r="CV4" s="130" t="s">
        <v>19</v>
      </c>
      <c r="CW4" s="133" t="s">
        <v>20</v>
      </c>
      <c r="CX4" s="130" t="s">
        <v>19</v>
      </c>
      <c r="CY4" s="131" t="s">
        <v>20</v>
      </c>
      <c r="CZ4" s="136" t="s">
        <v>19</v>
      </c>
      <c r="DA4" s="131" t="s">
        <v>20</v>
      </c>
      <c r="DB4" s="130" t="s">
        <v>19</v>
      </c>
      <c r="DC4" s="131" t="s">
        <v>20</v>
      </c>
      <c r="DD4" s="130" t="s">
        <v>19</v>
      </c>
      <c r="DE4" s="131" t="s">
        <v>20</v>
      </c>
      <c r="DF4" s="130" t="s">
        <v>19</v>
      </c>
      <c r="DG4" s="131" t="s">
        <v>20</v>
      </c>
      <c r="DH4" s="130" t="s">
        <v>19</v>
      </c>
      <c r="DI4" s="133" t="s">
        <v>20</v>
      </c>
      <c r="DJ4" s="130" t="s">
        <v>19</v>
      </c>
      <c r="DK4" s="131" t="s">
        <v>20</v>
      </c>
      <c r="DL4" s="555"/>
      <c r="DM4" s="554"/>
      <c r="DN4" s="555"/>
      <c r="DO4" s="570"/>
      <c r="DP4" s="596"/>
      <c r="DQ4" s="596"/>
      <c r="DR4" s="555"/>
      <c r="DS4" s="548"/>
      <c r="DT4" s="548"/>
      <c r="DU4" s="594"/>
      <c r="DV4" s="597"/>
      <c r="DW4" s="551"/>
      <c r="DX4" s="598"/>
      <c r="DY4" s="595"/>
      <c r="DZ4" s="553"/>
      <c r="EA4" s="580"/>
      <c r="EB4" s="580"/>
      <c r="EC4" s="553"/>
      <c r="ED4" s="552"/>
      <c r="EE4" s="552"/>
      <c r="EF4" s="552"/>
      <c r="EG4" s="552"/>
    </row>
    <row r="5" spans="1:148" s="161" customFormat="1" ht="24.95" customHeight="1">
      <c r="A5" s="138">
        <f>'اختيار المقررات'!E1</f>
        <v>0</v>
      </c>
      <c r="B5" s="139" t="e">
        <f>'اختيار المقررات'!L1</f>
        <v>#N/A</v>
      </c>
      <c r="C5" s="139" t="b">
        <f>'اختيار المقررات'!Q1</f>
        <v>0</v>
      </c>
      <c r="D5" s="139" t="b">
        <f>'اختيار المقررات'!W1</f>
        <v>0</v>
      </c>
      <c r="E5" s="139" t="b">
        <f>'اختيار المقررات'!AE1</f>
        <v>0</v>
      </c>
      <c r="F5" s="140" t="b">
        <f>'اختيار المقررات'!AB1</f>
        <v>0</v>
      </c>
      <c r="G5" s="140">
        <f>'اختيار المقررات'!AB3</f>
        <v>0</v>
      </c>
      <c r="H5" s="178">
        <f>'اختيار المقررات'!Q3</f>
        <v>0</v>
      </c>
      <c r="I5" s="139" t="b">
        <f>'اختيار المقررات'!E3</f>
        <v>0</v>
      </c>
      <c r="J5" s="141" t="b">
        <f>'اختيار المقررات'!L3</f>
        <v>0</v>
      </c>
      <c r="K5" s="142" t="b">
        <f>'اختيار المقررات'!W3</f>
        <v>0</v>
      </c>
      <c r="L5" s="143">
        <f>'اختيار المقررات'!AE3</f>
        <v>0</v>
      </c>
      <c r="M5" s="179">
        <f>'اختيار المقررات'!W4</f>
        <v>0</v>
      </c>
      <c r="N5" s="179">
        <f>'اختيار المقررات'!AB4</f>
        <v>0</v>
      </c>
      <c r="O5" s="144">
        <f>'اختيار المقررات'!AE4</f>
        <v>0</v>
      </c>
      <c r="P5" s="145" t="b">
        <f>'اختيار المقررات'!E4</f>
        <v>0</v>
      </c>
      <c r="Q5" s="146" t="b">
        <f>'اختيار المقررات'!L4</f>
        <v>0</v>
      </c>
      <c r="R5" s="147" t="b">
        <f>'اختيار المقررات'!Q4</f>
        <v>0</v>
      </c>
      <c r="S5" s="148" t="e">
        <f>'اختيار المقررات'!E2</f>
        <v>#N/A</v>
      </c>
      <c r="T5" s="149" t="str">
        <f>IFERROR(IF(OR(T3=الإستمارة!$B$12,T3=الإستمارة!$B$13,T3=الإستمارة!$B$14,T3=الإستمارة!$B$15,T3=الإستمارة!$B$16,T3=الإستمارة!$B$17,T3=الإستمارة!$B$18,T3=الإستمارة!$B$19),VLOOKUP(T3,الإستمارة!$B$12:$G$19,6,0),VLOOKUP(T3,الإستمارة!$K$12:$O$19,6,0)),"")</f>
        <v/>
      </c>
      <c r="U5" s="150" t="e">
        <f>'اختيار المقررات'!I8</f>
        <v>#N/A</v>
      </c>
      <c r="V5" s="149" t="str">
        <f>IFERROR(IF(OR(V3=الإستمارة!$B$12,V3=الإستمارة!$B$13,V3=الإستمارة!$B$14,V3=الإستمارة!$B$15,V3=الإستمارة!$B$16,V3=الإستمارة!$B$17,V3=الإستمارة!$B$18,V3=الإستمارة!$B$19),VLOOKUP(V3,الإستمارة!$B$12:$G$19,6,0),VLOOKUP(V3,الإستمارة!$K$12:$O$19,6,0)),"")</f>
        <v/>
      </c>
      <c r="W5" s="150" t="e">
        <f>'اختيار المقررات'!I9</f>
        <v>#N/A</v>
      </c>
      <c r="X5" s="149" t="str">
        <f>IFERROR(IF(OR(X3=الإستمارة!$B$12,X3=الإستمارة!$B$13,X3=الإستمارة!$B$14,X3=الإستمارة!$B$15,X3=الإستمارة!$B$16,X3=الإستمارة!$B$17,X3=الإستمارة!$B$18,X3=الإستمارة!$B$19),VLOOKUP(X3,الإستمارة!$B$12:$G$19,6,0),VLOOKUP(X3,الإستمارة!$K$12:$O$19,6,0)),"")</f>
        <v/>
      </c>
      <c r="Y5" s="150" t="e">
        <f>'اختيار المقررات'!I10</f>
        <v>#N/A</v>
      </c>
      <c r="Z5" s="149" t="str">
        <f>IFERROR(IF(OR(Z3=الإستمارة!$B$12,Z3=الإستمارة!$B$13,Z3=الإستمارة!$B$14,Z3=الإستمارة!$B$15,Z3=الإستمارة!$B$16,Z3=الإستمارة!$B$17,Z3=الإستمارة!$B$18,Z3=الإستمارة!$B$19),VLOOKUP(Z3,الإستمارة!$B$12:$G$19,6,0),VLOOKUP(Z3,الإستمارة!$K$12:$O$19,6,0)),"")</f>
        <v/>
      </c>
      <c r="AA5" s="150" t="e">
        <f>'اختيار المقررات'!I11</f>
        <v>#N/A</v>
      </c>
      <c r="AB5" s="149" t="str">
        <f>IFERROR(IF(OR(AB3=الإستمارة!$B$12,AB3=الإستمارة!$B$13,AB3=الإستمارة!$B$14,AB3=الإستمارة!$B$15,AB3=الإستمارة!$B$16,AB3=الإستمارة!$B$17,AB3=الإستمارة!$B$18,AB3=الإستمارة!$B$19),VLOOKUP(AB3,الإستمارة!$B$12:$G$19,6,0),VLOOKUP(AB3,الإستمارة!$K$12:$O$19,6,0)),"")</f>
        <v/>
      </c>
      <c r="AC5" s="150" t="e">
        <f>'اختيار المقررات'!I12</f>
        <v>#N/A</v>
      </c>
      <c r="AD5" s="149" t="str">
        <f>IFERROR(IF(OR(AD3=الإستمارة!$B$12,AD3=الإستمارة!$B$13,AD3=الإستمارة!$B$14,AD3=الإستمارة!$B$15,AD3=الإستمارة!$B$16,AD3=الإستمارة!$B$17,AD3=الإستمارة!$B$18,AD3=الإستمارة!$B$19),VLOOKUP(AD3,الإستمارة!$B$12:$G$19,6,0),VLOOKUP(AD3,الإستمارة!$K$12:$O$19,6,0)),"")</f>
        <v/>
      </c>
      <c r="AE5" s="150" t="e">
        <f>'اختيار المقررات'!I13</f>
        <v>#N/A</v>
      </c>
      <c r="AF5" s="149" t="str">
        <f>IFERROR(IF(OR(AF3=الإستمارة!$B$12,AF3=الإستمارة!$B$13,AF3=الإستمارة!$B$14,AF3=الإستمارة!$B$15,AF3=الإستمارة!$B$16,AF3=الإستمارة!$B$17,AF3=الإستمارة!$B$18,AF3=الإستمارة!$B$19),VLOOKUP(AF3,الإستمارة!$B$12:$G$19,6,0),VLOOKUP(AF3,الإستمارة!$K$12:$O$19,6,0)),"")</f>
        <v/>
      </c>
      <c r="AG5" s="150" t="e">
        <f>'اختيار المقررات'!Q8</f>
        <v>#N/A</v>
      </c>
      <c r="AH5" s="149" t="str">
        <f>IFERROR(IF(OR(AH3=الإستمارة!$B$12,AH3=الإستمارة!$B$13,AH3=الإستمارة!$B$14,AH3=الإستمارة!$B$15,AH3=الإستمارة!$B$16,AH3=الإستمارة!$B$17,AH3=الإستمارة!$B$18,AH3=الإستمارة!$B$19),VLOOKUP(AH3,الإستمارة!$B$12:$G$19,6,0),VLOOKUP(AH3,الإستمارة!$K$12:$O$19,6,0)),"")</f>
        <v/>
      </c>
      <c r="AI5" s="150" t="e">
        <f>'اختيار المقررات'!Q9</f>
        <v>#N/A</v>
      </c>
      <c r="AJ5" s="149" t="str">
        <f>IFERROR(IF(OR(AJ3=الإستمارة!$B$12,AJ3=الإستمارة!$B$13,AJ3=الإستمارة!$B$14,AJ3=الإستمارة!$B$15,AJ3=الإستمارة!$B$16,AJ3=الإستمارة!$B$17,AJ3=الإستمارة!$B$18,AJ3=الإستمارة!$B$19),VLOOKUP(AJ3,الإستمارة!$B$12:$G$19,6,0),VLOOKUP(AJ3,الإستمارة!$K$12:$O$19,6,0)),"")</f>
        <v/>
      </c>
      <c r="AK5" s="150" t="e">
        <f>'اختيار المقررات'!Q10</f>
        <v>#N/A</v>
      </c>
      <c r="AL5" s="149" t="str">
        <f>IFERROR(IF(OR(AL3=الإستمارة!$B$12,AL3=الإستمارة!$B$13,AL3=الإستمارة!$B$14,AL3=الإستمارة!$B$15,AL3=الإستمارة!$B$16,AL3=الإستمارة!$B$17,AL3=الإستمارة!$B$18,AL3=الإستمارة!$B$19),VLOOKUP(AL3,الإستمارة!$B$12:$G$19,6,0),VLOOKUP(AL3,الإستمارة!$K$12:$O$19,6,0)),"")</f>
        <v/>
      </c>
      <c r="AM5" s="150" t="e">
        <f>'اختيار المقررات'!Q11</f>
        <v>#N/A</v>
      </c>
      <c r="AN5" s="149" t="str">
        <f>IFERROR(IF(OR(AN3=الإستمارة!$B$12,AN3=الإستمارة!$B$13,AN3=الإستمارة!$B$14,AN3=الإستمارة!$B$15,AN3=الإستمارة!$B$16,AN3=الإستمارة!$B$17,AN3=الإستمارة!$B$18,AN3=الإستمارة!$B$19),VLOOKUP(AN3,الإستمارة!$B$12:$G$19,6,0),VLOOKUP(AN3,الإستمارة!$K$12:$O$19,6,0)),"")</f>
        <v/>
      </c>
      <c r="AO5" s="150" t="e">
        <f>'اختيار المقررات'!Q12</f>
        <v>#N/A</v>
      </c>
      <c r="AP5" s="149" t="str">
        <f>IFERROR(IF(OR(AP3=الإستمارة!$B$12,AP3=الإستمارة!$B$13,AP3=الإستمارة!$B$14,AP3=الإستمارة!$B$15,AP3=الإستمارة!$B$16,AP3=الإستمارة!$B$17,AP3=الإستمارة!$B$18,AP3=الإستمارة!$B$19),VLOOKUP(AP3,الإستمارة!$B$12:$G$19,6,0),VLOOKUP(AP3,الإستمارة!$K$12:$O$19,6,0)),"")</f>
        <v/>
      </c>
      <c r="AQ5" s="151" t="e">
        <f>'اختيار المقررات'!Q13</f>
        <v>#N/A</v>
      </c>
      <c r="AR5" s="149" t="str">
        <f>IFERROR(IF(OR(AR3=الإستمارة!$B$12,AR3=الإستمارة!$B$13,AR3=الإستمارة!$B$14,AR3=الإستمارة!$B$15,AR3=الإستمارة!$B$16,AR3=الإستمارة!$B$17,AR3=الإستمارة!$B$18,AR3=الإستمارة!$B$19),VLOOKUP(AR3,الإستمارة!$B$12:$G$19,6,0),VLOOKUP(AR3,الإستمارة!$K$12:$O$19,6,0)),"")</f>
        <v/>
      </c>
      <c r="AS5" s="150" t="e">
        <f>'اختيار المقررات'!I16</f>
        <v>#N/A</v>
      </c>
      <c r="AT5" s="149" t="str">
        <f>IFERROR(IF(OR(AT3=الإستمارة!$B$12,AT3=الإستمارة!$B$13,AT3=الإستمارة!$B$14,AT3=الإستمارة!$B$15,AT3=الإستمارة!$B$16,AT3=الإستمارة!$B$17,AT3=الإستمارة!$B$18,AT3=الإستمارة!$B$19),VLOOKUP(AT3,الإستمارة!$B$12:$G$19,6,0),VLOOKUP(AT3,الإستمارة!$K$12:$O$19,6,0)),"")</f>
        <v/>
      </c>
      <c r="AU5" s="150" t="e">
        <f>'اختيار المقررات'!I17</f>
        <v>#N/A</v>
      </c>
      <c r="AV5" s="149" t="str">
        <f>IFERROR(IF(OR(AV3=الإستمارة!$B$12,AV3=الإستمارة!$B$13,AV3=الإستمارة!$B$14,AV3=الإستمارة!$B$15,AV3=الإستمارة!$B$16,AV3=الإستمارة!$B$17,AV3=الإستمارة!$B$18,AV3=الإستمارة!$B$19),VLOOKUP(AV3,الإستمارة!$B$12:$G$19,6,0),VLOOKUP(AV3,الإستمارة!$K$12:$O$19,6,0)),"")</f>
        <v/>
      </c>
      <c r="AW5" s="150" t="e">
        <f>'اختيار المقررات'!I18</f>
        <v>#N/A</v>
      </c>
      <c r="AX5" s="149" t="str">
        <f>IFERROR(IF(OR(AX3=الإستمارة!$B$12,AX3=الإستمارة!$B$13,AX3=الإستمارة!$B$14,AX3=الإستمارة!$B$15,AX3=الإستمارة!$B$16,AX3=الإستمارة!$B$17,AX3=الإستمارة!$B$18,AX3=الإستمارة!$B$19),VLOOKUP(AX3,الإستمارة!$B$12:$G$19,6,0),VLOOKUP(AX3,الإستمارة!$K$12:$O$19,6,0)),"")</f>
        <v/>
      </c>
      <c r="AY5" s="150" t="e">
        <f>'اختيار المقررات'!I19</f>
        <v>#N/A</v>
      </c>
      <c r="AZ5" s="149" t="str">
        <f>IFERROR(IF(OR(AZ3=الإستمارة!$B$12,AZ3=الإستمارة!$B$13,AZ3=الإستمارة!$B$14,AZ3=الإستمارة!$B$15,AZ3=الإستمارة!$B$16,AZ3=الإستمارة!$B$17,AZ3=الإستمارة!$B$18,AZ3=الإستمارة!$B$19),VLOOKUP(AZ3,الإستمارة!$B$12:$G$19,6,0),VLOOKUP(AZ3,الإستمارة!$K$12:$O$19,6,0)),"")</f>
        <v/>
      </c>
      <c r="BA5" s="150" t="e">
        <f>'اختيار المقررات'!I20</f>
        <v>#N/A</v>
      </c>
      <c r="BB5" s="149" t="str">
        <f>IFERROR(IF(OR(BB3=الإستمارة!$B$12,BB3=الإستمارة!$B$13,BB3=الإستمارة!$B$14,BB3=الإستمارة!$B$15,BB3=الإستمارة!$B$16,BB3=الإستمارة!$B$17,BB3=الإستمارة!$B$18,BB3=الإستمارة!$B$19),VLOOKUP(BB3,الإستمارة!$B$12:$G$19,6,0),VLOOKUP(BB3,الإستمارة!$K$12:$O$19,6,0)),"")</f>
        <v/>
      </c>
      <c r="BC5" s="150" t="e">
        <f>'اختيار المقررات'!I21</f>
        <v>#N/A</v>
      </c>
      <c r="BD5" s="149" t="str">
        <f>IFERROR(IF(OR(BD3=الإستمارة!$B$12,BD3=الإستمارة!$B$13,BD3=الإستمارة!$B$14,BD3=الإستمارة!$B$15,BD3=الإستمارة!$B$16,BD3=الإستمارة!$B$17,BD3=الإستمارة!$B$18,BD3=الإستمارة!$B$19),VLOOKUP(BD3,الإستمارة!$B$12:$G$19,6,0),VLOOKUP(BD3,الإستمارة!$K$12:$O$19,6,0)),"")</f>
        <v/>
      </c>
      <c r="BE5" s="150" t="e">
        <f>'اختيار المقررات'!Q16</f>
        <v>#N/A</v>
      </c>
      <c r="BF5" s="149" t="str">
        <f>IFERROR(IF(OR(BF3=الإستمارة!$B$12,BF3=الإستمارة!$B$13,BF3=الإستمارة!$B$14,BF3=الإستمارة!$B$15,BF3=الإستمارة!$B$16,BF3=الإستمارة!$B$17,BF3=الإستمارة!$B$18,BF3=الإستمارة!$B$19),VLOOKUP(BF3,الإستمارة!$B$12:$G$19,6,0),VLOOKUP(BF3,الإستمارة!$K$12:$O$19,6,0)),"")</f>
        <v/>
      </c>
      <c r="BG5" s="150" t="e">
        <f>'اختيار المقررات'!Q17</f>
        <v>#N/A</v>
      </c>
      <c r="BH5" s="149" t="str">
        <f>IFERROR(IF(OR(BH3=الإستمارة!$B$12,BH3=الإستمارة!$B$13,BH3=الإستمارة!$B$14,BH3=الإستمارة!$B$15,BH3=الإستمارة!$B$16,BH3=الإستمارة!$B$17,BH3=الإستمارة!$B$18,BH3=الإستمارة!$B$19),VLOOKUP(BH3,الإستمارة!$B$12:$G$19,6,0),VLOOKUP(BH3,الإستمارة!$K$12:$O$19,6,0)),"")</f>
        <v/>
      </c>
      <c r="BI5" s="150" t="e">
        <f>'اختيار المقررات'!Q18</f>
        <v>#N/A</v>
      </c>
      <c r="BJ5" s="149" t="str">
        <f>IFERROR(IF(OR(BJ3=الإستمارة!$B$12,BJ3=الإستمارة!$B$13,BJ3=الإستمارة!$B$14,BJ3=الإستمارة!$B$15,BJ3=الإستمارة!$B$16,BJ3=الإستمارة!$B$17,BJ3=الإستمارة!$B$18,BJ3=الإستمارة!$B$19),VLOOKUP(BJ3,الإستمارة!$B$12:$G$19,6,0),VLOOKUP(BJ3,الإستمارة!$K$12:$O$19,6,0)),"")</f>
        <v/>
      </c>
      <c r="BK5" s="150" t="e">
        <f>'اختيار المقررات'!Q19</f>
        <v>#N/A</v>
      </c>
      <c r="BL5" s="149" t="str">
        <f>IFERROR(IF(OR(BL3=الإستمارة!$B$12,BL3=الإستمارة!$B$13,BL3=الإستمارة!$B$14,BL3=الإستمارة!$B$15,BL3=الإستمارة!$B$16,BL3=الإستمارة!$B$17,BL3=الإستمارة!$B$18,BL3=الإستمارة!$B$19),VLOOKUP(BL3,الإستمارة!$B$12:$G$19,6,0),VLOOKUP(BL3,الإستمارة!$K$12:$O$19,6,0)),"")</f>
        <v/>
      </c>
      <c r="BM5" s="152" t="e">
        <f>'اختيار المقررات'!Q20</f>
        <v>#N/A</v>
      </c>
      <c r="BN5" s="149" t="str">
        <f>IFERROR(IF(OR(BN3=الإستمارة!$B$12,BN3=الإستمارة!$B$13,BN3=الإستمارة!$B$14,BN3=الإستمارة!$B$15,BN3=الإستمارة!$B$16,BN3=الإستمارة!$B$17,BN3=الإستمارة!$B$18,BN3=الإستمارة!$B$19),VLOOKUP(BN3,الإستمارة!$B$12:$G$19,6,0),VLOOKUP(BN3,الإستمارة!$K$12:$O$19,6,0)),"")</f>
        <v/>
      </c>
      <c r="BO5" s="150" t="e">
        <f>'اختيار المقررات'!Q21</f>
        <v>#N/A</v>
      </c>
      <c r="BP5" s="149" t="str">
        <f>IFERROR(IF(OR(BP3=الإستمارة!$B$12,BP3=الإستمارة!$B$13,BP3=الإستمارة!$B$14,BP3=الإستمارة!$B$15,BP3=الإستمارة!$B$16,BP3=الإستمارة!$B$17,BP3=الإستمارة!$B$18,BP3=الإستمارة!$B$19),VLOOKUP(BP3,الإستمارة!$B$12:$G$19,6,0),VLOOKUP(BP3,الإستمارة!$K$12:$O$19,6,0)),"")</f>
        <v/>
      </c>
      <c r="BQ5" s="150" t="e">
        <f>'اختيار المقررات'!Y8</f>
        <v>#N/A</v>
      </c>
      <c r="BR5" s="149" t="str">
        <f>IFERROR(IF(OR(BR3=الإستمارة!$B$12,BR3=الإستمارة!$B$13,BR3=الإستمارة!$B$14,BR3=الإستمارة!$B$15,BR3=الإستمارة!$B$16,BR3=الإستمارة!$B$17,BR3=الإستمارة!$B$18,BR3=الإستمارة!$B$19),VLOOKUP(BR3,الإستمارة!$B$12:$G$19,6,0),VLOOKUP(BR3,الإستمارة!$K$12:$O$19,6,0)),"")</f>
        <v/>
      </c>
      <c r="BS5" s="150" t="e">
        <f>'اختيار المقررات'!Y9</f>
        <v>#N/A</v>
      </c>
      <c r="BT5" s="149" t="str">
        <f>IFERROR(IF(OR(BT3=الإستمارة!$B$12,BT3=الإستمارة!$B$13,BT3=الإستمارة!$B$14,BT3=الإستمارة!$B$15,BT3=الإستمارة!$B$16,BT3=الإستمارة!$B$17,BT3=الإستمارة!$B$18,BT3=الإستمارة!$B$19),VLOOKUP(BT3,الإستمارة!$B$12:$G$19,6,0),VLOOKUP(BT3,الإستمارة!$K$12:$O$19,6,0)),"")</f>
        <v/>
      </c>
      <c r="BU5" s="150" t="e">
        <f>'اختيار المقررات'!Y10</f>
        <v>#N/A</v>
      </c>
      <c r="BV5" s="149" t="str">
        <f>IFERROR(IF(OR(BV3=الإستمارة!$B$12,BV3=الإستمارة!$B$13,BV3=الإستمارة!$B$14,BV3=الإستمارة!$B$15,BV3=الإستمارة!$B$16,BV3=الإستمارة!$B$17,BV3=الإستمارة!$B$18,BV3=الإستمارة!$B$19),VLOOKUP(BV3,الإستمارة!$B$12:$G$19,6,0),VLOOKUP(BV3,الإستمارة!$K$12:$O$19,6,0)),"")</f>
        <v/>
      </c>
      <c r="BW5" s="150" t="e">
        <f>'اختيار المقررات'!Y11</f>
        <v>#N/A</v>
      </c>
      <c r="BX5" s="149" t="str">
        <f>IFERROR(IF(OR(BX3=الإستمارة!$B$12,BX3=الإستمارة!$B$13,BX3=الإستمارة!$B$14,BX3=الإستمارة!$B$15,BX3=الإستمارة!$B$16,BX3=الإستمارة!$B$17,BX3=الإستمارة!$B$18,BX3=الإستمارة!$B$19),VLOOKUP(BX3,الإستمارة!$B$12:$G$19,6,0),VLOOKUP(BX3,الإستمارة!$K$12:$O$19,6,0)),"")</f>
        <v/>
      </c>
      <c r="BY5" s="153" t="e">
        <f>'اختيار المقررات'!Y12</f>
        <v>#N/A</v>
      </c>
      <c r="BZ5" s="149" t="str">
        <f>IFERROR(IF(OR(BZ3=الإستمارة!$B$12,BZ3=الإستمارة!$B$13,BZ3=الإستمارة!$B$14,BZ3=الإستمارة!$B$15,BZ3=الإستمارة!$B$16,BZ3=الإستمارة!$B$17,BZ3=الإستمارة!$B$18,BZ3=الإستمارة!$B$19),VLOOKUP(BZ3,الإستمارة!$B$12:$G$19,6,0),VLOOKUP(BZ3,الإستمارة!$K$12:$O$19,6,0)),"")</f>
        <v/>
      </c>
      <c r="CA5" s="153" t="e">
        <f>'اختيار المقررات'!Y13</f>
        <v>#N/A</v>
      </c>
      <c r="CB5" s="149" t="str">
        <f>IFERROR(IF(OR(CB3=الإستمارة!$B$12,CB3=الإستمارة!$B$13,CB3=الإستمارة!$B$14,CB3=الإستمارة!$B$15,CB3=الإستمارة!$B$16,CB3=الإستمارة!$B$17,CB3=الإستمارة!$B$18,CB3=الإستمارة!$B$19),VLOOKUP(CB3,الإستمارة!$B$12:$G$19,6,0),VLOOKUP(CB3,الإستمارة!$K$12:$O$19,6,0)),"")</f>
        <v/>
      </c>
      <c r="CC5" s="150" t="e">
        <f>'اختيار المقررات'!AG8</f>
        <v>#N/A</v>
      </c>
      <c r="CD5" s="149" t="str">
        <f>IFERROR(IF(OR(CD3=الإستمارة!$B$12,CD3=الإستمارة!$B$13,CD3=الإستمارة!$B$14,CD3=الإستمارة!$B$15,CD3=الإستمارة!$B$16,CD3=الإستمارة!$B$17,CD3=الإستمارة!$B$18,CD3=الإستمارة!$B$19),VLOOKUP(CD3,الإستمارة!$B$12:$G$19,6,0),VLOOKUP(CD3,الإستمارة!$K$12:$O$19,6,0)),"")</f>
        <v/>
      </c>
      <c r="CE5" s="150" t="e">
        <f>'اختيار المقررات'!AG9</f>
        <v>#N/A</v>
      </c>
      <c r="CF5" s="149" t="str">
        <f>IFERROR(IF(OR(CF3=الإستمارة!$B$12,CF3=الإستمارة!$B$13,CF3=الإستمارة!$B$14,CF3=الإستمارة!$B$15,CF3=الإستمارة!$B$16,CF3=الإستمارة!$B$17,CF3=الإستمارة!$B$18,CF3=الإستمارة!$B$19),VLOOKUP(CF3,الإستمارة!$B$12:$G$19,6,0),VLOOKUP(CF3,الإستمارة!$K$12:$O$19,6,0)),"")</f>
        <v/>
      </c>
      <c r="CG5" s="150" t="e">
        <f>'اختيار المقررات'!AG10</f>
        <v>#N/A</v>
      </c>
      <c r="CH5" s="149" t="str">
        <f>IFERROR(IF(OR(CH3=الإستمارة!$B$12,CH3=الإستمارة!$B$13,CH3=الإستمارة!$B$14,CH3=الإستمارة!$B$15,CH3=الإستمارة!$B$16,CH3=الإستمارة!$B$17,CH3=الإستمارة!$B$18,CH3=الإستمارة!$B$19),VLOOKUP(CH3,الإستمارة!$B$12:$G$19,6,0),VLOOKUP(CH3,الإستمارة!$K$12:$O$19,6,0)),"")</f>
        <v/>
      </c>
      <c r="CI5" s="150" t="e">
        <f>'اختيار المقررات'!AG11</f>
        <v>#N/A</v>
      </c>
      <c r="CJ5" s="149" t="str">
        <f>IFERROR(IF(OR(CJ3=الإستمارة!$B$12,CJ3=الإستمارة!$B$13,CJ3=الإستمارة!$B$14,CJ3=الإستمارة!$B$15,CJ3=الإستمارة!$B$16,CJ3=الإستمارة!$B$17,CJ3=الإستمارة!$B$18,CJ3=الإستمارة!$B$19),VLOOKUP(CJ3,الإستمارة!$B$12:$G$19,6,0),VLOOKUP(CJ3,الإستمارة!$K$12:$O$19,6,0)),"")</f>
        <v/>
      </c>
      <c r="CK5" s="150" t="e">
        <f>'اختيار المقررات'!AG12</f>
        <v>#N/A</v>
      </c>
      <c r="CL5" s="149" t="str">
        <f>IFERROR(IF(OR(CL3=الإستمارة!$B$12,CL3=الإستمارة!$B$13,CL3=الإستمارة!$B$14,CL3=الإستمارة!$B$15,CL3=الإستمارة!$B$16,CL3=الإستمارة!$B$17,CL3=الإستمارة!$B$18,CL3=الإستمارة!$B$19),VLOOKUP(CL3,الإستمارة!$B$12:$G$19,6,0),VLOOKUP(CL3,الإستمارة!$K$12:$O$19,6,0)),"")</f>
        <v/>
      </c>
      <c r="CM5" s="151" t="e">
        <f>'اختيار المقررات'!AG13</f>
        <v>#N/A</v>
      </c>
      <c r="CN5" s="149" t="str">
        <f>IFERROR(IF(OR(CN3=الإستمارة!$B$12,CN3=الإستمارة!$B$13,CN3=الإستمارة!$B$14,CN3=الإستمارة!$B$15,CN3=الإستمارة!$B$16,CN3=الإستمارة!$B$17,CN3=الإستمارة!$B$18,CN3=الإستمارة!$B$19),VLOOKUP(CN3,الإستمارة!$B$12:$G$19,6,0),VLOOKUP(CN3,الإستمارة!$K$12:$O$19,6,0)),"")</f>
        <v/>
      </c>
      <c r="CO5" s="150" t="e">
        <f>'اختيار المقررات'!Y16</f>
        <v>#N/A</v>
      </c>
      <c r="CP5" s="149" t="str">
        <f>IFERROR(IF(OR(CP3=الإستمارة!$B$12,CP3=الإستمارة!$B$13,CP3=الإستمارة!$B$14,CP3=الإستمارة!$B$15,CP3=الإستمارة!$B$16,CP3=الإستمارة!$B$17,CP3=الإستمارة!$B$18,CP3=الإستمارة!$B$19),VLOOKUP(CP3,الإستمارة!$B$12:$G$19,6,0),VLOOKUP(CP3,الإستمارة!$K$12:$O$19,6,0)),"")</f>
        <v/>
      </c>
      <c r="CQ5" s="150" t="e">
        <f>'اختيار المقررات'!Y17</f>
        <v>#N/A</v>
      </c>
      <c r="CR5" s="149" t="str">
        <f>IFERROR(IF(OR(CR3=الإستمارة!$B$12,CR3=الإستمارة!$B$13,CR3=الإستمارة!$B$14,CR3=الإستمارة!$B$15,CR3=الإستمارة!$B$16,CR3=الإستمارة!$B$17,CR3=الإستمارة!$B$18,CR3=الإستمارة!$B$19),VLOOKUP(CR3,الإستمارة!$B$12:$G$19,6,0),VLOOKUP(CR3,الإستمارة!$K$12:$O$19,6,0)),"")</f>
        <v/>
      </c>
      <c r="CS5" s="150" t="e">
        <f>'اختيار المقررات'!Y18</f>
        <v>#N/A</v>
      </c>
      <c r="CT5" s="149" t="str">
        <f>IFERROR(IF(OR(CT3=الإستمارة!$B$12,CT3=الإستمارة!$B$13,CT3=الإستمارة!$B$14,CT3=الإستمارة!$B$15,CT3=الإستمارة!$B$16,CT3=الإستمارة!$B$17,CT3=الإستمارة!$B$18,CT3=الإستمارة!$B$19),VLOOKUP(CT3,الإستمارة!$B$12:$G$19,6,0),VLOOKUP(CT3,الإستمارة!$K$12:$O$19,6,0)),"")</f>
        <v/>
      </c>
      <c r="CU5" s="150" t="e">
        <f>'اختيار المقررات'!Y19</f>
        <v>#N/A</v>
      </c>
      <c r="CV5" s="149" t="str">
        <f>IFERROR(IF(OR(CV3=الإستمارة!$B$12,CV3=الإستمارة!$B$13,CV3=الإستمارة!$B$14,CV3=الإستمارة!$B$15,CV3=الإستمارة!$B$16,CV3=الإستمارة!$B$17,CV3=الإستمارة!$B$18,CV3=الإستمارة!$B$19),VLOOKUP(CV3,الإستمارة!$B$12:$G$19,6,0),VLOOKUP(CV3,الإستمارة!$K$12:$O$19,6,0)),"")</f>
        <v/>
      </c>
      <c r="CW5" s="152" t="e">
        <f>'اختيار المقررات'!Y20</f>
        <v>#N/A</v>
      </c>
      <c r="CX5" s="149" t="str">
        <f>IFERROR(IF(OR(CX3=الإستمارة!$B$12,CX3=الإستمارة!$B$13,CX3=الإستمارة!$B$14,CX3=الإستمارة!$B$15,CX3=الإستمارة!$B$16,CX3=الإستمارة!$B$17,CX3=الإستمارة!$B$18,CX3=الإستمارة!$B$19),VLOOKUP(CX3,الإستمارة!$B$12:$G$19,6,0),VLOOKUP(CX3,الإستمارة!$K$12:$O$19,6,0)),"")</f>
        <v/>
      </c>
      <c r="CY5" s="150" t="e">
        <f>'اختيار المقررات'!Y21</f>
        <v>#N/A</v>
      </c>
      <c r="CZ5" s="149" t="str">
        <f>IFERROR(IF(OR(CZ3=الإستمارة!$B$12,CZ3=الإستمارة!$B$13,CZ3=الإستمارة!$B$14,CZ3=الإستمارة!$B$15,CZ3=الإستمارة!$B$16,CZ3=الإستمارة!$B$17,CZ3=الإستمارة!$B$18,CZ3=الإستمارة!$B$19),VLOOKUP(CZ3,الإستمارة!$B$12:$G$19,6,0),VLOOKUP(CZ3,الإستمارة!$K$12:$O$19,6,0)),"")</f>
        <v/>
      </c>
      <c r="DA5" s="150" t="e">
        <f>'اختيار المقررات'!AG16</f>
        <v>#N/A</v>
      </c>
      <c r="DB5" s="149" t="str">
        <f>IFERROR(IF(OR(DB3=الإستمارة!$B$12,DB3=الإستمارة!$B$13,DB3=الإستمارة!$B$14,DB3=الإستمارة!$B$15,DB3=الإستمارة!$B$16,DB3=الإستمارة!$B$17,DB3=الإستمارة!$B$18,DB3=الإستمارة!$B$19),VLOOKUP(DB3,الإستمارة!$B$12:$G$19,6,0),VLOOKUP(DB3,الإستمارة!$K$12:$O$19,6,0)),"")</f>
        <v/>
      </c>
      <c r="DC5" s="150" t="e">
        <f>'اختيار المقررات'!AG17</f>
        <v>#N/A</v>
      </c>
      <c r="DD5" s="149" t="str">
        <f>IFERROR(IF(OR(DD3=الإستمارة!$B$12,DD3=الإستمارة!$B$13,DD3=الإستمارة!$B$14,DD3=الإستمارة!$B$15,DD3=الإستمارة!$B$16,DD3=الإستمارة!$B$17,DD3=الإستمارة!$B$18,DD3=الإستمارة!$B$19),VLOOKUP(DD3,الإستمارة!$B$12:$G$19,6,0),VLOOKUP(DD3,الإستمارة!$K$12:$O$19,6,0)),"")</f>
        <v/>
      </c>
      <c r="DE5" s="150" t="e">
        <f>'اختيار المقررات'!AG18</f>
        <v>#N/A</v>
      </c>
      <c r="DF5" s="149" t="str">
        <f>IFERROR(IF(OR(DF3=الإستمارة!$B$12,DF3=الإستمارة!$B$13,DF3=الإستمارة!$B$14,DF3=الإستمارة!$B$15,DF3=الإستمارة!$B$16,DF3=الإستمارة!$B$17,DF3=الإستمارة!$B$18,DF3=الإستمارة!$B$19),VLOOKUP(DF3,الإستمارة!$B$12:$G$19,6,0),VLOOKUP(DF3,الإستمارة!$K$12:$O$19,6,0)),"")</f>
        <v/>
      </c>
      <c r="DG5" s="150" t="e">
        <f>'اختيار المقررات'!AG19</f>
        <v>#N/A</v>
      </c>
      <c r="DH5" s="149" t="str">
        <f>IFERROR(IF(OR(DH3=الإستمارة!$B$12,DH3=الإستمارة!$B$13,DH3=الإستمارة!$B$14,DH3=الإستمارة!$B$15,DH3=الإستمارة!$B$16,DH3=الإستمارة!$B$17,DH3=الإستمارة!$B$18,DH3=الإستمارة!$B$19),VLOOKUP(DH3,الإستمارة!$B$12:$G$19,6,0),VLOOKUP(DH3,الإستمارة!$K$12:$O$19,6,0)),"")</f>
        <v/>
      </c>
      <c r="DI5" s="152" t="e">
        <f>'اختيار المقررات'!AG20</f>
        <v>#N/A</v>
      </c>
      <c r="DJ5" s="149" t="str">
        <f>IFERROR(IF(OR(DJ3=الإستمارة!$B$12,DJ3=الإستمارة!$B$13,DJ3=الإستمارة!$B$14,DJ3=الإستمارة!$B$15,DJ3=الإستمارة!$B$16,DJ3=الإستمارة!$B$17,DJ3=الإستمارة!$B$18,DJ3=الإستمارة!$B$19),VLOOKUP(DJ3,الإستمارة!$B$12:$G$19,6,0),VLOOKUP(DJ3,الإستمارة!$K$12:$O$19,6,0)),"")</f>
        <v/>
      </c>
      <c r="DK5" s="151" t="e">
        <f>'اختيار المقررات'!AG21</f>
        <v>#N/A</v>
      </c>
      <c r="DL5" s="113" t="e">
        <f>'اختيار المقررات'!#REF!</f>
        <v>#REF!</v>
      </c>
      <c r="DM5" s="180" t="e">
        <f>'اختيار المقررات'!#REF!</f>
        <v>#REF!</v>
      </c>
      <c r="DN5" s="113">
        <f>'اختيار المقررات'!Q5</f>
        <v>0</v>
      </c>
      <c r="DO5" s="154">
        <f>'اختيار المقررات'!AE4</f>
        <v>0</v>
      </c>
      <c r="DP5" s="155">
        <f>'اختيار المقررات'!AB5</f>
        <v>0</v>
      </c>
      <c r="DQ5" s="112" t="e">
        <f>'اختيار المقررات'!E5</f>
        <v>#N/A</v>
      </c>
      <c r="DR5" s="113">
        <f>'اختيار المقررات'!L5</f>
        <v>0</v>
      </c>
      <c r="DS5" s="113" t="e">
        <f>'اختيار المقررات'!W25</f>
        <v>#N/A</v>
      </c>
      <c r="DT5" s="113">
        <f>'اختيار المقررات'!AE25</f>
        <v>0</v>
      </c>
      <c r="DU5" s="113" t="e">
        <f>'اختيار المقررات'!N25</f>
        <v>#N/A</v>
      </c>
      <c r="DV5" s="156" t="e">
        <f>'اختيار المقررات'!N26</f>
        <v>#N/A</v>
      </c>
      <c r="DW5" s="113" t="str">
        <f>'اختيار المقررات'!N27</f>
        <v>لا</v>
      </c>
      <c r="DX5" s="157" t="e">
        <f>'اختيار المقررات'!W26</f>
        <v>#N/A</v>
      </c>
      <c r="DY5" s="158" t="e">
        <f>'اختيار المقررات'!AE26</f>
        <v>#N/A</v>
      </c>
      <c r="DZ5" s="159">
        <f>'اختيار المقررات'!Q28</f>
        <v>0</v>
      </c>
      <c r="EA5" s="160">
        <f>'اختيار المقررات'!X28</f>
        <v>0</v>
      </c>
      <c r="EB5" s="160">
        <f>'اختيار المقررات'!AF28</f>
        <v>0</v>
      </c>
      <c r="EC5" s="160">
        <f>DZ5+EA5+EB5</f>
        <v>0</v>
      </c>
      <c r="ED5" s="161" t="str">
        <f>'اختيار المقررات'!AB2</f>
        <v/>
      </c>
      <c r="EE5" s="161">
        <f>'اختيار المقررات'!W2</f>
        <v>0</v>
      </c>
      <c r="EF5" s="161">
        <f>'اختيار المقررات'!Q2</f>
        <v>0</v>
      </c>
      <c r="EG5" s="161">
        <f>'اختيار المقررات'!L2</f>
        <v>0</v>
      </c>
    </row>
  </sheetData>
  <sheetProtection password="BE64" sheet="1" objects="1" scenarios="1"/>
  <mergeCells count="100">
    <mergeCell ref="CN1:DK1"/>
    <mergeCell ref="DZ1:EB2"/>
    <mergeCell ref="EA3:EA4"/>
    <mergeCell ref="DQ1:DR2"/>
    <mergeCell ref="DN1:DP2"/>
    <mergeCell ref="DL1:DM2"/>
    <mergeCell ref="DU1:DY2"/>
    <mergeCell ref="DU3:DU4"/>
    <mergeCell ref="EB3:EB4"/>
    <mergeCell ref="DY3:DY4"/>
    <mergeCell ref="DP3:DP4"/>
    <mergeCell ref="DV3:DV4"/>
    <mergeCell ref="DX3:DX4"/>
    <mergeCell ref="DQ3:DQ4"/>
    <mergeCell ref="DR3:DR4"/>
    <mergeCell ref="DS3:DS4"/>
    <mergeCell ref="CZ2:DI2"/>
    <mergeCell ref="CZ3:DA3"/>
    <mergeCell ref="DB3:DC3"/>
    <mergeCell ref="CX3:CY3"/>
    <mergeCell ref="BP2:BY2"/>
    <mergeCell ref="CJ3:CK3"/>
    <mergeCell ref="CP3:CQ3"/>
    <mergeCell ref="CL3:CM3"/>
    <mergeCell ref="CT3:CU3"/>
    <mergeCell ref="CD3:CE3"/>
    <mergeCell ref="CF3:CG3"/>
    <mergeCell ref="CN3:CO3"/>
    <mergeCell ref="CB2:CK2"/>
    <mergeCell ref="BR3:BS3"/>
    <mergeCell ref="CV3:CW3"/>
    <mergeCell ref="K1:K4"/>
    <mergeCell ref="DO3:DO4"/>
    <mergeCell ref="DN3:DN4"/>
    <mergeCell ref="AF2:AO2"/>
    <mergeCell ref="CH3:CI3"/>
    <mergeCell ref="L1:L4"/>
    <mergeCell ref="CN2:CW2"/>
    <mergeCell ref="BV3:BW3"/>
    <mergeCell ref="CR3:CS3"/>
    <mergeCell ref="AH3:AI3"/>
    <mergeCell ref="AJ3:AK3"/>
    <mergeCell ref="Q3:Q4"/>
    <mergeCell ref="M1:M4"/>
    <mergeCell ref="N1:N4"/>
    <mergeCell ref="O1:O4"/>
    <mergeCell ref="AL3:AM3"/>
    <mergeCell ref="R3:R4"/>
    <mergeCell ref="BH3:BI3"/>
    <mergeCell ref="BP3:BQ3"/>
    <mergeCell ref="BJ3:BK3"/>
    <mergeCell ref="BL3:BM3"/>
    <mergeCell ref="X3:Y3"/>
    <mergeCell ref="BN3:BO3"/>
    <mergeCell ref="BD3:BE3"/>
    <mergeCell ref="AR3:AS3"/>
    <mergeCell ref="AT3:AU3"/>
    <mergeCell ref="AV3:AW3"/>
    <mergeCell ref="A1:A2"/>
    <mergeCell ref="AX3:AY3"/>
    <mergeCell ref="AZ3:BA3"/>
    <mergeCell ref="AP3:AQ3"/>
    <mergeCell ref="BF3:BG3"/>
    <mergeCell ref="AR2:BA2"/>
    <mergeCell ref="BD2:BM2"/>
    <mergeCell ref="C1:J2"/>
    <mergeCell ref="B1:B2"/>
    <mergeCell ref="AR1:BO1"/>
    <mergeCell ref="P1:R2"/>
    <mergeCell ref="T2:AC2"/>
    <mergeCell ref="P3:P4"/>
    <mergeCell ref="S1:S4"/>
    <mergeCell ref="T3:U3"/>
    <mergeCell ref="V3:W3"/>
    <mergeCell ref="EE3:EE4"/>
    <mergeCell ref="EF3:EF4"/>
    <mergeCell ref="EG3:EG4"/>
    <mergeCell ref="EC3:EC4"/>
    <mergeCell ref="T1:AQ1"/>
    <mergeCell ref="Z3:AA3"/>
    <mergeCell ref="AB3:AC3"/>
    <mergeCell ref="AD3:AE3"/>
    <mergeCell ref="AF3:AG3"/>
    <mergeCell ref="AN3:AO3"/>
    <mergeCell ref="BB3:BC3"/>
    <mergeCell ref="BX3:BY3"/>
    <mergeCell ref="CB3:CC3"/>
    <mergeCell ref="BT3:BU3"/>
    <mergeCell ref="BZ3:CA3"/>
    <mergeCell ref="BP1:CM1"/>
    <mergeCell ref="DT3:DT4"/>
    <mergeCell ref="DD3:DE3"/>
    <mergeCell ref="DF3:DG3"/>
    <mergeCell ref="DW3:DW4"/>
    <mergeCell ref="ED3:ED4"/>
    <mergeCell ref="DZ3:DZ4"/>
    <mergeCell ref="DH3:DI3"/>
    <mergeCell ref="DJ3:DK3"/>
    <mergeCell ref="DM3:DM4"/>
    <mergeCell ref="DL3:DL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dimension ref="A1:CU215"/>
  <sheetViews>
    <sheetView rightToLeft="1" workbookViewId="0">
      <selection sqref="A1:XFD1048576"/>
    </sheetView>
  </sheetViews>
  <sheetFormatPr defaultRowHeight="14.25"/>
  <cols>
    <col min="1" max="16384" width="9" style="601"/>
  </cols>
  <sheetData>
    <row r="1" spans="1:50" s="600" customFormat="1">
      <c r="C1" s="600">
        <v>1</v>
      </c>
      <c r="D1" s="600">
        <v>2</v>
      </c>
      <c r="E1" s="600">
        <v>3</v>
      </c>
      <c r="F1" s="600">
        <v>4</v>
      </c>
      <c r="G1" s="600">
        <v>5</v>
      </c>
      <c r="H1" s="600">
        <v>6</v>
      </c>
      <c r="I1" s="600">
        <v>7</v>
      </c>
      <c r="J1" s="600">
        <v>8</v>
      </c>
      <c r="K1" s="600">
        <v>9</v>
      </c>
      <c r="L1" s="600">
        <v>1</v>
      </c>
      <c r="M1" s="600">
        <v>11</v>
      </c>
      <c r="N1" s="600">
        <v>12</v>
      </c>
      <c r="O1" s="600">
        <v>13</v>
      </c>
      <c r="P1" s="600">
        <v>14</v>
      </c>
      <c r="Q1" s="600">
        <v>15</v>
      </c>
      <c r="R1" s="600">
        <v>16</v>
      </c>
      <c r="S1" s="600">
        <v>17</v>
      </c>
      <c r="T1" s="600">
        <v>18</v>
      </c>
      <c r="U1" s="600">
        <v>19</v>
      </c>
      <c r="V1" s="600">
        <v>2</v>
      </c>
      <c r="W1" s="600">
        <v>21</v>
      </c>
      <c r="X1" s="600">
        <v>22</v>
      </c>
      <c r="Y1" s="600">
        <v>23</v>
      </c>
      <c r="Z1" s="600">
        <v>24</v>
      </c>
      <c r="AA1" s="600">
        <v>25</v>
      </c>
      <c r="AB1" s="600">
        <v>26</v>
      </c>
      <c r="AC1" s="600">
        <v>27</v>
      </c>
      <c r="AD1" s="600">
        <v>28</v>
      </c>
      <c r="AE1" s="600">
        <v>29</v>
      </c>
      <c r="AF1" s="600">
        <v>3</v>
      </c>
      <c r="AG1" s="600">
        <v>31</v>
      </c>
      <c r="AH1" s="600">
        <v>32</v>
      </c>
      <c r="AI1" s="600">
        <v>33</v>
      </c>
      <c r="AJ1" s="600">
        <v>34</v>
      </c>
      <c r="AK1" s="600">
        <v>35</v>
      </c>
      <c r="AL1" s="600">
        <v>36</v>
      </c>
      <c r="AM1" s="600">
        <v>37</v>
      </c>
      <c r="AN1" s="600">
        <v>38</v>
      </c>
      <c r="AO1" s="600">
        <v>39</v>
      </c>
      <c r="AP1" s="600">
        <v>4</v>
      </c>
      <c r="AQ1" s="600">
        <v>41</v>
      </c>
      <c r="AR1" s="600">
        <v>42</v>
      </c>
      <c r="AS1" s="600">
        <v>43</v>
      </c>
      <c r="AT1" s="600">
        <v>44</v>
      </c>
      <c r="AU1" s="600">
        <v>45</v>
      </c>
      <c r="AV1" s="600">
        <v>46</v>
      </c>
      <c r="AW1" s="600">
        <v>47</v>
      </c>
      <c r="AX1" s="600">
        <v>48</v>
      </c>
    </row>
    <row r="2" spans="1:50" s="600" customFormat="1">
      <c r="A2" s="600">
        <v>700113</v>
      </c>
      <c r="B2" s="600" t="s">
        <v>228</v>
      </c>
      <c r="C2" s="600" t="s">
        <v>107</v>
      </c>
      <c r="D2" s="600" t="s">
        <v>106</v>
      </c>
      <c r="E2" s="600" t="s">
        <v>107</v>
      </c>
      <c r="F2" s="600" t="s">
        <v>108</v>
      </c>
      <c r="G2" s="600" t="s">
        <v>108</v>
      </c>
      <c r="H2" s="600" t="s">
        <v>108</v>
      </c>
      <c r="I2" s="600" t="s">
        <v>107</v>
      </c>
      <c r="J2" s="600" t="s">
        <v>107</v>
      </c>
      <c r="K2" s="600" t="s">
        <v>107</v>
      </c>
      <c r="L2" s="600" t="s">
        <v>107</v>
      </c>
      <c r="M2" s="600" t="s">
        <v>107</v>
      </c>
      <c r="N2" s="600" t="s">
        <v>108</v>
      </c>
      <c r="O2" s="600" t="s">
        <v>108</v>
      </c>
      <c r="P2" s="600" t="s">
        <v>108</v>
      </c>
      <c r="Q2" s="600" t="s">
        <v>108</v>
      </c>
      <c r="R2" s="600" t="s">
        <v>108</v>
      </c>
      <c r="S2" s="600" t="s">
        <v>106</v>
      </c>
      <c r="T2" s="600" t="s">
        <v>108</v>
      </c>
      <c r="U2" s="600" t="s">
        <v>108</v>
      </c>
      <c r="V2" s="600" t="s">
        <v>106</v>
      </c>
      <c r="W2" s="600" t="s">
        <v>106</v>
      </c>
      <c r="X2" s="600" t="s">
        <v>106</v>
      </c>
      <c r="Y2" s="600" t="s">
        <v>108</v>
      </c>
      <c r="Z2" s="600" t="s">
        <v>108</v>
      </c>
      <c r="AA2" s="600" t="s">
        <v>107</v>
      </c>
      <c r="AB2" s="600" t="s">
        <v>108</v>
      </c>
      <c r="AC2" s="600" t="s">
        <v>106</v>
      </c>
      <c r="AD2" s="600" t="s">
        <v>106</v>
      </c>
      <c r="AE2" s="600" t="s">
        <v>106</v>
      </c>
      <c r="AF2" s="600" t="s">
        <v>106</v>
      </c>
      <c r="AG2" s="600" t="s">
        <v>106</v>
      </c>
      <c r="AH2" s="600" t="s">
        <v>108</v>
      </c>
      <c r="AI2" s="600" t="s">
        <v>108</v>
      </c>
      <c r="AJ2" s="600" t="s">
        <v>107</v>
      </c>
      <c r="AK2" s="600" t="s">
        <v>107</v>
      </c>
      <c r="AL2" s="600" t="s">
        <v>107</v>
      </c>
    </row>
    <row r="3" spans="1:50" s="600" customFormat="1">
      <c r="A3" s="600">
        <v>700164</v>
      </c>
      <c r="B3" s="600" t="s">
        <v>228</v>
      </c>
      <c r="C3" s="600" t="s">
        <v>107</v>
      </c>
      <c r="D3" s="600" t="s">
        <v>107</v>
      </c>
      <c r="E3" s="600" t="s">
        <v>108</v>
      </c>
      <c r="F3" s="600" t="s">
        <v>106</v>
      </c>
      <c r="G3" s="600" t="s">
        <v>106</v>
      </c>
      <c r="H3" s="600" t="s">
        <v>107</v>
      </c>
      <c r="I3" s="600" t="s">
        <v>108</v>
      </c>
      <c r="J3" s="600" t="s">
        <v>106</v>
      </c>
      <c r="K3" s="600" t="s">
        <v>106</v>
      </c>
      <c r="L3" s="600" t="s">
        <v>106</v>
      </c>
      <c r="M3" s="600" t="s">
        <v>106</v>
      </c>
      <c r="N3" s="600" t="s">
        <v>106</v>
      </c>
      <c r="O3" s="600" t="s">
        <v>106</v>
      </c>
      <c r="P3" s="600" t="s">
        <v>108</v>
      </c>
      <c r="Q3" s="600" t="s">
        <v>107</v>
      </c>
      <c r="R3" s="600" t="s">
        <v>108</v>
      </c>
      <c r="S3" s="600" t="s">
        <v>106</v>
      </c>
      <c r="T3" s="600" t="s">
        <v>106</v>
      </c>
      <c r="U3" s="600" t="s">
        <v>108</v>
      </c>
      <c r="V3" s="600" t="s">
        <v>106</v>
      </c>
      <c r="W3" s="600" t="s">
        <v>106</v>
      </c>
      <c r="X3" s="600" t="s">
        <v>107</v>
      </c>
      <c r="Y3" s="600" t="s">
        <v>108</v>
      </c>
      <c r="Z3" s="600" t="s">
        <v>108</v>
      </c>
      <c r="AA3" s="600" t="s">
        <v>108</v>
      </c>
      <c r="AB3" s="600" t="s">
        <v>108</v>
      </c>
      <c r="AC3" s="600" t="s">
        <v>107</v>
      </c>
      <c r="AD3" s="600" t="s">
        <v>108</v>
      </c>
      <c r="AE3" s="600" t="s">
        <v>106</v>
      </c>
      <c r="AF3" s="600" t="s">
        <v>106</v>
      </c>
      <c r="AG3" s="600" t="s">
        <v>106</v>
      </c>
      <c r="AH3" s="600" t="s">
        <v>106</v>
      </c>
      <c r="AI3" s="600" t="s">
        <v>107</v>
      </c>
      <c r="AJ3" s="600" t="s">
        <v>107</v>
      </c>
      <c r="AK3" s="600" t="s">
        <v>106</v>
      </c>
      <c r="AL3" s="600" t="s">
        <v>106</v>
      </c>
    </row>
    <row r="4" spans="1:50" s="600" customFormat="1">
      <c r="A4" s="600">
        <v>700293</v>
      </c>
      <c r="B4" s="600" t="s">
        <v>228</v>
      </c>
      <c r="C4" s="600" t="s">
        <v>106</v>
      </c>
      <c r="D4" s="600" t="s">
        <v>106</v>
      </c>
      <c r="E4" s="600" t="s">
        <v>108</v>
      </c>
      <c r="F4" s="600" t="s">
        <v>107</v>
      </c>
      <c r="G4" s="600" t="s">
        <v>108</v>
      </c>
      <c r="H4" s="600" t="s">
        <v>107</v>
      </c>
      <c r="I4" s="600" t="s">
        <v>106</v>
      </c>
      <c r="J4" s="600" t="s">
        <v>106</v>
      </c>
      <c r="K4" s="600" t="s">
        <v>108</v>
      </c>
      <c r="L4" s="600" t="s">
        <v>106</v>
      </c>
      <c r="M4" s="600" t="s">
        <v>108</v>
      </c>
      <c r="N4" s="600" t="s">
        <v>108</v>
      </c>
      <c r="O4" s="600" t="s">
        <v>106</v>
      </c>
      <c r="P4" s="600" t="s">
        <v>106</v>
      </c>
      <c r="Q4" s="600" t="s">
        <v>106</v>
      </c>
      <c r="R4" s="600" t="s">
        <v>108</v>
      </c>
      <c r="S4" s="600" t="s">
        <v>106</v>
      </c>
      <c r="T4" s="600" t="s">
        <v>108</v>
      </c>
      <c r="U4" s="600" t="s">
        <v>106</v>
      </c>
      <c r="V4" s="600" t="s">
        <v>106</v>
      </c>
      <c r="W4" s="600" t="s">
        <v>106</v>
      </c>
      <c r="X4" s="600" t="s">
        <v>106</v>
      </c>
      <c r="Y4" s="600" t="s">
        <v>108</v>
      </c>
      <c r="Z4" s="600" t="s">
        <v>108</v>
      </c>
      <c r="AA4" s="600" t="s">
        <v>106</v>
      </c>
      <c r="AB4" s="600" t="s">
        <v>108</v>
      </c>
      <c r="AC4" s="600" t="s">
        <v>106</v>
      </c>
      <c r="AD4" s="600" t="s">
        <v>108</v>
      </c>
      <c r="AE4" s="600" t="s">
        <v>108</v>
      </c>
      <c r="AF4" s="600" t="s">
        <v>108</v>
      </c>
      <c r="AG4" s="600" t="s">
        <v>106</v>
      </c>
      <c r="AH4" s="600" t="s">
        <v>106</v>
      </c>
      <c r="AI4" s="600" t="s">
        <v>108</v>
      </c>
      <c r="AJ4" s="600" t="s">
        <v>108</v>
      </c>
      <c r="AK4" s="600" t="s">
        <v>106</v>
      </c>
      <c r="AL4" s="600" t="s">
        <v>108</v>
      </c>
    </row>
    <row r="5" spans="1:50" s="600" customFormat="1">
      <c r="A5" s="600">
        <v>700327</v>
      </c>
      <c r="B5" s="600" t="s">
        <v>228</v>
      </c>
      <c r="C5" s="600" t="s">
        <v>106</v>
      </c>
      <c r="D5" s="600" t="s">
        <v>106</v>
      </c>
      <c r="E5" s="600" t="s">
        <v>107</v>
      </c>
      <c r="F5" s="600" t="s">
        <v>108</v>
      </c>
      <c r="G5" s="600" t="s">
        <v>106</v>
      </c>
      <c r="H5" s="600" t="s">
        <v>106</v>
      </c>
      <c r="I5" s="600" t="s">
        <v>106</v>
      </c>
      <c r="J5" s="600" t="s">
        <v>106</v>
      </c>
      <c r="K5" s="600" t="s">
        <v>106</v>
      </c>
      <c r="L5" s="600" t="s">
        <v>106</v>
      </c>
      <c r="M5" s="600" t="s">
        <v>106</v>
      </c>
      <c r="N5" s="600" t="s">
        <v>106</v>
      </c>
      <c r="O5" s="600" t="s">
        <v>106</v>
      </c>
      <c r="P5" s="600" t="s">
        <v>106</v>
      </c>
      <c r="Q5" s="600" t="s">
        <v>108</v>
      </c>
      <c r="R5" s="600" t="s">
        <v>106</v>
      </c>
      <c r="S5" s="600" t="s">
        <v>108</v>
      </c>
      <c r="T5" s="600" t="s">
        <v>106</v>
      </c>
      <c r="U5" s="600" t="s">
        <v>108</v>
      </c>
      <c r="V5" s="600" t="s">
        <v>108</v>
      </c>
      <c r="W5" s="600" t="s">
        <v>108</v>
      </c>
      <c r="X5" s="600" t="s">
        <v>106</v>
      </c>
      <c r="Y5" s="600" t="s">
        <v>106</v>
      </c>
      <c r="Z5" s="600" t="s">
        <v>106</v>
      </c>
      <c r="AA5" s="600" t="s">
        <v>108</v>
      </c>
      <c r="AB5" s="600" t="s">
        <v>106</v>
      </c>
      <c r="AC5" s="600" t="s">
        <v>107</v>
      </c>
      <c r="AD5" s="600" t="s">
        <v>107</v>
      </c>
      <c r="AE5" s="600" t="s">
        <v>106</v>
      </c>
      <c r="AF5" s="600" t="s">
        <v>106</v>
      </c>
      <c r="AG5" s="600" t="s">
        <v>107</v>
      </c>
      <c r="AH5" s="600" t="s">
        <v>108</v>
      </c>
      <c r="AI5" s="600" t="s">
        <v>107</v>
      </c>
      <c r="AJ5" s="600" t="s">
        <v>108</v>
      </c>
      <c r="AK5" s="600" t="s">
        <v>107</v>
      </c>
      <c r="AL5" s="600" t="s">
        <v>108</v>
      </c>
    </row>
    <row r="6" spans="1:50" s="600" customFormat="1">
      <c r="A6" s="600">
        <v>700410</v>
      </c>
      <c r="B6" s="600" t="s">
        <v>228</v>
      </c>
      <c r="C6" s="600" t="s">
        <v>107</v>
      </c>
      <c r="D6" s="600" t="s">
        <v>106</v>
      </c>
      <c r="E6" s="600" t="s">
        <v>108</v>
      </c>
      <c r="F6" s="600" t="s">
        <v>107</v>
      </c>
      <c r="G6" s="600" t="s">
        <v>108</v>
      </c>
      <c r="H6" s="600" t="s">
        <v>108</v>
      </c>
      <c r="I6" s="600" t="s">
        <v>106</v>
      </c>
      <c r="J6" s="600" t="s">
        <v>106</v>
      </c>
      <c r="K6" s="600" t="s">
        <v>108</v>
      </c>
      <c r="L6" s="600" t="s">
        <v>106</v>
      </c>
      <c r="M6" s="600" t="s">
        <v>108</v>
      </c>
      <c r="N6" s="600" t="s">
        <v>106</v>
      </c>
      <c r="O6" s="600" t="s">
        <v>106</v>
      </c>
      <c r="P6" s="600" t="s">
        <v>108</v>
      </c>
      <c r="Q6" s="600" t="s">
        <v>106</v>
      </c>
      <c r="R6" s="600" t="s">
        <v>108</v>
      </c>
      <c r="S6" s="600" t="s">
        <v>106</v>
      </c>
      <c r="T6" s="600" t="s">
        <v>108</v>
      </c>
      <c r="U6" s="600" t="s">
        <v>108</v>
      </c>
      <c r="V6" s="600" t="s">
        <v>108</v>
      </c>
      <c r="W6" s="600" t="s">
        <v>106</v>
      </c>
      <c r="X6" s="600" t="s">
        <v>106</v>
      </c>
      <c r="Y6" s="600" t="s">
        <v>108</v>
      </c>
      <c r="Z6" s="600" t="s">
        <v>108</v>
      </c>
      <c r="AA6" s="600" t="s">
        <v>108</v>
      </c>
      <c r="AB6" s="600" t="s">
        <v>106</v>
      </c>
      <c r="AC6" s="600" t="s">
        <v>108</v>
      </c>
      <c r="AD6" s="600" t="s">
        <v>108</v>
      </c>
      <c r="AE6" s="600" t="s">
        <v>106</v>
      </c>
      <c r="AF6" s="600" t="s">
        <v>106</v>
      </c>
      <c r="AG6" s="600" t="s">
        <v>106</v>
      </c>
      <c r="AH6" s="600" t="s">
        <v>106</v>
      </c>
      <c r="AI6" s="600" t="s">
        <v>106</v>
      </c>
      <c r="AJ6" s="600" t="s">
        <v>106</v>
      </c>
      <c r="AK6" s="600" t="s">
        <v>106</v>
      </c>
      <c r="AL6" s="600" t="s">
        <v>106</v>
      </c>
    </row>
    <row r="7" spans="1:50" s="600" customFormat="1">
      <c r="A7" s="600">
        <v>700506</v>
      </c>
      <c r="B7" s="600" t="s">
        <v>228</v>
      </c>
      <c r="C7" s="600" t="s">
        <v>107</v>
      </c>
      <c r="D7" s="600" t="s">
        <v>106</v>
      </c>
      <c r="E7" s="600" t="s">
        <v>106</v>
      </c>
      <c r="F7" s="600" t="s">
        <v>108</v>
      </c>
      <c r="G7" s="600" t="s">
        <v>106</v>
      </c>
      <c r="H7" s="600" t="s">
        <v>108</v>
      </c>
      <c r="I7" s="600" t="s">
        <v>108</v>
      </c>
      <c r="J7" s="600" t="s">
        <v>108</v>
      </c>
      <c r="K7" s="600" t="s">
        <v>108</v>
      </c>
      <c r="L7" s="600" t="s">
        <v>106</v>
      </c>
      <c r="M7" s="600" t="s">
        <v>106</v>
      </c>
      <c r="N7" s="600" t="s">
        <v>106</v>
      </c>
      <c r="O7" s="600" t="s">
        <v>106</v>
      </c>
      <c r="P7" s="600" t="s">
        <v>108</v>
      </c>
      <c r="Q7" s="600" t="s">
        <v>106</v>
      </c>
      <c r="R7" s="600" t="s">
        <v>108</v>
      </c>
      <c r="S7" s="600" t="s">
        <v>108</v>
      </c>
      <c r="T7" s="600" t="s">
        <v>108</v>
      </c>
      <c r="U7" s="600" t="s">
        <v>108</v>
      </c>
      <c r="V7" s="600" t="s">
        <v>106</v>
      </c>
      <c r="W7" s="600" t="s">
        <v>106</v>
      </c>
      <c r="X7" s="600" t="s">
        <v>106</v>
      </c>
      <c r="Y7" s="600" t="s">
        <v>106</v>
      </c>
      <c r="Z7" s="600" t="s">
        <v>108</v>
      </c>
      <c r="AA7" s="600" t="s">
        <v>106</v>
      </c>
      <c r="AB7" s="600" t="s">
        <v>106</v>
      </c>
      <c r="AC7" s="600" t="s">
        <v>106</v>
      </c>
      <c r="AD7" s="600" t="s">
        <v>106</v>
      </c>
      <c r="AE7" s="600" t="s">
        <v>106</v>
      </c>
      <c r="AF7" s="600" t="s">
        <v>106</v>
      </c>
      <c r="AG7" s="600" t="s">
        <v>107</v>
      </c>
      <c r="AH7" s="600" t="s">
        <v>107</v>
      </c>
      <c r="AI7" s="600" t="s">
        <v>107</v>
      </c>
      <c r="AJ7" s="600" t="s">
        <v>107</v>
      </c>
      <c r="AK7" s="600" t="s">
        <v>106</v>
      </c>
      <c r="AL7" s="600" t="s">
        <v>107</v>
      </c>
    </row>
    <row r="8" spans="1:50" s="600" customFormat="1">
      <c r="A8" s="600">
        <v>700640</v>
      </c>
      <c r="B8" s="600" t="s">
        <v>228</v>
      </c>
      <c r="C8" s="600" t="s">
        <v>108</v>
      </c>
      <c r="D8" s="600" t="s">
        <v>106</v>
      </c>
      <c r="E8" s="600" t="s">
        <v>106</v>
      </c>
      <c r="F8" s="600" t="s">
        <v>108</v>
      </c>
      <c r="G8" s="600" t="s">
        <v>106</v>
      </c>
      <c r="H8" s="600" t="s">
        <v>108</v>
      </c>
      <c r="I8" s="600" t="s">
        <v>106</v>
      </c>
      <c r="J8" s="600" t="s">
        <v>108</v>
      </c>
      <c r="K8" s="600" t="s">
        <v>106</v>
      </c>
      <c r="L8" s="600" t="s">
        <v>108</v>
      </c>
      <c r="M8" s="600" t="s">
        <v>106</v>
      </c>
      <c r="N8" s="600" t="s">
        <v>108</v>
      </c>
      <c r="O8" s="600" t="s">
        <v>108</v>
      </c>
      <c r="P8" s="600" t="s">
        <v>108</v>
      </c>
      <c r="Q8" s="600" t="s">
        <v>106</v>
      </c>
      <c r="R8" s="600" t="s">
        <v>108</v>
      </c>
      <c r="S8" s="600" t="s">
        <v>108</v>
      </c>
      <c r="T8" s="600" t="s">
        <v>106</v>
      </c>
      <c r="U8" s="600" t="s">
        <v>108</v>
      </c>
      <c r="V8" s="600" t="s">
        <v>108</v>
      </c>
      <c r="W8" s="600" t="s">
        <v>108</v>
      </c>
      <c r="X8" s="600" t="s">
        <v>108</v>
      </c>
      <c r="Y8" s="600" t="s">
        <v>106</v>
      </c>
      <c r="Z8" s="600" t="s">
        <v>106</v>
      </c>
      <c r="AA8" s="600" t="s">
        <v>108</v>
      </c>
      <c r="AB8" s="600" t="s">
        <v>108</v>
      </c>
      <c r="AC8" s="600" t="s">
        <v>108</v>
      </c>
      <c r="AD8" s="600" t="s">
        <v>106</v>
      </c>
      <c r="AE8" s="600" t="s">
        <v>106</v>
      </c>
      <c r="AF8" s="600" t="s">
        <v>108</v>
      </c>
      <c r="AG8" s="600" t="s">
        <v>108</v>
      </c>
      <c r="AH8" s="600" t="s">
        <v>107</v>
      </c>
      <c r="AI8" s="600" t="s">
        <v>107</v>
      </c>
      <c r="AJ8" s="600" t="s">
        <v>108</v>
      </c>
      <c r="AK8" s="600" t="s">
        <v>106</v>
      </c>
      <c r="AL8" s="600" t="s">
        <v>107</v>
      </c>
    </row>
    <row r="9" spans="1:50" s="600" customFormat="1">
      <c r="A9" s="600">
        <v>700671</v>
      </c>
      <c r="B9" s="600" t="s">
        <v>228</v>
      </c>
      <c r="C9" s="600" t="s">
        <v>107</v>
      </c>
      <c r="D9" s="600" t="s">
        <v>106</v>
      </c>
      <c r="E9" s="600" t="s">
        <v>106</v>
      </c>
      <c r="F9" s="600" t="s">
        <v>106</v>
      </c>
      <c r="G9" s="600" t="s">
        <v>106</v>
      </c>
      <c r="H9" s="600" t="s">
        <v>108</v>
      </c>
      <c r="I9" s="600" t="s">
        <v>106</v>
      </c>
      <c r="J9" s="600" t="s">
        <v>108</v>
      </c>
      <c r="K9" s="600" t="s">
        <v>106</v>
      </c>
      <c r="L9" s="600" t="s">
        <v>106</v>
      </c>
      <c r="M9" s="600" t="s">
        <v>106</v>
      </c>
      <c r="N9" s="600" t="s">
        <v>108</v>
      </c>
      <c r="O9" s="600" t="s">
        <v>106</v>
      </c>
      <c r="P9" s="600" t="s">
        <v>106</v>
      </c>
      <c r="Q9" s="600" t="s">
        <v>108</v>
      </c>
      <c r="R9" s="600" t="s">
        <v>108</v>
      </c>
      <c r="S9" s="600" t="s">
        <v>108</v>
      </c>
      <c r="T9" s="600" t="s">
        <v>108</v>
      </c>
      <c r="U9" s="600" t="s">
        <v>106</v>
      </c>
      <c r="V9" s="600" t="s">
        <v>106</v>
      </c>
      <c r="W9" s="600" t="s">
        <v>107</v>
      </c>
      <c r="X9" s="600" t="s">
        <v>106</v>
      </c>
      <c r="Y9" s="600" t="s">
        <v>108</v>
      </c>
      <c r="Z9" s="600" t="s">
        <v>106</v>
      </c>
      <c r="AA9" s="600" t="s">
        <v>108</v>
      </c>
      <c r="AB9" s="600" t="s">
        <v>108</v>
      </c>
      <c r="AC9" s="600" t="s">
        <v>107</v>
      </c>
      <c r="AD9" s="600" t="s">
        <v>107</v>
      </c>
      <c r="AE9" s="600" t="s">
        <v>107</v>
      </c>
      <c r="AF9" s="600" t="s">
        <v>107</v>
      </c>
      <c r="AG9" s="600" t="s">
        <v>107</v>
      </c>
      <c r="AH9" s="600" t="s">
        <v>107</v>
      </c>
      <c r="AI9" s="600" t="s">
        <v>107</v>
      </c>
      <c r="AJ9" s="600" t="s">
        <v>107</v>
      </c>
      <c r="AK9" s="600" t="s">
        <v>107</v>
      </c>
      <c r="AL9" s="600" t="s">
        <v>107</v>
      </c>
    </row>
    <row r="10" spans="1:50" s="600" customFormat="1">
      <c r="A10" s="600">
        <v>700677</v>
      </c>
      <c r="B10" s="600" t="s">
        <v>228</v>
      </c>
      <c r="C10" s="600" t="s">
        <v>107</v>
      </c>
      <c r="D10" s="600" t="s">
        <v>106</v>
      </c>
      <c r="E10" s="600" t="s">
        <v>106</v>
      </c>
      <c r="F10" s="600" t="s">
        <v>108</v>
      </c>
      <c r="G10" s="600" t="s">
        <v>106</v>
      </c>
      <c r="H10" s="600" t="s">
        <v>106</v>
      </c>
      <c r="I10" s="600" t="s">
        <v>108</v>
      </c>
      <c r="J10" s="600" t="s">
        <v>106</v>
      </c>
      <c r="K10" s="600" t="s">
        <v>108</v>
      </c>
      <c r="L10" s="600" t="s">
        <v>108</v>
      </c>
      <c r="M10" s="600" t="s">
        <v>106</v>
      </c>
      <c r="N10" s="600" t="s">
        <v>106</v>
      </c>
      <c r="O10" s="600" t="s">
        <v>107</v>
      </c>
      <c r="P10" s="600" t="s">
        <v>106</v>
      </c>
      <c r="Q10" s="600" t="s">
        <v>106</v>
      </c>
      <c r="R10" s="600" t="s">
        <v>108</v>
      </c>
      <c r="S10" s="600" t="s">
        <v>106</v>
      </c>
      <c r="T10" s="600" t="s">
        <v>106</v>
      </c>
      <c r="U10" s="600" t="s">
        <v>108</v>
      </c>
      <c r="V10" s="600" t="s">
        <v>106</v>
      </c>
      <c r="W10" s="600" t="s">
        <v>106</v>
      </c>
      <c r="X10" s="600" t="s">
        <v>108</v>
      </c>
      <c r="Y10" s="600" t="s">
        <v>108</v>
      </c>
      <c r="Z10" s="600" t="s">
        <v>108</v>
      </c>
      <c r="AA10" s="600" t="s">
        <v>107</v>
      </c>
      <c r="AB10" s="600" t="s">
        <v>107</v>
      </c>
      <c r="AC10" s="600" t="s">
        <v>108</v>
      </c>
      <c r="AD10" s="600" t="s">
        <v>107</v>
      </c>
      <c r="AE10" s="600" t="s">
        <v>107</v>
      </c>
      <c r="AF10" s="600" t="s">
        <v>108</v>
      </c>
      <c r="AG10" s="600" t="s">
        <v>107</v>
      </c>
      <c r="AH10" s="600" t="s">
        <v>107</v>
      </c>
      <c r="AI10" s="600" t="s">
        <v>107</v>
      </c>
      <c r="AJ10" s="600" t="s">
        <v>107</v>
      </c>
      <c r="AK10" s="600" t="s">
        <v>107</v>
      </c>
      <c r="AL10" s="600" t="s">
        <v>107</v>
      </c>
    </row>
    <row r="11" spans="1:50" s="600" customFormat="1">
      <c r="A11" s="600">
        <v>700735</v>
      </c>
      <c r="B11" s="600" t="s">
        <v>228</v>
      </c>
      <c r="C11" s="600" t="s">
        <v>107</v>
      </c>
      <c r="D11" s="600" t="s">
        <v>106</v>
      </c>
      <c r="E11" s="600" t="s">
        <v>108</v>
      </c>
      <c r="F11" s="600" t="s">
        <v>108</v>
      </c>
      <c r="G11" s="600" t="s">
        <v>106</v>
      </c>
      <c r="H11" s="600" t="s">
        <v>108</v>
      </c>
      <c r="I11" s="600" t="s">
        <v>106</v>
      </c>
      <c r="J11" s="600" t="s">
        <v>108</v>
      </c>
      <c r="K11" s="600" t="s">
        <v>106</v>
      </c>
      <c r="L11" s="600" t="s">
        <v>106</v>
      </c>
      <c r="M11" s="600" t="s">
        <v>108</v>
      </c>
      <c r="N11" s="600" t="s">
        <v>108</v>
      </c>
      <c r="O11" s="600" t="s">
        <v>108</v>
      </c>
      <c r="P11" s="600" t="s">
        <v>108</v>
      </c>
      <c r="Q11" s="600" t="s">
        <v>106</v>
      </c>
      <c r="R11" s="600" t="s">
        <v>106</v>
      </c>
      <c r="S11" s="600" t="s">
        <v>106</v>
      </c>
      <c r="T11" s="600" t="s">
        <v>108</v>
      </c>
      <c r="U11" s="600" t="s">
        <v>106</v>
      </c>
      <c r="V11" s="600" t="s">
        <v>106</v>
      </c>
      <c r="W11" s="600" t="s">
        <v>108</v>
      </c>
      <c r="X11" s="600" t="s">
        <v>108</v>
      </c>
      <c r="Y11" s="600" t="s">
        <v>106</v>
      </c>
      <c r="Z11" s="600" t="s">
        <v>108</v>
      </c>
    </row>
    <row r="12" spans="1:50" s="600" customFormat="1">
      <c r="A12" s="600">
        <v>700807</v>
      </c>
      <c r="B12" s="600" t="s">
        <v>228</v>
      </c>
      <c r="C12" s="600" t="s">
        <v>108</v>
      </c>
      <c r="D12" s="600" t="s">
        <v>108</v>
      </c>
      <c r="E12" s="600" t="s">
        <v>106</v>
      </c>
      <c r="F12" s="600" t="s">
        <v>108</v>
      </c>
      <c r="G12" s="600" t="s">
        <v>108</v>
      </c>
      <c r="H12" s="600" t="s">
        <v>106</v>
      </c>
      <c r="I12" s="600" t="s">
        <v>106</v>
      </c>
      <c r="J12" s="600" t="s">
        <v>106</v>
      </c>
      <c r="K12" s="600" t="s">
        <v>108</v>
      </c>
      <c r="L12" s="600" t="s">
        <v>106</v>
      </c>
      <c r="M12" s="600" t="s">
        <v>108</v>
      </c>
      <c r="N12" s="600" t="s">
        <v>106</v>
      </c>
      <c r="O12" s="600" t="s">
        <v>108</v>
      </c>
      <c r="P12" s="600" t="s">
        <v>108</v>
      </c>
      <c r="Q12" s="600" t="s">
        <v>108</v>
      </c>
      <c r="R12" s="600" t="s">
        <v>108</v>
      </c>
      <c r="S12" s="600" t="s">
        <v>106</v>
      </c>
      <c r="T12" s="600" t="s">
        <v>107</v>
      </c>
      <c r="U12" s="600" t="s">
        <v>108</v>
      </c>
      <c r="V12" s="600" t="s">
        <v>108</v>
      </c>
      <c r="W12" s="600" t="s">
        <v>108</v>
      </c>
      <c r="X12" s="600" t="s">
        <v>106</v>
      </c>
      <c r="Y12" s="600" t="s">
        <v>106</v>
      </c>
      <c r="Z12" s="600" t="s">
        <v>107</v>
      </c>
      <c r="AA12" s="600" t="s">
        <v>106</v>
      </c>
      <c r="AB12" s="600" t="s">
        <v>106</v>
      </c>
      <c r="AC12" s="600" t="s">
        <v>106</v>
      </c>
      <c r="AD12" s="600" t="s">
        <v>106</v>
      </c>
      <c r="AE12" s="600" t="s">
        <v>106</v>
      </c>
      <c r="AF12" s="600" t="s">
        <v>106</v>
      </c>
      <c r="AG12" s="600" t="s">
        <v>106</v>
      </c>
      <c r="AH12" s="600" t="s">
        <v>106</v>
      </c>
      <c r="AI12" s="600" t="s">
        <v>107</v>
      </c>
      <c r="AJ12" s="600" t="s">
        <v>108</v>
      </c>
      <c r="AK12" s="600" t="s">
        <v>106</v>
      </c>
      <c r="AL12" s="600" t="s">
        <v>108</v>
      </c>
    </row>
    <row r="13" spans="1:50" s="600" customFormat="1">
      <c r="A13" s="600">
        <v>700881</v>
      </c>
      <c r="B13" s="600" t="s">
        <v>228</v>
      </c>
      <c r="C13" s="600" t="s">
        <v>106</v>
      </c>
      <c r="D13" s="600" t="s">
        <v>106</v>
      </c>
      <c r="E13" s="600" t="s">
        <v>108</v>
      </c>
      <c r="F13" s="600" t="s">
        <v>108</v>
      </c>
      <c r="G13" s="600" t="s">
        <v>106</v>
      </c>
      <c r="H13" s="600" t="s">
        <v>108</v>
      </c>
      <c r="I13" s="600" t="s">
        <v>106</v>
      </c>
      <c r="J13" s="600" t="s">
        <v>108</v>
      </c>
      <c r="K13" s="600" t="s">
        <v>108</v>
      </c>
      <c r="L13" s="600" t="s">
        <v>106</v>
      </c>
      <c r="M13" s="600" t="s">
        <v>106</v>
      </c>
      <c r="N13" s="600" t="s">
        <v>108</v>
      </c>
      <c r="O13" s="600" t="s">
        <v>108</v>
      </c>
      <c r="P13" s="600" t="s">
        <v>106</v>
      </c>
      <c r="Q13" s="600" t="s">
        <v>106</v>
      </c>
      <c r="R13" s="600" t="s">
        <v>108</v>
      </c>
      <c r="S13" s="600" t="s">
        <v>108</v>
      </c>
      <c r="T13" s="600" t="s">
        <v>108</v>
      </c>
      <c r="U13" s="600" t="s">
        <v>106</v>
      </c>
      <c r="V13" s="600" t="s">
        <v>106</v>
      </c>
      <c r="W13" s="600" t="s">
        <v>106</v>
      </c>
      <c r="X13" s="600" t="s">
        <v>106</v>
      </c>
      <c r="Y13" s="600" t="s">
        <v>106</v>
      </c>
      <c r="Z13" s="600" t="s">
        <v>108</v>
      </c>
      <c r="AA13" s="600" t="s">
        <v>107</v>
      </c>
      <c r="AB13" s="600" t="s">
        <v>108</v>
      </c>
      <c r="AC13" s="600" t="s">
        <v>107</v>
      </c>
      <c r="AD13" s="600" t="s">
        <v>108</v>
      </c>
      <c r="AE13" s="600" t="s">
        <v>108</v>
      </c>
      <c r="AF13" s="600" t="s">
        <v>108</v>
      </c>
      <c r="AG13" s="600" t="s">
        <v>107</v>
      </c>
      <c r="AH13" s="600" t="s">
        <v>107</v>
      </c>
      <c r="AI13" s="600" t="s">
        <v>107</v>
      </c>
      <c r="AJ13" s="600" t="s">
        <v>107</v>
      </c>
      <c r="AK13" s="600" t="s">
        <v>107</v>
      </c>
      <c r="AL13" s="600" t="s">
        <v>107</v>
      </c>
    </row>
    <row r="14" spans="1:50" s="600" customFormat="1">
      <c r="A14" s="600">
        <v>700891</v>
      </c>
      <c r="B14" s="600" t="s">
        <v>228</v>
      </c>
      <c r="C14" s="600" t="s">
        <v>108</v>
      </c>
      <c r="D14" s="600" t="s">
        <v>106</v>
      </c>
      <c r="E14" s="600" t="s">
        <v>106</v>
      </c>
      <c r="F14" s="600" t="s">
        <v>108</v>
      </c>
      <c r="G14" s="600" t="s">
        <v>108</v>
      </c>
      <c r="H14" s="600" t="s">
        <v>106</v>
      </c>
      <c r="I14" s="600" t="s">
        <v>108</v>
      </c>
      <c r="J14" s="600" t="s">
        <v>108</v>
      </c>
      <c r="K14" s="600" t="s">
        <v>108</v>
      </c>
      <c r="L14" s="600" t="s">
        <v>106</v>
      </c>
      <c r="M14" s="600" t="s">
        <v>108</v>
      </c>
      <c r="N14" s="600" t="s">
        <v>108</v>
      </c>
      <c r="O14" s="600" t="s">
        <v>106</v>
      </c>
      <c r="P14" s="600" t="s">
        <v>106</v>
      </c>
      <c r="Q14" s="600" t="s">
        <v>106</v>
      </c>
      <c r="R14" s="600" t="s">
        <v>106</v>
      </c>
      <c r="S14" s="600" t="s">
        <v>106</v>
      </c>
      <c r="T14" s="600" t="s">
        <v>108</v>
      </c>
      <c r="U14" s="600" t="s">
        <v>106</v>
      </c>
      <c r="V14" s="600" t="s">
        <v>106</v>
      </c>
      <c r="W14" s="600" t="s">
        <v>106</v>
      </c>
      <c r="X14" s="600" t="s">
        <v>107</v>
      </c>
      <c r="Y14" s="600" t="s">
        <v>108</v>
      </c>
      <c r="Z14" s="600" t="s">
        <v>107</v>
      </c>
      <c r="AA14" s="600" t="s">
        <v>106</v>
      </c>
      <c r="AB14" s="600" t="s">
        <v>108</v>
      </c>
      <c r="AC14" s="600" t="s">
        <v>107</v>
      </c>
      <c r="AD14" s="600" t="s">
        <v>106</v>
      </c>
      <c r="AE14" s="600" t="s">
        <v>108</v>
      </c>
      <c r="AF14" s="600" t="s">
        <v>108</v>
      </c>
      <c r="AG14" s="600" t="s">
        <v>107</v>
      </c>
      <c r="AH14" s="600" t="s">
        <v>106</v>
      </c>
      <c r="AI14" s="600" t="s">
        <v>107</v>
      </c>
      <c r="AJ14" s="600" t="s">
        <v>106</v>
      </c>
      <c r="AK14" s="600" t="s">
        <v>107</v>
      </c>
      <c r="AL14" s="600" t="s">
        <v>108</v>
      </c>
    </row>
    <row r="15" spans="1:50" s="600" customFormat="1">
      <c r="A15" s="600">
        <v>700905</v>
      </c>
      <c r="B15" s="600" t="s">
        <v>228</v>
      </c>
      <c r="C15" s="600" t="s">
        <v>106</v>
      </c>
      <c r="D15" s="600" t="s">
        <v>106</v>
      </c>
      <c r="E15" s="600" t="s">
        <v>106</v>
      </c>
      <c r="F15" s="600" t="s">
        <v>106</v>
      </c>
      <c r="G15" s="600" t="s">
        <v>106</v>
      </c>
      <c r="H15" s="600" t="s">
        <v>108</v>
      </c>
      <c r="I15" s="600" t="s">
        <v>106</v>
      </c>
      <c r="J15" s="600" t="s">
        <v>106</v>
      </c>
      <c r="K15" s="600" t="s">
        <v>106</v>
      </c>
      <c r="L15" s="600" t="s">
        <v>106</v>
      </c>
      <c r="M15" s="600" t="s">
        <v>106</v>
      </c>
      <c r="N15" s="600" t="s">
        <v>108</v>
      </c>
      <c r="O15" s="600" t="s">
        <v>106</v>
      </c>
      <c r="P15" s="600" t="s">
        <v>108</v>
      </c>
      <c r="Q15" s="600" t="s">
        <v>106</v>
      </c>
      <c r="R15" s="600" t="s">
        <v>108</v>
      </c>
      <c r="S15" s="600" t="s">
        <v>106</v>
      </c>
      <c r="T15" s="600" t="s">
        <v>108</v>
      </c>
      <c r="U15" s="600" t="s">
        <v>108</v>
      </c>
      <c r="V15" s="600" t="s">
        <v>106</v>
      </c>
      <c r="W15" s="600" t="s">
        <v>106</v>
      </c>
      <c r="X15" s="600" t="s">
        <v>106</v>
      </c>
      <c r="Y15" s="600" t="s">
        <v>108</v>
      </c>
      <c r="Z15" s="600" t="s">
        <v>108</v>
      </c>
      <c r="AA15" s="600" t="s">
        <v>108</v>
      </c>
      <c r="AB15" s="600" t="s">
        <v>107</v>
      </c>
      <c r="AC15" s="600" t="s">
        <v>107</v>
      </c>
      <c r="AD15" s="600" t="s">
        <v>106</v>
      </c>
      <c r="AE15" s="600" t="s">
        <v>106</v>
      </c>
      <c r="AF15" s="600" t="s">
        <v>108</v>
      </c>
      <c r="AG15" s="600" t="s">
        <v>108</v>
      </c>
      <c r="AH15" s="600" t="s">
        <v>106</v>
      </c>
      <c r="AI15" s="600" t="s">
        <v>106</v>
      </c>
      <c r="AJ15" s="600" t="s">
        <v>106</v>
      </c>
      <c r="AK15" s="600" t="s">
        <v>106</v>
      </c>
      <c r="AL15" s="600" t="s">
        <v>106</v>
      </c>
    </row>
    <row r="16" spans="1:50" s="600" customFormat="1">
      <c r="A16" s="600">
        <v>700917</v>
      </c>
      <c r="B16" s="600" t="s">
        <v>229</v>
      </c>
      <c r="C16" s="600" t="s">
        <v>106</v>
      </c>
      <c r="D16" s="600" t="s">
        <v>108</v>
      </c>
      <c r="E16" s="600" t="s">
        <v>108</v>
      </c>
      <c r="F16" s="600" t="s">
        <v>106</v>
      </c>
      <c r="G16" s="600" t="s">
        <v>108</v>
      </c>
      <c r="H16" s="600" t="s">
        <v>108</v>
      </c>
      <c r="I16" s="600" t="s">
        <v>108</v>
      </c>
      <c r="J16" s="600" t="s">
        <v>106</v>
      </c>
      <c r="K16" s="600" t="s">
        <v>106</v>
      </c>
      <c r="L16" s="600" t="s">
        <v>106</v>
      </c>
      <c r="M16" s="600" t="s">
        <v>108</v>
      </c>
      <c r="N16" s="600" t="s">
        <v>106</v>
      </c>
      <c r="O16" s="600" t="s">
        <v>108</v>
      </c>
      <c r="P16" s="600" t="s">
        <v>108</v>
      </c>
      <c r="Q16" s="600" t="s">
        <v>108</v>
      </c>
      <c r="R16" s="600" t="s">
        <v>108</v>
      </c>
      <c r="S16" s="600" t="s">
        <v>106</v>
      </c>
      <c r="T16" s="600" t="s">
        <v>107</v>
      </c>
      <c r="U16" s="600" t="s">
        <v>106</v>
      </c>
      <c r="V16" s="600" t="s">
        <v>106</v>
      </c>
      <c r="W16" s="600" t="s">
        <v>107</v>
      </c>
      <c r="X16" s="600" t="s">
        <v>106</v>
      </c>
      <c r="Y16" s="600" t="s">
        <v>108</v>
      </c>
      <c r="Z16" s="600" t="s">
        <v>107</v>
      </c>
      <c r="AA16" s="600" t="s">
        <v>107</v>
      </c>
      <c r="AB16" s="600" t="s">
        <v>107</v>
      </c>
      <c r="AC16" s="600" t="s">
        <v>107</v>
      </c>
      <c r="AD16" s="600" t="s">
        <v>107</v>
      </c>
      <c r="AE16" s="600" t="s">
        <v>107</v>
      </c>
      <c r="AF16" s="600" t="s">
        <v>107</v>
      </c>
    </row>
    <row r="17" spans="1:38" s="600" customFormat="1">
      <c r="A17" s="600">
        <v>700987</v>
      </c>
      <c r="B17" s="600" t="s">
        <v>228</v>
      </c>
      <c r="C17" s="600" t="s">
        <v>106</v>
      </c>
      <c r="D17" s="600" t="s">
        <v>108</v>
      </c>
      <c r="E17" s="600" t="s">
        <v>106</v>
      </c>
      <c r="F17" s="600" t="s">
        <v>108</v>
      </c>
      <c r="G17" s="600" t="s">
        <v>108</v>
      </c>
      <c r="H17" s="600" t="s">
        <v>108</v>
      </c>
      <c r="I17" s="600" t="s">
        <v>108</v>
      </c>
      <c r="J17" s="600" t="s">
        <v>106</v>
      </c>
      <c r="K17" s="600" t="s">
        <v>106</v>
      </c>
      <c r="L17" s="600" t="s">
        <v>106</v>
      </c>
      <c r="M17" s="600" t="s">
        <v>108</v>
      </c>
      <c r="N17" s="600" t="s">
        <v>108</v>
      </c>
      <c r="O17" s="600" t="s">
        <v>106</v>
      </c>
      <c r="P17" s="600" t="s">
        <v>108</v>
      </c>
      <c r="Q17" s="600" t="s">
        <v>108</v>
      </c>
      <c r="R17" s="600" t="s">
        <v>106</v>
      </c>
      <c r="S17" s="600" t="s">
        <v>108</v>
      </c>
      <c r="T17" s="600" t="s">
        <v>107</v>
      </c>
      <c r="U17" s="600" t="s">
        <v>106</v>
      </c>
      <c r="V17" s="600" t="s">
        <v>106</v>
      </c>
      <c r="W17" s="600" t="s">
        <v>106</v>
      </c>
      <c r="X17" s="600" t="s">
        <v>106</v>
      </c>
      <c r="Y17" s="600" t="s">
        <v>106</v>
      </c>
      <c r="Z17" s="600" t="s">
        <v>108</v>
      </c>
      <c r="AA17" s="600" t="s">
        <v>107</v>
      </c>
      <c r="AB17" s="600" t="s">
        <v>108</v>
      </c>
      <c r="AC17" s="600" t="s">
        <v>107</v>
      </c>
      <c r="AD17" s="600" t="s">
        <v>107</v>
      </c>
      <c r="AE17" s="600" t="s">
        <v>107</v>
      </c>
      <c r="AF17" s="600" t="s">
        <v>106</v>
      </c>
      <c r="AG17" s="600" t="s">
        <v>106</v>
      </c>
      <c r="AH17" s="600" t="s">
        <v>107</v>
      </c>
      <c r="AI17" s="600" t="s">
        <v>107</v>
      </c>
      <c r="AJ17" s="600" t="s">
        <v>107</v>
      </c>
      <c r="AK17" s="600" t="s">
        <v>107</v>
      </c>
      <c r="AL17" s="600" t="s">
        <v>106</v>
      </c>
    </row>
    <row r="18" spans="1:38" s="600" customFormat="1">
      <c r="A18" s="600">
        <v>701017</v>
      </c>
      <c r="B18" s="600" t="s">
        <v>228</v>
      </c>
      <c r="C18" s="600" t="s">
        <v>106</v>
      </c>
      <c r="D18" s="600" t="s">
        <v>106</v>
      </c>
      <c r="E18" s="600" t="s">
        <v>106</v>
      </c>
      <c r="F18" s="600" t="s">
        <v>106</v>
      </c>
      <c r="G18" s="600" t="s">
        <v>106</v>
      </c>
      <c r="H18" s="600" t="s">
        <v>108</v>
      </c>
      <c r="I18" s="600" t="s">
        <v>108</v>
      </c>
      <c r="J18" s="600" t="s">
        <v>106</v>
      </c>
      <c r="K18" s="600" t="s">
        <v>108</v>
      </c>
      <c r="L18" s="600" t="s">
        <v>106</v>
      </c>
      <c r="M18" s="600" t="s">
        <v>108</v>
      </c>
      <c r="N18" s="600" t="s">
        <v>106</v>
      </c>
      <c r="O18" s="600" t="s">
        <v>108</v>
      </c>
      <c r="P18" s="600" t="s">
        <v>108</v>
      </c>
      <c r="Q18" s="600" t="s">
        <v>106</v>
      </c>
      <c r="R18" s="600" t="s">
        <v>106</v>
      </c>
      <c r="S18" s="600" t="s">
        <v>106</v>
      </c>
      <c r="T18" s="600" t="s">
        <v>108</v>
      </c>
      <c r="U18" s="600" t="s">
        <v>108</v>
      </c>
      <c r="V18" s="600" t="s">
        <v>108</v>
      </c>
      <c r="W18" s="600" t="s">
        <v>106</v>
      </c>
      <c r="X18" s="600" t="s">
        <v>106</v>
      </c>
      <c r="Y18" s="600" t="s">
        <v>106</v>
      </c>
      <c r="Z18" s="600" t="s">
        <v>106</v>
      </c>
      <c r="AA18" s="600" t="s">
        <v>108</v>
      </c>
      <c r="AB18" s="600" t="s">
        <v>108</v>
      </c>
      <c r="AC18" s="600" t="s">
        <v>107</v>
      </c>
      <c r="AD18" s="600" t="s">
        <v>106</v>
      </c>
      <c r="AE18" s="600" t="s">
        <v>108</v>
      </c>
      <c r="AF18" s="600" t="s">
        <v>108</v>
      </c>
      <c r="AG18" s="600" t="s">
        <v>108</v>
      </c>
      <c r="AH18" s="600" t="s">
        <v>108</v>
      </c>
      <c r="AI18" s="600" t="s">
        <v>108</v>
      </c>
      <c r="AJ18" s="600" t="s">
        <v>106</v>
      </c>
      <c r="AK18" s="600" t="s">
        <v>108</v>
      </c>
      <c r="AL18" s="600" t="s">
        <v>108</v>
      </c>
    </row>
    <row r="19" spans="1:38" s="600" customFormat="1">
      <c r="A19" s="600">
        <v>701018</v>
      </c>
      <c r="B19" s="600" t="s">
        <v>228</v>
      </c>
      <c r="C19" s="600" t="s">
        <v>108</v>
      </c>
      <c r="D19" s="600" t="s">
        <v>106</v>
      </c>
      <c r="E19" s="600" t="s">
        <v>106</v>
      </c>
      <c r="F19" s="600" t="s">
        <v>106</v>
      </c>
      <c r="G19" s="600" t="s">
        <v>106</v>
      </c>
      <c r="H19" s="600" t="s">
        <v>106</v>
      </c>
      <c r="I19" s="600" t="s">
        <v>108</v>
      </c>
      <c r="J19" s="600" t="s">
        <v>108</v>
      </c>
      <c r="K19" s="600" t="s">
        <v>108</v>
      </c>
      <c r="L19" s="600" t="s">
        <v>108</v>
      </c>
      <c r="M19" s="600" t="s">
        <v>108</v>
      </c>
      <c r="N19" s="600" t="s">
        <v>106</v>
      </c>
      <c r="O19" s="600" t="s">
        <v>108</v>
      </c>
      <c r="P19" s="600" t="s">
        <v>108</v>
      </c>
      <c r="Q19" s="600" t="s">
        <v>108</v>
      </c>
      <c r="R19" s="600" t="s">
        <v>108</v>
      </c>
      <c r="S19" s="600" t="s">
        <v>108</v>
      </c>
      <c r="T19" s="600" t="s">
        <v>108</v>
      </c>
      <c r="U19" s="600" t="s">
        <v>108</v>
      </c>
      <c r="V19" s="600" t="s">
        <v>106</v>
      </c>
      <c r="W19" s="600" t="s">
        <v>108</v>
      </c>
      <c r="X19" s="600" t="s">
        <v>106</v>
      </c>
      <c r="Y19" s="600" t="s">
        <v>108</v>
      </c>
      <c r="Z19" s="600" t="s">
        <v>108</v>
      </c>
      <c r="AA19" s="600" t="s">
        <v>108</v>
      </c>
      <c r="AB19" s="600" t="s">
        <v>108</v>
      </c>
      <c r="AC19" s="600" t="s">
        <v>106</v>
      </c>
      <c r="AD19" s="600" t="s">
        <v>108</v>
      </c>
      <c r="AE19" s="600" t="s">
        <v>108</v>
      </c>
      <c r="AF19" s="600" t="s">
        <v>108</v>
      </c>
      <c r="AG19" s="600" t="s">
        <v>108</v>
      </c>
      <c r="AH19" s="600" t="s">
        <v>107</v>
      </c>
      <c r="AI19" s="600" t="s">
        <v>107</v>
      </c>
      <c r="AJ19" s="600" t="s">
        <v>107</v>
      </c>
      <c r="AK19" s="600" t="s">
        <v>108</v>
      </c>
      <c r="AL19" s="600" t="s">
        <v>107</v>
      </c>
    </row>
    <row r="20" spans="1:38" s="600" customFormat="1">
      <c r="A20" s="600">
        <v>701084</v>
      </c>
      <c r="B20" s="600" t="s">
        <v>228</v>
      </c>
      <c r="C20" s="600" t="s">
        <v>108</v>
      </c>
      <c r="D20" s="600" t="s">
        <v>106</v>
      </c>
      <c r="E20" s="600" t="s">
        <v>106</v>
      </c>
      <c r="F20" s="600" t="s">
        <v>106</v>
      </c>
      <c r="G20" s="600" t="s">
        <v>106</v>
      </c>
      <c r="H20" s="600" t="s">
        <v>106</v>
      </c>
      <c r="I20" s="600" t="s">
        <v>108</v>
      </c>
      <c r="J20" s="600" t="s">
        <v>106</v>
      </c>
      <c r="K20" s="600" t="s">
        <v>108</v>
      </c>
      <c r="L20" s="600" t="s">
        <v>106</v>
      </c>
      <c r="M20" s="600" t="s">
        <v>108</v>
      </c>
      <c r="N20" s="600" t="s">
        <v>108</v>
      </c>
      <c r="O20" s="600" t="s">
        <v>106</v>
      </c>
      <c r="P20" s="600" t="s">
        <v>108</v>
      </c>
      <c r="Q20" s="600" t="s">
        <v>106</v>
      </c>
      <c r="R20" s="600" t="s">
        <v>106</v>
      </c>
      <c r="S20" s="600" t="s">
        <v>106</v>
      </c>
      <c r="T20" s="600" t="s">
        <v>107</v>
      </c>
      <c r="U20" s="600" t="s">
        <v>106</v>
      </c>
      <c r="V20" s="600" t="s">
        <v>108</v>
      </c>
      <c r="W20" s="600" t="s">
        <v>106</v>
      </c>
      <c r="X20" s="600" t="s">
        <v>106</v>
      </c>
      <c r="Y20" s="600" t="s">
        <v>108</v>
      </c>
      <c r="Z20" s="600" t="s">
        <v>107</v>
      </c>
      <c r="AA20" s="600" t="s">
        <v>108</v>
      </c>
      <c r="AB20" s="600" t="s">
        <v>108</v>
      </c>
      <c r="AC20" s="600" t="s">
        <v>108</v>
      </c>
      <c r="AD20" s="600" t="s">
        <v>106</v>
      </c>
      <c r="AE20" s="600" t="s">
        <v>106</v>
      </c>
      <c r="AF20" s="600" t="s">
        <v>106</v>
      </c>
      <c r="AG20" s="600" t="s">
        <v>108</v>
      </c>
      <c r="AH20" s="600" t="s">
        <v>106</v>
      </c>
      <c r="AI20" s="600" t="s">
        <v>106</v>
      </c>
      <c r="AJ20" s="600" t="s">
        <v>106</v>
      </c>
      <c r="AK20" s="600" t="s">
        <v>106</v>
      </c>
      <c r="AL20" s="600" t="s">
        <v>108</v>
      </c>
    </row>
    <row r="21" spans="1:38" s="600" customFormat="1">
      <c r="A21" s="600">
        <v>701158</v>
      </c>
      <c r="B21" s="600" t="s">
        <v>228</v>
      </c>
      <c r="C21" s="600" t="s">
        <v>106</v>
      </c>
      <c r="D21" s="600" t="s">
        <v>108</v>
      </c>
      <c r="E21" s="600" t="s">
        <v>106</v>
      </c>
      <c r="F21" s="600" t="s">
        <v>106</v>
      </c>
      <c r="G21" s="600" t="s">
        <v>106</v>
      </c>
      <c r="H21" s="600" t="s">
        <v>106</v>
      </c>
      <c r="I21" s="600" t="s">
        <v>108</v>
      </c>
      <c r="J21" s="600" t="s">
        <v>108</v>
      </c>
      <c r="K21" s="600" t="s">
        <v>108</v>
      </c>
      <c r="L21" s="600" t="s">
        <v>108</v>
      </c>
      <c r="M21" s="600" t="s">
        <v>108</v>
      </c>
      <c r="N21" s="600" t="s">
        <v>108</v>
      </c>
      <c r="O21" s="600" t="s">
        <v>106</v>
      </c>
      <c r="P21" s="600" t="s">
        <v>106</v>
      </c>
      <c r="Q21" s="600" t="s">
        <v>106</v>
      </c>
      <c r="R21" s="600" t="s">
        <v>108</v>
      </c>
      <c r="S21" s="600" t="s">
        <v>106</v>
      </c>
      <c r="T21" s="600" t="s">
        <v>106</v>
      </c>
      <c r="U21" s="600" t="s">
        <v>106</v>
      </c>
      <c r="V21" s="600" t="s">
        <v>108</v>
      </c>
      <c r="W21" s="600" t="s">
        <v>106</v>
      </c>
      <c r="X21" s="600" t="s">
        <v>106</v>
      </c>
      <c r="Y21" s="600" t="s">
        <v>107</v>
      </c>
      <c r="Z21" s="600" t="s">
        <v>108</v>
      </c>
      <c r="AA21" s="600" t="s">
        <v>107</v>
      </c>
      <c r="AB21" s="600" t="s">
        <v>106</v>
      </c>
      <c r="AC21" s="600" t="s">
        <v>107</v>
      </c>
      <c r="AD21" s="600" t="s">
        <v>107</v>
      </c>
      <c r="AE21" s="600" t="s">
        <v>106</v>
      </c>
      <c r="AF21" s="600" t="s">
        <v>106</v>
      </c>
      <c r="AG21" s="600" t="s">
        <v>107</v>
      </c>
      <c r="AH21" s="600" t="s">
        <v>108</v>
      </c>
      <c r="AI21" s="600" t="s">
        <v>107</v>
      </c>
      <c r="AJ21" s="600" t="s">
        <v>107</v>
      </c>
      <c r="AK21" s="600" t="s">
        <v>107</v>
      </c>
      <c r="AL21" s="600" t="s">
        <v>107</v>
      </c>
    </row>
    <row r="22" spans="1:38" s="600" customFormat="1">
      <c r="A22" s="600">
        <v>701171</v>
      </c>
      <c r="B22" s="600" t="s">
        <v>228</v>
      </c>
      <c r="C22" s="600" t="s">
        <v>106</v>
      </c>
      <c r="D22" s="600" t="s">
        <v>106</v>
      </c>
      <c r="E22" s="600" t="s">
        <v>106</v>
      </c>
      <c r="F22" s="600" t="s">
        <v>106</v>
      </c>
      <c r="G22" s="600" t="s">
        <v>106</v>
      </c>
      <c r="H22" s="600" t="s">
        <v>106</v>
      </c>
      <c r="I22" s="600" t="s">
        <v>106</v>
      </c>
      <c r="J22" s="600" t="s">
        <v>108</v>
      </c>
      <c r="K22" s="600" t="s">
        <v>108</v>
      </c>
      <c r="L22" s="600" t="s">
        <v>106</v>
      </c>
      <c r="M22" s="600" t="s">
        <v>106</v>
      </c>
      <c r="N22" s="600" t="s">
        <v>106</v>
      </c>
      <c r="O22" s="600" t="s">
        <v>106</v>
      </c>
      <c r="P22" s="600" t="s">
        <v>108</v>
      </c>
      <c r="Q22" s="600" t="s">
        <v>108</v>
      </c>
      <c r="R22" s="600" t="s">
        <v>106</v>
      </c>
      <c r="S22" s="600" t="s">
        <v>106</v>
      </c>
      <c r="T22" s="600" t="s">
        <v>106</v>
      </c>
      <c r="U22" s="600" t="s">
        <v>108</v>
      </c>
      <c r="V22" s="600" t="s">
        <v>106</v>
      </c>
      <c r="W22" s="600" t="s">
        <v>108</v>
      </c>
      <c r="X22" s="600" t="s">
        <v>108</v>
      </c>
      <c r="Y22" s="600" t="s">
        <v>108</v>
      </c>
      <c r="Z22" s="600" t="s">
        <v>106</v>
      </c>
      <c r="AA22" s="600" t="s">
        <v>106</v>
      </c>
      <c r="AB22" s="600" t="s">
        <v>107</v>
      </c>
      <c r="AC22" s="600" t="s">
        <v>106</v>
      </c>
      <c r="AD22" s="600" t="s">
        <v>106</v>
      </c>
      <c r="AE22" s="600" t="s">
        <v>106</v>
      </c>
      <c r="AF22" s="600" t="s">
        <v>106</v>
      </c>
      <c r="AG22" s="600" t="s">
        <v>108</v>
      </c>
      <c r="AH22" s="600" t="s">
        <v>106</v>
      </c>
      <c r="AI22" s="600" t="s">
        <v>107</v>
      </c>
      <c r="AJ22" s="600" t="s">
        <v>108</v>
      </c>
      <c r="AK22" s="600" t="s">
        <v>108</v>
      </c>
      <c r="AL22" s="600" t="s">
        <v>108</v>
      </c>
    </row>
    <row r="23" spans="1:38" s="600" customFormat="1">
      <c r="A23" s="600">
        <v>701248</v>
      </c>
      <c r="B23" s="600" t="s">
        <v>228</v>
      </c>
      <c r="C23" s="600" t="s">
        <v>106</v>
      </c>
      <c r="D23" s="600" t="s">
        <v>106</v>
      </c>
      <c r="E23" s="600" t="s">
        <v>106</v>
      </c>
      <c r="F23" s="600" t="s">
        <v>106</v>
      </c>
      <c r="G23" s="600" t="s">
        <v>106</v>
      </c>
      <c r="H23" s="600" t="s">
        <v>106</v>
      </c>
      <c r="I23" s="600" t="s">
        <v>108</v>
      </c>
      <c r="J23" s="600" t="s">
        <v>107</v>
      </c>
      <c r="K23" s="600" t="s">
        <v>108</v>
      </c>
      <c r="L23" s="600" t="s">
        <v>108</v>
      </c>
      <c r="M23" s="600" t="s">
        <v>108</v>
      </c>
      <c r="N23" s="600" t="s">
        <v>108</v>
      </c>
      <c r="O23" s="600" t="s">
        <v>106</v>
      </c>
      <c r="P23" s="600" t="s">
        <v>108</v>
      </c>
      <c r="Q23" s="600" t="s">
        <v>106</v>
      </c>
      <c r="R23" s="600" t="s">
        <v>107</v>
      </c>
      <c r="S23" s="600" t="s">
        <v>106</v>
      </c>
      <c r="T23" s="600" t="s">
        <v>106</v>
      </c>
      <c r="U23" s="600" t="s">
        <v>106</v>
      </c>
      <c r="V23" s="600" t="s">
        <v>106</v>
      </c>
      <c r="W23" s="600" t="s">
        <v>106</v>
      </c>
      <c r="X23" s="600" t="s">
        <v>107</v>
      </c>
      <c r="Y23" s="600" t="s">
        <v>107</v>
      </c>
      <c r="Z23" s="600" t="s">
        <v>106</v>
      </c>
      <c r="AA23" s="600" t="s">
        <v>106</v>
      </c>
      <c r="AB23" s="600" t="s">
        <v>106</v>
      </c>
      <c r="AC23" s="600" t="s">
        <v>107</v>
      </c>
      <c r="AD23" s="600" t="s">
        <v>108</v>
      </c>
      <c r="AE23" s="600" t="s">
        <v>106</v>
      </c>
      <c r="AF23" s="600" t="s">
        <v>106</v>
      </c>
      <c r="AG23" s="600" t="s">
        <v>108</v>
      </c>
      <c r="AH23" s="600" t="s">
        <v>107</v>
      </c>
      <c r="AI23" s="600" t="s">
        <v>107</v>
      </c>
      <c r="AJ23" s="600" t="s">
        <v>106</v>
      </c>
      <c r="AK23" s="600" t="s">
        <v>107</v>
      </c>
      <c r="AL23" s="600" t="s">
        <v>106</v>
      </c>
    </row>
    <row r="24" spans="1:38" s="600" customFormat="1">
      <c r="A24" s="600">
        <v>701291</v>
      </c>
      <c r="B24" s="600" t="s">
        <v>228</v>
      </c>
      <c r="C24" s="600" t="s">
        <v>108</v>
      </c>
      <c r="D24" s="600" t="s">
        <v>106</v>
      </c>
      <c r="E24" s="600" t="s">
        <v>106</v>
      </c>
      <c r="F24" s="600" t="s">
        <v>106</v>
      </c>
      <c r="G24" s="600" t="s">
        <v>106</v>
      </c>
      <c r="H24" s="600" t="s">
        <v>108</v>
      </c>
      <c r="I24" s="600" t="s">
        <v>106</v>
      </c>
      <c r="J24" s="600" t="s">
        <v>106</v>
      </c>
      <c r="K24" s="600" t="s">
        <v>108</v>
      </c>
      <c r="L24" s="600" t="s">
        <v>106</v>
      </c>
      <c r="M24" s="600" t="s">
        <v>106</v>
      </c>
      <c r="N24" s="600" t="s">
        <v>108</v>
      </c>
      <c r="O24" s="600" t="s">
        <v>106</v>
      </c>
      <c r="P24" s="600" t="s">
        <v>106</v>
      </c>
      <c r="Q24" s="600" t="s">
        <v>106</v>
      </c>
      <c r="R24" s="600" t="s">
        <v>106</v>
      </c>
      <c r="S24" s="600" t="s">
        <v>106</v>
      </c>
      <c r="T24" s="600" t="s">
        <v>106</v>
      </c>
      <c r="U24" s="600" t="s">
        <v>106</v>
      </c>
      <c r="V24" s="600" t="s">
        <v>106</v>
      </c>
      <c r="W24" s="600" t="s">
        <v>106</v>
      </c>
      <c r="X24" s="600" t="s">
        <v>106</v>
      </c>
      <c r="Y24" s="600" t="s">
        <v>106</v>
      </c>
      <c r="Z24" s="600" t="s">
        <v>108</v>
      </c>
      <c r="AA24" s="600" t="s">
        <v>106</v>
      </c>
      <c r="AB24" s="600" t="s">
        <v>106</v>
      </c>
      <c r="AC24" s="600" t="s">
        <v>106</v>
      </c>
      <c r="AD24" s="600" t="s">
        <v>106</v>
      </c>
      <c r="AE24" s="600" t="s">
        <v>106</v>
      </c>
      <c r="AF24" s="600" t="s">
        <v>106</v>
      </c>
      <c r="AG24" s="600" t="s">
        <v>108</v>
      </c>
      <c r="AH24" s="600" t="s">
        <v>107</v>
      </c>
      <c r="AI24" s="600" t="s">
        <v>107</v>
      </c>
      <c r="AJ24" s="600" t="s">
        <v>107</v>
      </c>
      <c r="AK24" s="600" t="s">
        <v>107</v>
      </c>
      <c r="AL24" s="600" t="s">
        <v>107</v>
      </c>
    </row>
    <row r="25" spans="1:38" s="600" customFormat="1">
      <c r="A25" s="600">
        <v>701449</v>
      </c>
      <c r="B25" s="600" t="s">
        <v>228</v>
      </c>
      <c r="C25" s="600" t="s">
        <v>108</v>
      </c>
      <c r="D25" s="600" t="s">
        <v>106</v>
      </c>
      <c r="E25" s="600" t="s">
        <v>108</v>
      </c>
      <c r="F25" s="600" t="s">
        <v>108</v>
      </c>
      <c r="G25" s="600" t="s">
        <v>108</v>
      </c>
      <c r="H25" s="600" t="s">
        <v>106</v>
      </c>
      <c r="I25" s="600" t="s">
        <v>106</v>
      </c>
      <c r="J25" s="600" t="s">
        <v>108</v>
      </c>
      <c r="K25" s="600" t="s">
        <v>108</v>
      </c>
      <c r="L25" s="600" t="s">
        <v>108</v>
      </c>
      <c r="M25" s="600" t="s">
        <v>108</v>
      </c>
      <c r="N25" s="600" t="s">
        <v>108</v>
      </c>
      <c r="O25" s="600" t="s">
        <v>106</v>
      </c>
      <c r="P25" s="600" t="s">
        <v>108</v>
      </c>
      <c r="Q25" s="600" t="s">
        <v>108</v>
      </c>
      <c r="R25" s="600" t="s">
        <v>108</v>
      </c>
      <c r="S25" s="600" t="s">
        <v>108</v>
      </c>
      <c r="T25" s="600" t="s">
        <v>108</v>
      </c>
      <c r="U25" s="600" t="s">
        <v>108</v>
      </c>
      <c r="V25" s="600" t="s">
        <v>108</v>
      </c>
      <c r="W25" s="600" t="s">
        <v>106</v>
      </c>
      <c r="X25" s="600" t="s">
        <v>106</v>
      </c>
      <c r="Y25" s="600" t="s">
        <v>108</v>
      </c>
      <c r="Z25" s="600" t="s">
        <v>108</v>
      </c>
      <c r="AA25" s="600" t="s">
        <v>106</v>
      </c>
      <c r="AB25" s="600" t="s">
        <v>108</v>
      </c>
      <c r="AC25" s="600" t="s">
        <v>108</v>
      </c>
      <c r="AD25" s="600" t="s">
        <v>106</v>
      </c>
      <c r="AE25" s="600" t="s">
        <v>108</v>
      </c>
      <c r="AF25" s="600" t="s">
        <v>108</v>
      </c>
      <c r="AG25" s="600" t="s">
        <v>107</v>
      </c>
      <c r="AH25" s="600" t="s">
        <v>107</v>
      </c>
      <c r="AI25" s="600" t="s">
        <v>107</v>
      </c>
      <c r="AJ25" s="600" t="s">
        <v>107</v>
      </c>
      <c r="AK25" s="600" t="s">
        <v>107</v>
      </c>
      <c r="AL25" s="600" t="s">
        <v>107</v>
      </c>
    </row>
    <row r="26" spans="1:38" s="600" customFormat="1">
      <c r="A26" s="600">
        <v>701479</v>
      </c>
      <c r="B26" s="600" t="s">
        <v>228</v>
      </c>
      <c r="C26" s="600" t="s">
        <v>108</v>
      </c>
      <c r="D26" s="600" t="s">
        <v>106</v>
      </c>
      <c r="E26" s="600" t="s">
        <v>106</v>
      </c>
      <c r="F26" s="600" t="s">
        <v>106</v>
      </c>
      <c r="G26" s="600" t="s">
        <v>108</v>
      </c>
      <c r="H26" s="600" t="s">
        <v>108</v>
      </c>
      <c r="I26" s="600" t="s">
        <v>108</v>
      </c>
      <c r="J26" s="600" t="s">
        <v>106</v>
      </c>
      <c r="K26" s="600" t="s">
        <v>106</v>
      </c>
      <c r="L26" s="600" t="s">
        <v>108</v>
      </c>
      <c r="M26" s="600" t="s">
        <v>106</v>
      </c>
      <c r="N26" s="600" t="s">
        <v>106</v>
      </c>
      <c r="O26" s="600" t="s">
        <v>106</v>
      </c>
      <c r="P26" s="600" t="s">
        <v>108</v>
      </c>
      <c r="Q26" s="600" t="s">
        <v>108</v>
      </c>
      <c r="R26" s="600" t="s">
        <v>107</v>
      </c>
      <c r="S26" s="600" t="s">
        <v>106</v>
      </c>
      <c r="T26" s="600" t="s">
        <v>108</v>
      </c>
      <c r="U26" s="600" t="s">
        <v>106</v>
      </c>
      <c r="V26" s="600" t="s">
        <v>107</v>
      </c>
      <c r="W26" s="600" t="s">
        <v>108</v>
      </c>
      <c r="X26" s="600" t="s">
        <v>107</v>
      </c>
      <c r="Y26" s="600" t="s">
        <v>106</v>
      </c>
      <c r="Z26" s="600" t="s">
        <v>106</v>
      </c>
      <c r="AA26" s="600" t="s">
        <v>108</v>
      </c>
      <c r="AB26" s="600" t="s">
        <v>107</v>
      </c>
      <c r="AC26" s="600" t="s">
        <v>107</v>
      </c>
      <c r="AD26" s="600" t="s">
        <v>108</v>
      </c>
      <c r="AE26" s="600" t="s">
        <v>108</v>
      </c>
      <c r="AF26" s="600" t="s">
        <v>108</v>
      </c>
      <c r="AG26" s="600" t="s">
        <v>107</v>
      </c>
      <c r="AH26" s="600" t="s">
        <v>107</v>
      </c>
      <c r="AI26" s="600" t="s">
        <v>107</v>
      </c>
      <c r="AJ26" s="600" t="s">
        <v>107</v>
      </c>
      <c r="AK26" s="600" t="s">
        <v>107</v>
      </c>
      <c r="AL26" s="600" t="s">
        <v>107</v>
      </c>
    </row>
    <row r="27" spans="1:38" s="600" customFormat="1">
      <c r="A27" s="600">
        <v>701489</v>
      </c>
      <c r="B27" s="600" t="s">
        <v>229</v>
      </c>
      <c r="C27" s="600" t="s">
        <v>106</v>
      </c>
      <c r="D27" s="600" t="s">
        <v>106</v>
      </c>
      <c r="E27" s="600" t="s">
        <v>106</v>
      </c>
      <c r="F27" s="600" t="s">
        <v>106</v>
      </c>
      <c r="G27" s="600" t="s">
        <v>108</v>
      </c>
      <c r="H27" s="600" t="s">
        <v>106</v>
      </c>
      <c r="I27" s="600" t="s">
        <v>108</v>
      </c>
      <c r="J27" s="600" t="s">
        <v>106</v>
      </c>
      <c r="K27" s="600" t="s">
        <v>106</v>
      </c>
      <c r="L27" s="600" t="s">
        <v>106</v>
      </c>
      <c r="M27" s="600" t="s">
        <v>108</v>
      </c>
      <c r="N27" s="600" t="s">
        <v>108</v>
      </c>
      <c r="O27" s="600" t="s">
        <v>106</v>
      </c>
      <c r="P27" s="600" t="s">
        <v>108</v>
      </c>
      <c r="Q27" s="600" t="s">
        <v>106</v>
      </c>
      <c r="R27" s="600" t="s">
        <v>108</v>
      </c>
      <c r="S27" s="600" t="s">
        <v>106</v>
      </c>
      <c r="T27" s="600" t="s">
        <v>106</v>
      </c>
      <c r="U27" s="600" t="s">
        <v>106</v>
      </c>
      <c r="V27" s="600" t="s">
        <v>108</v>
      </c>
      <c r="W27" s="600" t="s">
        <v>106</v>
      </c>
      <c r="X27" s="600" t="s">
        <v>106</v>
      </c>
      <c r="Y27" s="600" t="s">
        <v>108</v>
      </c>
      <c r="Z27" s="600" t="s">
        <v>106</v>
      </c>
      <c r="AA27" s="600" t="s">
        <v>107</v>
      </c>
      <c r="AB27" s="600" t="s">
        <v>107</v>
      </c>
      <c r="AC27" s="600" t="s">
        <v>107</v>
      </c>
      <c r="AD27" s="600" t="s">
        <v>107</v>
      </c>
      <c r="AE27" s="600" t="s">
        <v>107</v>
      </c>
      <c r="AF27" s="600" t="s">
        <v>107</v>
      </c>
    </row>
    <row r="28" spans="1:38" s="600" customFormat="1">
      <c r="A28" s="600">
        <v>701629</v>
      </c>
      <c r="B28" s="600" t="s">
        <v>228</v>
      </c>
      <c r="C28" s="600" t="s">
        <v>108</v>
      </c>
      <c r="D28" s="600" t="s">
        <v>108</v>
      </c>
      <c r="E28" s="600" t="s">
        <v>106</v>
      </c>
      <c r="F28" s="600" t="s">
        <v>106</v>
      </c>
      <c r="G28" s="600" t="s">
        <v>108</v>
      </c>
      <c r="H28" s="600" t="s">
        <v>108</v>
      </c>
      <c r="I28" s="600" t="s">
        <v>108</v>
      </c>
      <c r="J28" s="600" t="s">
        <v>108</v>
      </c>
      <c r="K28" s="600" t="s">
        <v>108</v>
      </c>
      <c r="L28" s="600" t="s">
        <v>106</v>
      </c>
      <c r="M28" s="600" t="s">
        <v>108</v>
      </c>
      <c r="N28" s="600" t="s">
        <v>108</v>
      </c>
      <c r="O28" s="600" t="s">
        <v>108</v>
      </c>
      <c r="P28" s="600" t="s">
        <v>108</v>
      </c>
      <c r="Q28" s="600" t="s">
        <v>108</v>
      </c>
      <c r="R28" s="600" t="s">
        <v>106</v>
      </c>
      <c r="S28" s="600" t="s">
        <v>106</v>
      </c>
      <c r="T28" s="600" t="s">
        <v>108</v>
      </c>
      <c r="U28" s="600" t="s">
        <v>106</v>
      </c>
      <c r="V28" s="600" t="s">
        <v>106</v>
      </c>
      <c r="W28" s="600" t="s">
        <v>108</v>
      </c>
      <c r="X28" s="600" t="s">
        <v>106</v>
      </c>
      <c r="Y28" s="600" t="s">
        <v>106</v>
      </c>
      <c r="Z28" s="600" t="s">
        <v>108</v>
      </c>
      <c r="AA28" s="600" t="s">
        <v>107</v>
      </c>
      <c r="AB28" s="600" t="s">
        <v>108</v>
      </c>
      <c r="AC28" s="600" t="s">
        <v>107</v>
      </c>
      <c r="AD28" s="600" t="s">
        <v>107</v>
      </c>
      <c r="AE28" s="600" t="s">
        <v>107</v>
      </c>
      <c r="AF28" s="600" t="s">
        <v>108</v>
      </c>
      <c r="AG28" s="600" t="s">
        <v>107</v>
      </c>
      <c r="AH28" s="600" t="s">
        <v>107</v>
      </c>
      <c r="AI28" s="600" t="s">
        <v>107</v>
      </c>
      <c r="AJ28" s="600" t="s">
        <v>107</v>
      </c>
      <c r="AK28" s="600" t="s">
        <v>106</v>
      </c>
      <c r="AL28" s="600" t="s">
        <v>107</v>
      </c>
    </row>
    <row r="29" spans="1:38" s="600" customFormat="1">
      <c r="A29" s="600">
        <v>701657</v>
      </c>
      <c r="B29" s="600" t="s">
        <v>228</v>
      </c>
      <c r="C29" s="600" t="s">
        <v>108</v>
      </c>
      <c r="D29" s="600" t="s">
        <v>108</v>
      </c>
      <c r="E29" s="600" t="s">
        <v>106</v>
      </c>
      <c r="F29" s="600" t="s">
        <v>108</v>
      </c>
      <c r="G29" s="600" t="s">
        <v>108</v>
      </c>
      <c r="H29" s="600" t="s">
        <v>106</v>
      </c>
      <c r="I29" s="600" t="s">
        <v>108</v>
      </c>
      <c r="J29" s="600" t="s">
        <v>106</v>
      </c>
      <c r="K29" s="600" t="s">
        <v>108</v>
      </c>
      <c r="L29" s="600" t="s">
        <v>106</v>
      </c>
      <c r="M29" s="600" t="s">
        <v>108</v>
      </c>
      <c r="N29" s="600" t="s">
        <v>108</v>
      </c>
      <c r="O29" s="600" t="s">
        <v>108</v>
      </c>
      <c r="P29" s="600" t="s">
        <v>108</v>
      </c>
      <c r="Q29" s="600" t="s">
        <v>108</v>
      </c>
      <c r="R29" s="600" t="s">
        <v>108</v>
      </c>
      <c r="S29" s="600" t="s">
        <v>106</v>
      </c>
      <c r="T29" s="600" t="s">
        <v>108</v>
      </c>
      <c r="U29" s="600" t="s">
        <v>108</v>
      </c>
      <c r="V29" s="600" t="s">
        <v>106</v>
      </c>
      <c r="W29" s="600" t="s">
        <v>106</v>
      </c>
      <c r="X29" s="600" t="s">
        <v>106</v>
      </c>
      <c r="Y29" s="600" t="s">
        <v>108</v>
      </c>
      <c r="Z29" s="600" t="s">
        <v>108</v>
      </c>
      <c r="AA29" s="600" t="s">
        <v>108</v>
      </c>
      <c r="AB29" s="600" t="s">
        <v>106</v>
      </c>
      <c r="AC29" s="600" t="s">
        <v>108</v>
      </c>
      <c r="AD29" s="600" t="s">
        <v>108</v>
      </c>
      <c r="AE29" s="600" t="s">
        <v>106</v>
      </c>
      <c r="AF29" s="600" t="s">
        <v>106</v>
      </c>
      <c r="AG29" s="600" t="s">
        <v>107</v>
      </c>
      <c r="AH29" s="600" t="s">
        <v>108</v>
      </c>
      <c r="AI29" s="600" t="s">
        <v>108</v>
      </c>
      <c r="AJ29" s="600" t="s">
        <v>108</v>
      </c>
      <c r="AK29" s="600" t="s">
        <v>108</v>
      </c>
      <c r="AL29" s="600" t="s">
        <v>107</v>
      </c>
    </row>
    <row r="30" spans="1:38" s="600" customFormat="1">
      <c r="A30" s="600">
        <v>701658</v>
      </c>
      <c r="B30" s="600" t="s">
        <v>228</v>
      </c>
      <c r="C30" s="600" t="s">
        <v>108</v>
      </c>
      <c r="D30" s="600" t="s">
        <v>108</v>
      </c>
      <c r="E30" s="600" t="s">
        <v>108</v>
      </c>
      <c r="F30" s="600" t="s">
        <v>108</v>
      </c>
      <c r="G30" s="600" t="s">
        <v>108</v>
      </c>
      <c r="H30" s="600" t="s">
        <v>106</v>
      </c>
      <c r="I30" s="600" t="s">
        <v>108</v>
      </c>
      <c r="J30" s="600" t="s">
        <v>108</v>
      </c>
      <c r="K30" s="600" t="s">
        <v>108</v>
      </c>
      <c r="L30" s="600" t="s">
        <v>108</v>
      </c>
      <c r="M30" s="600" t="s">
        <v>108</v>
      </c>
      <c r="N30" s="600" t="s">
        <v>107</v>
      </c>
      <c r="O30" s="600" t="s">
        <v>108</v>
      </c>
      <c r="P30" s="600" t="s">
        <v>108</v>
      </c>
      <c r="Q30" s="600" t="s">
        <v>108</v>
      </c>
      <c r="R30" s="600" t="s">
        <v>106</v>
      </c>
      <c r="S30" s="600" t="s">
        <v>106</v>
      </c>
      <c r="T30" s="600" t="s">
        <v>108</v>
      </c>
      <c r="U30" s="600" t="s">
        <v>106</v>
      </c>
      <c r="V30" s="600" t="s">
        <v>106</v>
      </c>
      <c r="W30" s="600" t="s">
        <v>106</v>
      </c>
      <c r="X30" s="600" t="s">
        <v>106</v>
      </c>
      <c r="Y30" s="600" t="s">
        <v>106</v>
      </c>
      <c r="Z30" s="600" t="s">
        <v>108</v>
      </c>
      <c r="AA30" s="600" t="s">
        <v>108</v>
      </c>
      <c r="AB30" s="600" t="s">
        <v>108</v>
      </c>
      <c r="AC30" s="600" t="s">
        <v>108</v>
      </c>
      <c r="AD30" s="600" t="s">
        <v>108</v>
      </c>
      <c r="AE30" s="600" t="s">
        <v>108</v>
      </c>
      <c r="AF30" s="600" t="s">
        <v>108</v>
      </c>
      <c r="AG30" s="600" t="s">
        <v>106</v>
      </c>
      <c r="AH30" s="600" t="s">
        <v>106</v>
      </c>
      <c r="AI30" s="600" t="s">
        <v>106</v>
      </c>
      <c r="AJ30" s="600" t="s">
        <v>106</v>
      </c>
      <c r="AK30" s="600" t="s">
        <v>106</v>
      </c>
      <c r="AL30" s="600" t="s">
        <v>106</v>
      </c>
    </row>
    <row r="31" spans="1:38" s="600" customFormat="1">
      <c r="A31" s="600">
        <v>701770</v>
      </c>
      <c r="B31" s="600" t="s">
        <v>228</v>
      </c>
      <c r="C31" s="600" t="s">
        <v>106</v>
      </c>
      <c r="D31" s="600" t="s">
        <v>106</v>
      </c>
      <c r="E31" s="600" t="s">
        <v>106</v>
      </c>
      <c r="F31" s="600" t="s">
        <v>108</v>
      </c>
      <c r="G31" s="600" t="s">
        <v>106</v>
      </c>
      <c r="H31" s="600" t="s">
        <v>108</v>
      </c>
      <c r="I31" s="600" t="s">
        <v>108</v>
      </c>
      <c r="J31" s="600" t="s">
        <v>106</v>
      </c>
      <c r="K31" s="600" t="s">
        <v>108</v>
      </c>
      <c r="L31" s="600" t="s">
        <v>107</v>
      </c>
      <c r="M31" s="600" t="s">
        <v>106</v>
      </c>
      <c r="N31" s="600" t="s">
        <v>106</v>
      </c>
      <c r="O31" s="600" t="s">
        <v>108</v>
      </c>
      <c r="P31" s="600" t="s">
        <v>108</v>
      </c>
      <c r="Q31" s="600" t="s">
        <v>108</v>
      </c>
      <c r="R31" s="600" t="s">
        <v>108</v>
      </c>
      <c r="S31" s="600" t="s">
        <v>108</v>
      </c>
      <c r="T31" s="600" t="s">
        <v>108</v>
      </c>
      <c r="U31" s="600" t="s">
        <v>108</v>
      </c>
      <c r="V31" s="600" t="s">
        <v>108</v>
      </c>
      <c r="W31" s="600" t="s">
        <v>106</v>
      </c>
      <c r="X31" s="600" t="s">
        <v>108</v>
      </c>
      <c r="Y31" s="600" t="s">
        <v>108</v>
      </c>
      <c r="Z31" s="600" t="s">
        <v>108</v>
      </c>
      <c r="AA31" s="600" t="s">
        <v>108</v>
      </c>
      <c r="AB31" s="600" t="s">
        <v>108</v>
      </c>
      <c r="AC31" s="600" t="s">
        <v>108</v>
      </c>
      <c r="AD31" s="600" t="s">
        <v>108</v>
      </c>
      <c r="AE31" s="600" t="s">
        <v>108</v>
      </c>
      <c r="AF31" s="600" t="s">
        <v>108</v>
      </c>
      <c r="AG31" s="600" t="s">
        <v>107</v>
      </c>
      <c r="AH31" s="600" t="s">
        <v>107</v>
      </c>
      <c r="AI31" s="600" t="s">
        <v>107</v>
      </c>
      <c r="AJ31" s="600" t="s">
        <v>107</v>
      </c>
      <c r="AK31" s="600" t="s">
        <v>107</v>
      </c>
      <c r="AL31" s="600" t="s">
        <v>107</v>
      </c>
    </row>
    <row r="32" spans="1:38" s="600" customFormat="1">
      <c r="A32" s="600">
        <v>701910</v>
      </c>
      <c r="B32" s="600" t="s">
        <v>228</v>
      </c>
      <c r="C32" s="600" t="s">
        <v>106</v>
      </c>
      <c r="D32" s="600" t="s">
        <v>106</v>
      </c>
      <c r="E32" s="600" t="s">
        <v>106</v>
      </c>
      <c r="F32" s="600" t="s">
        <v>106</v>
      </c>
      <c r="G32" s="600" t="s">
        <v>106</v>
      </c>
      <c r="H32" s="600" t="s">
        <v>106</v>
      </c>
      <c r="I32" s="600" t="s">
        <v>106</v>
      </c>
      <c r="J32" s="600" t="s">
        <v>106</v>
      </c>
      <c r="K32" s="600" t="s">
        <v>106</v>
      </c>
      <c r="L32" s="600" t="s">
        <v>106</v>
      </c>
      <c r="M32" s="600" t="s">
        <v>108</v>
      </c>
      <c r="N32" s="600" t="s">
        <v>106</v>
      </c>
      <c r="O32" s="600" t="s">
        <v>108</v>
      </c>
      <c r="P32" s="600" t="s">
        <v>108</v>
      </c>
      <c r="Q32" s="600" t="s">
        <v>107</v>
      </c>
      <c r="R32" s="600" t="s">
        <v>108</v>
      </c>
      <c r="S32" s="600" t="s">
        <v>108</v>
      </c>
      <c r="T32" s="600" t="s">
        <v>106</v>
      </c>
      <c r="U32" s="600" t="s">
        <v>108</v>
      </c>
      <c r="V32" s="600" t="s">
        <v>106</v>
      </c>
      <c r="W32" s="600" t="s">
        <v>108</v>
      </c>
      <c r="X32" s="600" t="s">
        <v>106</v>
      </c>
      <c r="Y32" s="600" t="s">
        <v>108</v>
      </c>
      <c r="Z32" s="600" t="s">
        <v>106</v>
      </c>
      <c r="AA32" s="600" t="s">
        <v>108</v>
      </c>
      <c r="AB32" s="600" t="s">
        <v>106</v>
      </c>
      <c r="AC32" s="600" t="s">
        <v>108</v>
      </c>
      <c r="AD32" s="600" t="s">
        <v>108</v>
      </c>
      <c r="AE32" s="600" t="s">
        <v>106</v>
      </c>
      <c r="AF32" s="600" t="s">
        <v>108</v>
      </c>
      <c r="AG32" s="600" t="s">
        <v>108</v>
      </c>
      <c r="AH32" s="600" t="s">
        <v>108</v>
      </c>
      <c r="AI32" s="600" t="s">
        <v>106</v>
      </c>
      <c r="AJ32" s="600" t="s">
        <v>106</v>
      </c>
      <c r="AK32" s="600" t="s">
        <v>108</v>
      </c>
      <c r="AL32" s="600" t="s">
        <v>108</v>
      </c>
    </row>
    <row r="33" spans="1:38" s="600" customFormat="1">
      <c r="A33" s="600">
        <v>702201</v>
      </c>
      <c r="B33" s="600" t="s">
        <v>228</v>
      </c>
      <c r="C33" s="600" t="s">
        <v>106</v>
      </c>
      <c r="D33" s="600" t="s">
        <v>106</v>
      </c>
      <c r="E33" s="600" t="s">
        <v>106</v>
      </c>
      <c r="F33" s="600" t="s">
        <v>108</v>
      </c>
      <c r="G33" s="600" t="s">
        <v>106</v>
      </c>
      <c r="H33" s="600" t="s">
        <v>108</v>
      </c>
      <c r="I33" s="600" t="s">
        <v>108</v>
      </c>
      <c r="J33" s="600" t="s">
        <v>106</v>
      </c>
      <c r="K33" s="600" t="s">
        <v>108</v>
      </c>
      <c r="L33" s="600" t="s">
        <v>107</v>
      </c>
      <c r="M33" s="600" t="s">
        <v>107</v>
      </c>
      <c r="N33" s="600" t="s">
        <v>107</v>
      </c>
      <c r="O33" s="600" t="s">
        <v>107</v>
      </c>
      <c r="P33" s="600" t="s">
        <v>108</v>
      </c>
      <c r="Q33" s="600" t="s">
        <v>108</v>
      </c>
      <c r="R33" s="600" t="s">
        <v>106</v>
      </c>
      <c r="S33" s="600" t="s">
        <v>106</v>
      </c>
      <c r="T33" s="600" t="s">
        <v>108</v>
      </c>
      <c r="U33" s="600" t="s">
        <v>108</v>
      </c>
      <c r="V33" s="600" t="s">
        <v>106</v>
      </c>
      <c r="W33" s="600" t="s">
        <v>106</v>
      </c>
      <c r="X33" s="600" t="s">
        <v>106</v>
      </c>
      <c r="Y33" s="600" t="s">
        <v>106</v>
      </c>
      <c r="Z33" s="600" t="s">
        <v>108</v>
      </c>
      <c r="AA33" s="600" t="s">
        <v>108</v>
      </c>
      <c r="AB33" s="600" t="s">
        <v>108</v>
      </c>
      <c r="AC33" s="600" t="s">
        <v>107</v>
      </c>
      <c r="AD33" s="600" t="s">
        <v>107</v>
      </c>
      <c r="AE33" s="600" t="s">
        <v>108</v>
      </c>
      <c r="AF33" s="600" t="s">
        <v>107</v>
      </c>
      <c r="AG33" s="600" t="s">
        <v>107</v>
      </c>
      <c r="AH33" s="600" t="s">
        <v>107</v>
      </c>
      <c r="AI33" s="600" t="s">
        <v>107</v>
      </c>
      <c r="AJ33" s="600" t="s">
        <v>107</v>
      </c>
      <c r="AK33" s="600" t="s">
        <v>107</v>
      </c>
      <c r="AL33" s="600" t="s">
        <v>107</v>
      </c>
    </row>
    <row r="34" spans="1:38" s="600" customFormat="1">
      <c r="A34" s="600">
        <v>702215</v>
      </c>
      <c r="B34" s="600" t="s">
        <v>228</v>
      </c>
      <c r="C34" s="600" t="s">
        <v>106</v>
      </c>
      <c r="D34" s="600" t="s">
        <v>106</v>
      </c>
      <c r="E34" s="600" t="s">
        <v>106</v>
      </c>
      <c r="F34" s="600" t="s">
        <v>106</v>
      </c>
      <c r="G34" s="600" t="s">
        <v>108</v>
      </c>
      <c r="H34" s="600" t="s">
        <v>106</v>
      </c>
      <c r="I34" s="600" t="s">
        <v>108</v>
      </c>
      <c r="J34" s="600" t="s">
        <v>106</v>
      </c>
      <c r="K34" s="600" t="s">
        <v>106</v>
      </c>
      <c r="L34" s="600" t="s">
        <v>106</v>
      </c>
      <c r="M34" s="600" t="s">
        <v>108</v>
      </c>
      <c r="N34" s="600" t="s">
        <v>108</v>
      </c>
      <c r="O34" s="600" t="s">
        <v>106</v>
      </c>
      <c r="P34" s="600" t="s">
        <v>106</v>
      </c>
      <c r="Q34" s="600" t="s">
        <v>106</v>
      </c>
      <c r="R34" s="600" t="s">
        <v>106</v>
      </c>
      <c r="S34" s="600" t="s">
        <v>106</v>
      </c>
      <c r="T34" s="600" t="s">
        <v>106</v>
      </c>
      <c r="U34" s="600" t="s">
        <v>106</v>
      </c>
      <c r="V34" s="600" t="s">
        <v>106</v>
      </c>
      <c r="W34" s="600" t="s">
        <v>106</v>
      </c>
      <c r="X34" s="600" t="s">
        <v>106</v>
      </c>
      <c r="Y34" s="600" t="s">
        <v>107</v>
      </c>
      <c r="Z34" s="600" t="s">
        <v>108</v>
      </c>
      <c r="AA34" s="600" t="s">
        <v>106</v>
      </c>
      <c r="AB34" s="600" t="s">
        <v>106</v>
      </c>
      <c r="AC34" s="600" t="s">
        <v>107</v>
      </c>
      <c r="AD34" s="600" t="s">
        <v>107</v>
      </c>
      <c r="AE34" s="600" t="s">
        <v>106</v>
      </c>
      <c r="AF34" s="600" t="s">
        <v>108</v>
      </c>
      <c r="AG34" s="600" t="s">
        <v>107</v>
      </c>
      <c r="AH34" s="600" t="s">
        <v>107</v>
      </c>
      <c r="AI34" s="600" t="s">
        <v>107</v>
      </c>
      <c r="AJ34" s="600" t="s">
        <v>107</v>
      </c>
      <c r="AK34" s="600" t="s">
        <v>107</v>
      </c>
      <c r="AL34" s="600" t="s">
        <v>107</v>
      </c>
    </row>
    <row r="35" spans="1:38" s="600" customFormat="1">
      <c r="A35" s="600">
        <v>702303</v>
      </c>
      <c r="B35" s="600" t="s">
        <v>228</v>
      </c>
      <c r="C35" s="600" t="s">
        <v>108</v>
      </c>
      <c r="D35" s="600" t="s">
        <v>108</v>
      </c>
      <c r="E35" s="600" t="s">
        <v>108</v>
      </c>
      <c r="F35" s="600" t="s">
        <v>106</v>
      </c>
      <c r="G35" s="600" t="s">
        <v>108</v>
      </c>
      <c r="H35" s="600" t="s">
        <v>108</v>
      </c>
      <c r="I35" s="600" t="s">
        <v>108</v>
      </c>
      <c r="J35" s="600" t="s">
        <v>106</v>
      </c>
      <c r="K35" s="600" t="s">
        <v>108</v>
      </c>
      <c r="L35" s="600" t="s">
        <v>108</v>
      </c>
      <c r="M35" s="600" t="s">
        <v>108</v>
      </c>
      <c r="N35" s="600" t="s">
        <v>108</v>
      </c>
      <c r="O35" s="600" t="s">
        <v>108</v>
      </c>
      <c r="P35" s="600" t="s">
        <v>106</v>
      </c>
      <c r="Q35" s="600" t="s">
        <v>108</v>
      </c>
      <c r="R35" s="600" t="s">
        <v>108</v>
      </c>
      <c r="S35" s="600" t="s">
        <v>108</v>
      </c>
      <c r="T35" s="600" t="s">
        <v>107</v>
      </c>
      <c r="U35" s="600" t="s">
        <v>108</v>
      </c>
      <c r="V35" s="600" t="s">
        <v>106</v>
      </c>
      <c r="W35" s="600" t="s">
        <v>106</v>
      </c>
      <c r="X35" s="600" t="s">
        <v>108</v>
      </c>
      <c r="Y35" s="600" t="s">
        <v>108</v>
      </c>
      <c r="Z35" s="600" t="s">
        <v>107</v>
      </c>
      <c r="AA35" s="600" t="s">
        <v>106</v>
      </c>
      <c r="AB35" s="600" t="s">
        <v>108</v>
      </c>
      <c r="AC35" s="600" t="s">
        <v>107</v>
      </c>
      <c r="AD35" s="600" t="s">
        <v>107</v>
      </c>
      <c r="AE35" s="600" t="s">
        <v>106</v>
      </c>
      <c r="AF35" s="600" t="s">
        <v>106</v>
      </c>
      <c r="AG35" s="600" t="s">
        <v>106</v>
      </c>
      <c r="AH35" s="600" t="s">
        <v>107</v>
      </c>
      <c r="AI35" s="600" t="s">
        <v>107</v>
      </c>
      <c r="AJ35" s="600" t="s">
        <v>108</v>
      </c>
      <c r="AK35" s="600" t="s">
        <v>107</v>
      </c>
      <c r="AL35" s="600" t="s">
        <v>106</v>
      </c>
    </row>
    <row r="36" spans="1:38" s="600" customFormat="1">
      <c r="A36" s="600">
        <v>702510</v>
      </c>
      <c r="B36" s="600" t="s">
        <v>228</v>
      </c>
      <c r="C36" s="600" t="s">
        <v>106</v>
      </c>
      <c r="D36" s="600" t="s">
        <v>108</v>
      </c>
      <c r="E36" s="600" t="s">
        <v>106</v>
      </c>
      <c r="F36" s="600" t="s">
        <v>108</v>
      </c>
      <c r="G36" s="600" t="s">
        <v>106</v>
      </c>
      <c r="H36" s="600" t="s">
        <v>108</v>
      </c>
      <c r="I36" s="600" t="s">
        <v>106</v>
      </c>
      <c r="J36" s="600" t="s">
        <v>108</v>
      </c>
      <c r="K36" s="600" t="s">
        <v>106</v>
      </c>
      <c r="L36" s="600" t="s">
        <v>106</v>
      </c>
      <c r="M36" s="600" t="s">
        <v>108</v>
      </c>
      <c r="N36" s="600" t="s">
        <v>108</v>
      </c>
      <c r="O36" s="600" t="s">
        <v>106</v>
      </c>
      <c r="P36" s="600" t="s">
        <v>106</v>
      </c>
      <c r="Q36" s="600" t="s">
        <v>106</v>
      </c>
      <c r="R36" s="600" t="s">
        <v>108</v>
      </c>
      <c r="S36" s="600" t="s">
        <v>106</v>
      </c>
      <c r="T36" s="600" t="s">
        <v>108</v>
      </c>
      <c r="U36" s="600" t="s">
        <v>106</v>
      </c>
      <c r="V36" s="600" t="s">
        <v>108</v>
      </c>
      <c r="W36" s="600" t="s">
        <v>106</v>
      </c>
      <c r="X36" s="600" t="s">
        <v>107</v>
      </c>
      <c r="Y36" s="600" t="s">
        <v>106</v>
      </c>
      <c r="Z36" s="600" t="s">
        <v>108</v>
      </c>
      <c r="AA36" s="600" t="s">
        <v>108</v>
      </c>
      <c r="AB36" s="600" t="s">
        <v>108</v>
      </c>
      <c r="AC36" s="600" t="s">
        <v>106</v>
      </c>
      <c r="AD36" s="600" t="s">
        <v>106</v>
      </c>
      <c r="AE36" s="600" t="s">
        <v>106</v>
      </c>
      <c r="AF36" s="600" t="s">
        <v>106</v>
      </c>
      <c r="AG36" s="600" t="s">
        <v>107</v>
      </c>
      <c r="AH36" s="600" t="s">
        <v>107</v>
      </c>
      <c r="AI36" s="600" t="s">
        <v>107</v>
      </c>
      <c r="AJ36" s="600" t="s">
        <v>107</v>
      </c>
      <c r="AK36" s="600" t="s">
        <v>107</v>
      </c>
      <c r="AL36" s="600" t="s">
        <v>107</v>
      </c>
    </row>
    <row r="37" spans="1:38" s="600" customFormat="1">
      <c r="A37" s="600">
        <v>702561</v>
      </c>
      <c r="B37" s="600" t="s">
        <v>228</v>
      </c>
      <c r="C37" s="600" t="s">
        <v>106</v>
      </c>
      <c r="D37" s="600" t="s">
        <v>108</v>
      </c>
      <c r="E37" s="600" t="s">
        <v>108</v>
      </c>
      <c r="F37" s="600" t="s">
        <v>106</v>
      </c>
      <c r="G37" s="600" t="s">
        <v>108</v>
      </c>
      <c r="H37" s="600" t="s">
        <v>108</v>
      </c>
      <c r="I37" s="600" t="s">
        <v>108</v>
      </c>
      <c r="J37" s="600" t="s">
        <v>108</v>
      </c>
      <c r="K37" s="600" t="s">
        <v>108</v>
      </c>
      <c r="L37" s="600" t="s">
        <v>108</v>
      </c>
      <c r="M37" s="600" t="s">
        <v>108</v>
      </c>
      <c r="N37" s="600" t="s">
        <v>108</v>
      </c>
      <c r="O37" s="600" t="s">
        <v>106</v>
      </c>
      <c r="P37" s="600" t="s">
        <v>108</v>
      </c>
      <c r="Q37" s="600" t="s">
        <v>106</v>
      </c>
      <c r="R37" s="600" t="s">
        <v>108</v>
      </c>
      <c r="S37" s="600" t="s">
        <v>106</v>
      </c>
      <c r="T37" s="600" t="s">
        <v>108</v>
      </c>
      <c r="U37" s="600" t="s">
        <v>108</v>
      </c>
      <c r="V37" s="600" t="s">
        <v>106</v>
      </c>
      <c r="W37" s="600" t="s">
        <v>107</v>
      </c>
      <c r="X37" s="600" t="s">
        <v>108</v>
      </c>
      <c r="Y37" s="600" t="s">
        <v>108</v>
      </c>
      <c r="Z37" s="600" t="s">
        <v>108</v>
      </c>
      <c r="AA37" s="600" t="s">
        <v>106</v>
      </c>
      <c r="AB37" s="600" t="s">
        <v>106</v>
      </c>
      <c r="AC37" s="600" t="s">
        <v>106</v>
      </c>
      <c r="AD37" s="600" t="s">
        <v>106</v>
      </c>
      <c r="AE37" s="600" t="s">
        <v>106</v>
      </c>
      <c r="AF37" s="600" t="s">
        <v>106</v>
      </c>
      <c r="AG37" s="600" t="s">
        <v>108</v>
      </c>
      <c r="AH37" s="600" t="s">
        <v>106</v>
      </c>
      <c r="AI37" s="600" t="s">
        <v>108</v>
      </c>
      <c r="AJ37" s="600" t="s">
        <v>106</v>
      </c>
      <c r="AK37" s="600" t="s">
        <v>107</v>
      </c>
      <c r="AL37" s="600" t="s">
        <v>108</v>
      </c>
    </row>
    <row r="38" spans="1:38" s="600" customFormat="1">
      <c r="A38" s="600">
        <v>702660</v>
      </c>
      <c r="B38" s="600" t="s">
        <v>228</v>
      </c>
      <c r="C38" s="600" t="s">
        <v>108</v>
      </c>
      <c r="D38" s="600" t="s">
        <v>108</v>
      </c>
      <c r="E38" s="600" t="s">
        <v>106</v>
      </c>
      <c r="F38" s="600" t="s">
        <v>108</v>
      </c>
      <c r="G38" s="600" t="s">
        <v>108</v>
      </c>
      <c r="H38" s="600" t="s">
        <v>106</v>
      </c>
      <c r="I38" s="600" t="s">
        <v>108</v>
      </c>
      <c r="J38" s="600" t="s">
        <v>106</v>
      </c>
      <c r="K38" s="600" t="s">
        <v>108</v>
      </c>
      <c r="L38" s="600" t="s">
        <v>106</v>
      </c>
      <c r="M38" s="600" t="s">
        <v>108</v>
      </c>
      <c r="N38" s="600" t="s">
        <v>106</v>
      </c>
      <c r="O38" s="600" t="s">
        <v>106</v>
      </c>
      <c r="P38" s="600" t="s">
        <v>108</v>
      </c>
      <c r="Q38" s="600" t="s">
        <v>106</v>
      </c>
      <c r="R38" s="600" t="s">
        <v>106</v>
      </c>
      <c r="S38" s="600" t="s">
        <v>106</v>
      </c>
      <c r="T38" s="600" t="s">
        <v>108</v>
      </c>
      <c r="U38" s="600" t="s">
        <v>107</v>
      </c>
      <c r="V38" s="600" t="s">
        <v>107</v>
      </c>
      <c r="W38" s="600" t="s">
        <v>106</v>
      </c>
      <c r="X38" s="600" t="s">
        <v>106</v>
      </c>
      <c r="Y38" s="600" t="s">
        <v>106</v>
      </c>
      <c r="Z38" s="600" t="s">
        <v>106</v>
      </c>
      <c r="AA38" s="600" t="s">
        <v>108</v>
      </c>
      <c r="AB38" s="600" t="s">
        <v>108</v>
      </c>
      <c r="AC38" s="600" t="s">
        <v>106</v>
      </c>
      <c r="AD38" s="600" t="s">
        <v>106</v>
      </c>
      <c r="AE38" s="600" t="s">
        <v>108</v>
      </c>
      <c r="AF38" s="600" t="s">
        <v>106</v>
      </c>
      <c r="AG38" s="600" t="s">
        <v>108</v>
      </c>
      <c r="AH38" s="600" t="s">
        <v>107</v>
      </c>
      <c r="AI38" s="600" t="s">
        <v>107</v>
      </c>
      <c r="AJ38" s="600" t="s">
        <v>108</v>
      </c>
      <c r="AK38" s="600" t="s">
        <v>107</v>
      </c>
      <c r="AL38" s="600" t="s">
        <v>107</v>
      </c>
    </row>
    <row r="39" spans="1:38" s="600" customFormat="1">
      <c r="A39" s="600">
        <v>702691</v>
      </c>
      <c r="B39" s="600" t="s">
        <v>228</v>
      </c>
      <c r="C39" s="600" t="s">
        <v>106</v>
      </c>
      <c r="D39" s="600" t="s">
        <v>108</v>
      </c>
      <c r="E39" s="600" t="s">
        <v>106</v>
      </c>
      <c r="F39" s="600" t="s">
        <v>108</v>
      </c>
      <c r="G39" s="600" t="s">
        <v>108</v>
      </c>
      <c r="H39" s="600" t="s">
        <v>106</v>
      </c>
      <c r="I39" s="600" t="s">
        <v>106</v>
      </c>
      <c r="J39" s="600" t="s">
        <v>106</v>
      </c>
      <c r="K39" s="600" t="s">
        <v>106</v>
      </c>
      <c r="L39" s="600" t="s">
        <v>106</v>
      </c>
      <c r="M39" s="600" t="s">
        <v>108</v>
      </c>
      <c r="N39" s="600" t="s">
        <v>106</v>
      </c>
      <c r="O39" s="600" t="s">
        <v>106</v>
      </c>
      <c r="P39" s="600" t="s">
        <v>106</v>
      </c>
      <c r="Q39" s="600" t="s">
        <v>108</v>
      </c>
      <c r="R39" s="600" t="s">
        <v>107</v>
      </c>
      <c r="S39" s="600" t="s">
        <v>106</v>
      </c>
      <c r="T39" s="600" t="s">
        <v>106</v>
      </c>
      <c r="U39" s="600" t="s">
        <v>108</v>
      </c>
      <c r="V39" s="600" t="s">
        <v>106</v>
      </c>
      <c r="W39" s="600" t="s">
        <v>106</v>
      </c>
      <c r="X39" s="600" t="s">
        <v>108</v>
      </c>
      <c r="Y39" s="600" t="s">
        <v>107</v>
      </c>
      <c r="Z39" s="600" t="s">
        <v>108</v>
      </c>
      <c r="AA39" s="600" t="s">
        <v>107</v>
      </c>
      <c r="AB39" s="600" t="s">
        <v>108</v>
      </c>
      <c r="AC39" s="600" t="s">
        <v>107</v>
      </c>
      <c r="AD39" s="600" t="s">
        <v>108</v>
      </c>
      <c r="AE39" s="600" t="s">
        <v>108</v>
      </c>
      <c r="AF39" s="600" t="s">
        <v>108</v>
      </c>
      <c r="AG39" s="600" t="s">
        <v>107</v>
      </c>
      <c r="AH39" s="600" t="s">
        <v>107</v>
      </c>
      <c r="AI39" s="600" t="s">
        <v>107</v>
      </c>
      <c r="AJ39" s="600" t="s">
        <v>107</v>
      </c>
      <c r="AK39" s="600" t="s">
        <v>107</v>
      </c>
      <c r="AL39" s="600" t="s">
        <v>107</v>
      </c>
    </row>
    <row r="40" spans="1:38" s="600" customFormat="1">
      <c r="A40" s="600">
        <v>702707</v>
      </c>
      <c r="B40" s="600" t="s">
        <v>228</v>
      </c>
      <c r="C40" s="600" t="s">
        <v>106</v>
      </c>
      <c r="D40" s="600" t="s">
        <v>108</v>
      </c>
      <c r="E40" s="600" t="s">
        <v>108</v>
      </c>
      <c r="F40" s="600" t="s">
        <v>106</v>
      </c>
      <c r="G40" s="600" t="s">
        <v>106</v>
      </c>
      <c r="H40" s="600" t="s">
        <v>108</v>
      </c>
      <c r="I40" s="600" t="s">
        <v>106</v>
      </c>
      <c r="J40" s="600" t="s">
        <v>106</v>
      </c>
      <c r="K40" s="600" t="s">
        <v>106</v>
      </c>
      <c r="L40" s="600" t="s">
        <v>106</v>
      </c>
      <c r="M40" s="600" t="s">
        <v>108</v>
      </c>
      <c r="N40" s="600" t="s">
        <v>106</v>
      </c>
      <c r="O40" s="600" t="s">
        <v>108</v>
      </c>
      <c r="P40" s="600" t="s">
        <v>106</v>
      </c>
      <c r="Q40" s="600" t="s">
        <v>106</v>
      </c>
      <c r="R40" s="600" t="s">
        <v>106</v>
      </c>
      <c r="S40" s="600" t="s">
        <v>106</v>
      </c>
      <c r="T40" s="600" t="s">
        <v>107</v>
      </c>
      <c r="U40" s="600" t="s">
        <v>106</v>
      </c>
      <c r="V40" s="600" t="s">
        <v>106</v>
      </c>
      <c r="W40" s="600" t="s">
        <v>108</v>
      </c>
      <c r="X40" s="600" t="s">
        <v>106</v>
      </c>
      <c r="Y40" s="600" t="s">
        <v>106</v>
      </c>
      <c r="Z40" s="600" t="s">
        <v>106</v>
      </c>
      <c r="AA40" s="600" t="s">
        <v>108</v>
      </c>
      <c r="AB40" s="600" t="s">
        <v>108</v>
      </c>
      <c r="AC40" s="600" t="s">
        <v>108</v>
      </c>
      <c r="AD40" s="600" t="s">
        <v>108</v>
      </c>
      <c r="AE40" s="600" t="s">
        <v>108</v>
      </c>
      <c r="AF40" s="600" t="s">
        <v>108</v>
      </c>
      <c r="AG40" s="600" t="s">
        <v>107</v>
      </c>
      <c r="AH40" s="600" t="s">
        <v>107</v>
      </c>
      <c r="AI40" s="600" t="s">
        <v>107</v>
      </c>
      <c r="AJ40" s="600" t="s">
        <v>107</v>
      </c>
      <c r="AK40" s="600" t="s">
        <v>107</v>
      </c>
      <c r="AL40" s="600" t="s">
        <v>107</v>
      </c>
    </row>
    <row r="41" spans="1:38" s="600" customFormat="1">
      <c r="A41" s="600">
        <v>702730</v>
      </c>
      <c r="B41" s="600" t="s">
        <v>228</v>
      </c>
      <c r="C41" s="600" t="s">
        <v>106</v>
      </c>
      <c r="D41" s="600" t="s">
        <v>106</v>
      </c>
      <c r="E41" s="600" t="s">
        <v>106</v>
      </c>
      <c r="F41" s="600" t="s">
        <v>106</v>
      </c>
      <c r="G41" s="600" t="s">
        <v>106</v>
      </c>
      <c r="H41" s="600" t="s">
        <v>106</v>
      </c>
      <c r="I41" s="600" t="s">
        <v>106</v>
      </c>
      <c r="J41" s="600" t="s">
        <v>108</v>
      </c>
      <c r="K41" s="600" t="s">
        <v>108</v>
      </c>
      <c r="L41" s="600" t="s">
        <v>106</v>
      </c>
      <c r="M41" s="600" t="s">
        <v>108</v>
      </c>
      <c r="N41" s="600" t="s">
        <v>108</v>
      </c>
      <c r="O41" s="600" t="s">
        <v>107</v>
      </c>
      <c r="P41" s="600" t="s">
        <v>106</v>
      </c>
      <c r="Q41" s="600" t="s">
        <v>108</v>
      </c>
      <c r="R41" s="600" t="s">
        <v>106</v>
      </c>
      <c r="S41" s="600" t="s">
        <v>106</v>
      </c>
      <c r="T41" s="600" t="s">
        <v>108</v>
      </c>
      <c r="U41" s="600" t="s">
        <v>106</v>
      </c>
      <c r="V41" s="600" t="s">
        <v>108</v>
      </c>
      <c r="W41" s="600" t="s">
        <v>106</v>
      </c>
      <c r="X41" s="600" t="s">
        <v>106</v>
      </c>
      <c r="Y41" s="600" t="s">
        <v>108</v>
      </c>
      <c r="Z41" s="600" t="s">
        <v>108</v>
      </c>
      <c r="AA41" s="600" t="s">
        <v>108</v>
      </c>
      <c r="AB41" s="600" t="s">
        <v>108</v>
      </c>
      <c r="AC41" s="600" t="s">
        <v>108</v>
      </c>
      <c r="AD41" s="600" t="s">
        <v>108</v>
      </c>
      <c r="AE41" s="600" t="s">
        <v>108</v>
      </c>
      <c r="AF41" s="600" t="s">
        <v>108</v>
      </c>
      <c r="AG41" s="600" t="s">
        <v>107</v>
      </c>
      <c r="AH41" s="600" t="s">
        <v>107</v>
      </c>
      <c r="AI41" s="600" t="s">
        <v>107</v>
      </c>
      <c r="AJ41" s="600" t="s">
        <v>107</v>
      </c>
      <c r="AK41" s="600" t="s">
        <v>107</v>
      </c>
      <c r="AL41" s="600" t="s">
        <v>107</v>
      </c>
    </row>
    <row r="42" spans="1:38" s="600" customFormat="1">
      <c r="A42" s="600">
        <v>702746</v>
      </c>
      <c r="B42" s="600" t="s">
        <v>228</v>
      </c>
      <c r="C42" s="600" t="s">
        <v>106</v>
      </c>
      <c r="D42" s="600" t="s">
        <v>106</v>
      </c>
      <c r="E42" s="600" t="s">
        <v>106</v>
      </c>
      <c r="F42" s="600" t="s">
        <v>106</v>
      </c>
      <c r="G42" s="600" t="s">
        <v>106</v>
      </c>
      <c r="H42" s="600" t="s">
        <v>106</v>
      </c>
      <c r="I42" s="600" t="s">
        <v>106</v>
      </c>
      <c r="J42" s="600" t="s">
        <v>108</v>
      </c>
      <c r="K42" s="600" t="s">
        <v>108</v>
      </c>
      <c r="L42" s="600" t="s">
        <v>106</v>
      </c>
      <c r="M42" s="600" t="s">
        <v>108</v>
      </c>
      <c r="N42" s="600" t="s">
        <v>108</v>
      </c>
      <c r="O42" s="600" t="s">
        <v>107</v>
      </c>
      <c r="P42" s="600" t="s">
        <v>108</v>
      </c>
      <c r="Q42" s="600" t="s">
        <v>106</v>
      </c>
      <c r="R42" s="600" t="s">
        <v>106</v>
      </c>
      <c r="S42" s="600" t="s">
        <v>106</v>
      </c>
      <c r="T42" s="600" t="s">
        <v>108</v>
      </c>
      <c r="U42" s="600" t="s">
        <v>106</v>
      </c>
      <c r="V42" s="600" t="s">
        <v>106</v>
      </c>
      <c r="W42" s="600" t="s">
        <v>108</v>
      </c>
      <c r="X42" s="600" t="s">
        <v>108</v>
      </c>
      <c r="Y42" s="600" t="s">
        <v>108</v>
      </c>
      <c r="Z42" s="600" t="s">
        <v>108</v>
      </c>
      <c r="AA42" s="600" t="s">
        <v>107</v>
      </c>
      <c r="AB42" s="600" t="s">
        <v>107</v>
      </c>
      <c r="AC42" s="600" t="s">
        <v>107</v>
      </c>
      <c r="AD42" s="600" t="s">
        <v>107</v>
      </c>
      <c r="AE42" s="600" t="s">
        <v>107</v>
      </c>
      <c r="AF42" s="600" t="s">
        <v>107</v>
      </c>
      <c r="AG42" s="600" t="s">
        <v>107</v>
      </c>
      <c r="AH42" s="600" t="s">
        <v>107</v>
      </c>
      <c r="AI42" s="600" t="s">
        <v>107</v>
      </c>
      <c r="AJ42" s="600" t="s">
        <v>107</v>
      </c>
      <c r="AK42" s="600" t="s">
        <v>107</v>
      </c>
      <c r="AL42" s="600" t="s">
        <v>107</v>
      </c>
    </row>
    <row r="43" spans="1:38" s="600" customFormat="1">
      <c r="A43" s="600">
        <v>702752</v>
      </c>
      <c r="B43" s="600" t="s">
        <v>228</v>
      </c>
      <c r="C43" s="600" t="s">
        <v>106</v>
      </c>
      <c r="D43" s="600" t="s">
        <v>106</v>
      </c>
      <c r="E43" s="600" t="s">
        <v>108</v>
      </c>
      <c r="F43" s="600" t="s">
        <v>106</v>
      </c>
      <c r="G43" s="600" t="s">
        <v>106</v>
      </c>
      <c r="H43" s="600" t="s">
        <v>106</v>
      </c>
      <c r="I43" s="600" t="s">
        <v>108</v>
      </c>
      <c r="J43" s="600" t="s">
        <v>106</v>
      </c>
      <c r="K43" s="600" t="s">
        <v>108</v>
      </c>
      <c r="L43" s="600" t="s">
        <v>106</v>
      </c>
      <c r="M43" s="600" t="s">
        <v>108</v>
      </c>
      <c r="N43" s="600" t="s">
        <v>108</v>
      </c>
      <c r="O43" s="600" t="s">
        <v>108</v>
      </c>
      <c r="P43" s="600" t="s">
        <v>108</v>
      </c>
      <c r="Q43" s="600" t="s">
        <v>106</v>
      </c>
      <c r="R43" s="600" t="s">
        <v>106</v>
      </c>
      <c r="S43" s="600" t="s">
        <v>106</v>
      </c>
      <c r="T43" s="600" t="s">
        <v>108</v>
      </c>
      <c r="U43" s="600" t="s">
        <v>108</v>
      </c>
      <c r="V43" s="600" t="s">
        <v>108</v>
      </c>
      <c r="W43" s="600" t="s">
        <v>107</v>
      </c>
      <c r="X43" s="600" t="s">
        <v>108</v>
      </c>
      <c r="Y43" s="600" t="s">
        <v>108</v>
      </c>
      <c r="Z43" s="600" t="s">
        <v>106</v>
      </c>
      <c r="AA43" s="600" t="s">
        <v>107</v>
      </c>
      <c r="AB43" s="600" t="s">
        <v>107</v>
      </c>
      <c r="AC43" s="600" t="s">
        <v>107</v>
      </c>
      <c r="AD43" s="600" t="s">
        <v>107</v>
      </c>
      <c r="AE43" s="600" t="s">
        <v>108</v>
      </c>
      <c r="AF43" s="600" t="s">
        <v>108</v>
      </c>
      <c r="AG43" s="600" t="s">
        <v>107</v>
      </c>
      <c r="AH43" s="600" t="s">
        <v>107</v>
      </c>
      <c r="AI43" s="600" t="s">
        <v>107</v>
      </c>
      <c r="AJ43" s="600" t="s">
        <v>107</v>
      </c>
      <c r="AK43" s="600" t="s">
        <v>107</v>
      </c>
      <c r="AL43" s="600" t="s">
        <v>107</v>
      </c>
    </row>
    <row r="44" spans="1:38" s="600" customFormat="1">
      <c r="A44" s="600">
        <v>702753</v>
      </c>
      <c r="B44" s="600" t="s">
        <v>228</v>
      </c>
      <c r="C44" s="600" t="s">
        <v>108</v>
      </c>
      <c r="D44" s="600" t="s">
        <v>108</v>
      </c>
      <c r="E44" s="600" t="s">
        <v>108</v>
      </c>
      <c r="F44" s="600" t="s">
        <v>107</v>
      </c>
      <c r="G44" s="600" t="s">
        <v>108</v>
      </c>
      <c r="H44" s="600" t="s">
        <v>108</v>
      </c>
      <c r="I44" s="600" t="s">
        <v>108</v>
      </c>
      <c r="J44" s="600" t="s">
        <v>108</v>
      </c>
      <c r="K44" s="600" t="s">
        <v>108</v>
      </c>
      <c r="L44" s="600" t="s">
        <v>108</v>
      </c>
      <c r="M44" s="600" t="s">
        <v>108</v>
      </c>
      <c r="N44" s="600" t="s">
        <v>108</v>
      </c>
      <c r="O44" s="600" t="s">
        <v>106</v>
      </c>
      <c r="P44" s="600" t="s">
        <v>108</v>
      </c>
      <c r="Q44" s="600" t="s">
        <v>106</v>
      </c>
      <c r="R44" s="600" t="s">
        <v>108</v>
      </c>
      <c r="S44" s="600" t="s">
        <v>108</v>
      </c>
      <c r="T44" s="600" t="s">
        <v>108</v>
      </c>
      <c r="U44" s="600" t="s">
        <v>108</v>
      </c>
      <c r="V44" s="600" t="s">
        <v>106</v>
      </c>
      <c r="W44" s="600" t="s">
        <v>107</v>
      </c>
      <c r="X44" s="600" t="s">
        <v>108</v>
      </c>
      <c r="Y44" s="600" t="s">
        <v>107</v>
      </c>
      <c r="Z44" s="600" t="s">
        <v>108</v>
      </c>
      <c r="AA44" s="600" t="s">
        <v>106</v>
      </c>
      <c r="AB44" s="600" t="s">
        <v>106</v>
      </c>
      <c r="AC44" s="600" t="s">
        <v>106</v>
      </c>
      <c r="AD44" s="600" t="s">
        <v>106</v>
      </c>
      <c r="AE44" s="600" t="s">
        <v>106</v>
      </c>
      <c r="AF44" s="600" t="s">
        <v>106</v>
      </c>
      <c r="AG44" s="600" t="s">
        <v>108</v>
      </c>
      <c r="AH44" s="600" t="s">
        <v>108</v>
      </c>
      <c r="AI44" s="600" t="s">
        <v>108</v>
      </c>
      <c r="AJ44" s="600" t="s">
        <v>108</v>
      </c>
      <c r="AK44" s="600" t="s">
        <v>108</v>
      </c>
      <c r="AL44" s="600" t="s">
        <v>108</v>
      </c>
    </row>
    <row r="45" spans="1:38" s="600" customFormat="1">
      <c r="A45" s="600">
        <v>702759</v>
      </c>
      <c r="B45" s="600" t="s">
        <v>228</v>
      </c>
      <c r="C45" s="600" t="s">
        <v>108</v>
      </c>
      <c r="D45" s="600" t="s">
        <v>108</v>
      </c>
      <c r="E45" s="600" t="s">
        <v>108</v>
      </c>
      <c r="F45" s="600" t="s">
        <v>106</v>
      </c>
      <c r="G45" s="600" t="s">
        <v>108</v>
      </c>
      <c r="H45" s="600" t="s">
        <v>108</v>
      </c>
      <c r="I45" s="600" t="s">
        <v>108</v>
      </c>
      <c r="J45" s="600" t="s">
        <v>108</v>
      </c>
      <c r="K45" s="600" t="s">
        <v>106</v>
      </c>
      <c r="L45" s="600" t="s">
        <v>106</v>
      </c>
      <c r="M45" s="600" t="s">
        <v>108</v>
      </c>
      <c r="N45" s="600" t="s">
        <v>108</v>
      </c>
      <c r="O45" s="600" t="s">
        <v>108</v>
      </c>
      <c r="P45" s="600" t="s">
        <v>108</v>
      </c>
      <c r="Q45" s="600" t="s">
        <v>106</v>
      </c>
      <c r="R45" s="600" t="s">
        <v>108</v>
      </c>
      <c r="S45" s="600" t="s">
        <v>106</v>
      </c>
      <c r="T45" s="600" t="s">
        <v>106</v>
      </c>
      <c r="U45" s="600" t="s">
        <v>108</v>
      </c>
      <c r="V45" s="600" t="s">
        <v>108</v>
      </c>
      <c r="W45" s="600" t="s">
        <v>106</v>
      </c>
      <c r="X45" s="600" t="s">
        <v>108</v>
      </c>
      <c r="Y45" s="600" t="s">
        <v>106</v>
      </c>
      <c r="Z45" s="600" t="s">
        <v>108</v>
      </c>
      <c r="AA45" s="600" t="s">
        <v>106</v>
      </c>
      <c r="AB45" s="600" t="s">
        <v>106</v>
      </c>
      <c r="AC45" s="600" t="s">
        <v>106</v>
      </c>
      <c r="AD45" s="600" t="s">
        <v>106</v>
      </c>
      <c r="AE45" s="600" t="s">
        <v>106</v>
      </c>
      <c r="AF45" s="600" t="s">
        <v>108</v>
      </c>
      <c r="AG45" s="600" t="s">
        <v>106</v>
      </c>
      <c r="AH45" s="600" t="s">
        <v>106</v>
      </c>
      <c r="AI45" s="600" t="s">
        <v>106</v>
      </c>
      <c r="AJ45" s="600" t="s">
        <v>108</v>
      </c>
      <c r="AK45" s="600" t="s">
        <v>106</v>
      </c>
      <c r="AL45" s="600" t="s">
        <v>106</v>
      </c>
    </row>
    <row r="46" spans="1:38" s="600" customFormat="1">
      <c r="A46" s="600">
        <v>702777</v>
      </c>
      <c r="B46" s="600" t="s">
        <v>228</v>
      </c>
      <c r="C46" s="600" t="s">
        <v>106</v>
      </c>
      <c r="D46" s="600" t="s">
        <v>108</v>
      </c>
      <c r="E46" s="600" t="s">
        <v>106</v>
      </c>
      <c r="F46" s="600" t="s">
        <v>106</v>
      </c>
      <c r="G46" s="600" t="s">
        <v>108</v>
      </c>
      <c r="H46" s="600" t="s">
        <v>108</v>
      </c>
      <c r="I46" s="600" t="s">
        <v>108</v>
      </c>
      <c r="J46" s="600" t="s">
        <v>108</v>
      </c>
      <c r="K46" s="600" t="s">
        <v>108</v>
      </c>
      <c r="L46" s="600" t="s">
        <v>106</v>
      </c>
      <c r="M46" s="600" t="s">
        <v>106</v>
      </c>
      <c r="N46" s="600" t="s">
        <v>108</v>
      </c>
      <c r="O46" s="600" t="s">
        <v>106</v>
      </c>
      <c r="P46" s="600" t="s">
        <v>106</v>
      </c>
      <c r="Q46" s="600" t="s">
        <v>108</v>
      </c>
      <c r="R46" s="600" t="s">
        <v>106</v>
      </c>
      <c r="S46" s="600" t="s">
        <v>108</v>
      </c>
      <c r="T46" s="600" t="s">
        <v>108</v>
      </c>
      <c r="U46" s="600" t="s">
        <v>106</v>
      </c>
      <c r="V46" s="600" t="s">
        <v>106</v>
      </c>
      <c r="W46" s="600" t="s">
        <v>108</v>
      </c>
      <c r="X46" s="600" t="s">
        <v>108</v>
      </c>
      <c r="Y46" s="600" t="s">
        <v>106</v>
      </c>
      <c r="Z46" s="600" t="s">
        <v>108</v>
      </c>
      <c r="AA46" s="600" t="s">
        <v>107</v>
      </c>
      <c r="AB46" s="600" t="s">
        <v>106</v>
      </c>
      <c r="AC46" s="600" t="s">
        <v>107</v>
      </c>
      <c r="AD46" s="600" t="s">
        <v>108</v>
      </c>
      <c r="AE46" s="600" t="s">
        <v>108</v>
      </c>
      <c r="AF46" s="600" t="s">
        <v>108</v>
      </c>
      <c r="AG46" s="600" t="s">
        <v>108</v>
      </c>
      <c r="AH46" s="600" t="s">
        <v>106</v>
      </c>
      <c r="AI46" s="600" t="s">
        <v>108</v>
      </c>
      <c r="AJ46" s="600" t="s">
        <v>108</v>
      </c>
      <c r="AK46" s="600" t="s">
        <v>108</v>
      </c>
      <c r="AL46" s="600" t="s">
        <v>108</v>
      </c>
    </row>
    <row r="47" spans="1:38" s="600" customFormat="1">
      <c r="A47" s="600">
        <v>702783</v>
      </c>
      <c r="B47" s="600" t="s">
        <v>228</v>
      </c>
      <c r="C47" s="600" t="s">
        <v>106</v>
      </c>
      <c r="D47" s="600" t="s">
        <v>106</v>
      </c>
      <c r="E47" s="600" t="s">
        <v>106</v>
      </c>
      <c r="F47" s="600" t="s">
        <v>106</v>
      </c>
      <c r="G47" s="600" t="s">
        <v>106</v>
      </c>
      <c r="H47" s="600" t="s">
        <v>106</v>
      </c>
      <c r="I47" s="600" t="s">
        <v>106</v>
      </c>
      <c r="J47" s="600" t="s">
        <v>106</v>
      </c>
      <c r="K47" s="600" t="s">
        <v>108</v>
      </c>
      <c r="L47" s="600" t="s">
        <v>106</v>
      </c>
      <c r="M47" s="600" t="s">
        <v>108</v>
      </c>
      <c r="N47" s="600" t="s">
        <v>108</v>
      </c>
      <c r="O47" s="600" t="s">
        <v>106</v>
      </c>
      <c r="P47" s="600" t="s">
        <v>108</v>
      </c>
      <c r="Q47" s="600" t="s">
        <v>108</v>
      </c>
      <c r="R47" s="600" t="s">
        <v>106</v>
      </c>
      <c r="S47" s="600" t="s">
        <v>106</v>
      </c>
      <c r="T47" s="600" t="s">
        <v>107</v>
      </c>
      <c r="U47" s="600" t="s">
        <v>106</v>
      </c>
      <c r="V47" s="600" t="s">
        <v>106</v>
      </c>
      <c r="W47" s="600" t="s">
        <v>108</v>
      </c>
      <c r="X47" s="600" t="s">
        <v>106</v>
      </c>
      <c r="Y47" s="600" t="s">
        <v>106</v>
      </c>
      <c r="Z47" s="600" t="s">
        <v>107</v>
      </c>
      <c r="AA47" s="600" t="s">
        <v>108</v>
      </c>
      <c r="AB47" s="600" t="s">
        <v>107</v>
      </c>
      <c r="AC47" s="600" t="s">
        <v>108</v>
      </c>
      <c r="AD47" s="600" t="s">
        <v>106</v>
      </c>
      <c r="AE47" s="600" t="s">
        <v>108</v>
      </c>
      <c r="AF47" s="600" t="s">
        <v>108</v>
      </c>
      <c r="AG47" s="600" t="s">
        <v>108</v>
      </c>
      <c r="AH47" s="600" t="s">
        <v>107</v>
      </c>
      <c r="AI47" s="600" t="s">
        <v>107</v>
      </c>
      <c r="AJ47" s="600" t="s">
        <v>106</v>
      </c>
      <c r="AK47" s="600" t="s">
        <v>107</v>
      </c>
      <c r="AL47" s="600" t="s">
        <v>108</v>
      </c>
    </row>
    <row r="48" spans="1:38" s="600" customFormat="1">
      <c r="A48" s="600">
        <v>702833</v>
      </c>
      <c r="B48" s="600" t="s">
        <v>228</v>
      </c>
      <c r="C48" s="600" t="s">
        <v>108</v>
      </c>
      <c r="D48" s="600" t="s">
        <v>106</v>
      </c>
      <c r="E48" s="600" t="s">
        <v>106</v>
      </c>
      <c r="F48" s="600" t="s">
        <v>108</v>
      </c>
      <c r="G48" s="600" t="s">
        <v>108</v>
      </c>
      <c r="H48" s="600" t="s">
        <v>106</v>
      </c>
      <c r="I48" s="600" t="s">
        <v>108</v>
      </c>
      <c r="J48" s="600" t="s">
        <v>106</v>
      </c>
      <c r="K48" s="600" t="s">
        <v>106</v>
      </c>
      <c r="L48" s="600" t="s">
        <v>108</v>
      </c>
      <c r="M48" s="600" t="s">
        <v>108</v>
      </c>
      <c r="N48" s="600" t="s">
        <v>106</v>
      </c>
      <c r="O48" s="600" t="s">
        <v>106</v>
      </c>
      <c r="P48" s="600" t="s">
        <v>106</v>
      </c>
      <c r="Q48" s="600" t="s">
        <v>108</v>
      </c>
      <c r="R48" s="600" t="s">
        <v>106</v>
      </c>
      <c r="S48" s="600" t="s">
        <v>108</v>
      </c>
      <c r="T48" s="600" t="s">
        <v>108</v>
      </c>
      <c r="U48" s="600" t="s">
        <v>106</v>
      </c>
      <c r="V48" s="600" t="s">
        <v>108</v>
      </c>
      <c r="W48" s="600" t="s">
        <v>106</v>
      </c>
      <c r="X48" s="600" t="s">
        <v>108</v>
      </c>
      <c r="Y48" s="600" t="s">
        <v>108</v>
      </c>
      <c r="Z48" s="600" t="s">
        <v>108</v>
      </c>
      <c r="AA48" s="600" t="s">
        <v>106</v>
      </c>
      <c r="AB48" s="600" t="s">
        <v>107</v>
      </c>
      <c r="AC48" s="600" t="s">
        <v>108</v>
      </c>
      <c r="AD48" s="600" t="s">
        <v>108</v>
      </c>
      <c r="AE48" s="600" t="s">
        <v>108</v>
      </c>
      <c r="AF48" s="600" t="s">
        <v>108</v>
      </c>
      <c r="AG48" s="600" t="s">
        <v>108</v>
      </c>
      <c r="AH48" s="600" t="s">
        <v>107</v>
      </c>
      <c r="AI48" s="600" t="s">
        <v>108</v>
      </c>
      <c r="AJ48" s="600" t="s">
        <v>107</v>
      </c>
      <c r="AK48" s="600" t="s">
        <v>108</v>
      </c>
      <c r="AL48" s="600" t="s">
        <v>107</v>
      </c>
    </row>
    <row r="49" spans="1:38" s="600" customFormat="1">
      <c r="A49" s="600">
        <v>702843</v>
      </c>
      <c r="B49" s="600" t="s">
        <v>228</v>
      </c>
      <c r="C49" s="600" t="s">
        <v>106</v>
      </c>
      <c r="D49" s="600" t="s">
        <v>106</v>
      </c>
      <c r="E49" s="600" t="s">
        <v>106</v>
      </c>
      <c r="F49" s="600" t="s">
        <v>106</v>
      </c>
      <c r="G49" s="600" t="s">
        <v>108</v>
      </c>
      <c r="H49" s="600" t="s">
        <v>108</v>
      </c>
      <c r="I49" s="600" t="s">
        <v>108</v>
      </c>
      <c r="J49" s="600" t="s">
        <v>106</v>
      </c>
      <c r="K49" s="600" t="s">
        <v>108</v>
      </c>
      <c r="L49" s="600" t="s">
        <v>108</v>
      </c>
      <c r="M49" s="600" t="s">
        <v>108</v>
      </c>
      <c r="N49" s="600" t="s">
        <v>108</v>
      </c>
      <c r="O49" s="600" t="s">
        <v>106</v>
      </c>
      <c r="P49" s="600" t="s">
        <v>106</v>
      </c>
      <c r="Q49" s="600" t="s">
        <v>106</v>
      </c>
      <c r="R49" s="600" t="s">
        <v>106</v>
      </c>
      <c r="S49" s="600" t="s">
        <v>106</v>
      </c>
      <c r="T49" s="600" t="s">
        <v>106</v>
      </c>
      <c r="U49" s="600" t="s">
        <v>106</v>
      </c>
      <c r="V49" s="600" t="s">
        <v>106</v>
      </c>
      <c r="W49" s="600" t="s">
        <v>106</v>
      </c>
      <c r="X49" s="600" t="s">
        <v>106</v>
      </c>
      <c r="Y49" s="600" t="s">
        <v>106</v>
      </c>
      <c r="Z49" s="600" t="s">
        <v>106</v>
      </c>
      <c r="AA49" s="600" t="s">
        <v>108</v>
      </c>
      <c r="AB49" s="600" t="s">
        <v>106</v>
      </c>
      <c r="AC49" s="600" t="s">
        <v>106</v>
      </c>
      <c r="AD49" s="600" t="s">
        <v>106</v>
      </c>
      <c r="AE49" s="600" t="s">
        <v>106</v>
      </c>
      <c r="AF49" s="600" t="s">
        <v>108</v>
      </c>
      <c r="AG49" s="600" t="s">
        <v>107</v>
      </c>
      <c r="AH49" s="600" t="s">
        <v>107</v>
      </c>
      <c r="AI49" s="600" t="s">
        <v>106</v>
      </c>
      <c r="AJ49" s="600" t="s">
        <v>107</v>
      </c>
      <c r="AK49" s="600" t="s">
        <v>107</v>
      </c>
      <c r="AL49" s="600" t="s">
        <v>108</v>
      </c>
    </row>
    <row r="50" spans="1:38" s="600" customFormat="1">
      <c r="A50" s="600">
        <v>702851</v>
      </c>
      <c r="B50" s="600" t="s">
        <v>228</v>
      </c>
      <c r="C50" s="600" t="s">
        <v>108</v>
      </c>
      <c r="D50" s="600" t="s">
        <v>106</v>
      </c>
      <c r="E50" s="600" t="s">
        <v>108</v>
      </c>
      <c r="F50" s="600" t="s">
        <v>108</v>
      </c>
      <c r="G50" s="600" t="s">
        <v>106</v>
      </c>
      <c r="H50" s="600" t="s">
        <v>108</v>
      </c>
      <c r="I50" s="600" t="s">
        <v>108</v>
      </c>
      <c r="J50" s="600" t="s">
        <v>108</v>
      </c>
      <c r="K50" s="600" t="s">
        <v>108</v>
      </c>
      <c r="L50" s="600" t="s">
        <v>108</v>
      </c>
      <c r="M50" s="600" t="s">
        <v>108</v>
      </c>
      <c r="N50" s="600" t="s">
        <v>108</v>
      </c>
      <c r="O50" s="600" t="s">
        <v>106</v>
      </c>
      <c r="P50" s="600" t="s">
        <v>108</v>
      </c>
      <c r="Q50" s="600" t="s">
        <v>108</v>
      </c>
      <c r="R50" s="600" t="s">
        <v>106</v>
      </c>
      <c r="S50" s="600" t="s">
        <v>108</v>
      </c>
      <c r="T50" s="600" t="s">
        <v>106</v>
      </c>
      <c r="U50" s="600" t="s">
        <v>108</v>
      </c>
      <c r="V50" s="600" t="s">
        <v>108</v>
      </c>
      <c r="W50" s="600" t="s">
        <v>106</v>
      </c>
      <c r="X50" s="600" t="s">
        <v>108</v>
      </c>
      <c r="Y50" s="600" t="s">
        <v>106</v>
      </c>
      <c r="Z50" s="600" t="s">
        <v>106</v>
      </c>
      <c r="AA50" s="600" t="s">
        <v>106</v>
      </c>
      <c r="AB50" s="600" t="s">
        <v>106</v>
      </c>
      <c r="AC50" s="600" t="s">
        <v>106</v>
      </c>
      <c r="AD50" s="600" t="s">
        <v>108</v>
      </c>
      <c r="AE50" s="600" t="s">
        <v>106</v>
      </c>
      <c r="AF50" s="600" t="s">
        <v>107</v>
      </c>
      <c r="AG50" s="600" t="s">
        <v>106</v>
      </c>
      <c r="AH50" s="600" t="s">
        <v>108</v>
      </c>
      <c r="AI50" s="600" t="s">
        <v>107</v>
      </c>
      <c r="AJ50" s="600" t="s">
        <v>106</v>
      </c>
      <c r="AK50" s="600" t="s">
        <v>108</v>
      </c>
      <c r="AL50" s="600" t="s">
        <v>108</v>
      </c>
    </row>
    <row r="51" spans="1:38" s="600" customFormat="1">
      <c r="A51" s="600">
        <v>702900</v>
      </c>
      <c r="B51" s="600" t="s">
        <v>228</v>
      </c>
      <c r="C51" s="600" t="s">
        <v>108</v>
      </c>
      <c r="D51" s="600" t="s">
        <v>108</v>
      </c>
      <c r="E51" s="600" t="s">
        <v>106</v>
      </c>
      <c r="F51" s="600" t="s">
        <v>108</v>
      </c>
      <c r="G51" s="600" t="s">
        <v>108</v>
      </c>
      <c r="H51" s="600" t="s">
        <v>108</v>
      </c>
      <c r="I51" s="600" t="s">
        <v>108</v>
      </c>
      <c r="J51" s="600" t="s">
        <v>107</v>
      </c>
      <c r="K51" s="600" t="s">
        <v>108</v>
      </c>
      <c r="L51" s="600" t="s">
        <v>108</v>
      </c>
      <c r="M51" s="600" t="s">
        <v>108</v>
      </c>
      <c r="N51" s="600" t="s">
        <v>108</v>
      </c>
      <c r="O51" s="600" t="s">
        <v>106</v>
      </c>
      <c r="P51" s="600" t="s">
        <v>108</v>
      </c>
      <c r="Q51" s="600" t="s">
        <v>106</v>
      </c>
      <c r="R51" s="600" t="s">
        <v>108</v>
      </c>
      <c r="S51" s="600" t="s">
        <v>106</v>
      </c>
      <c r="T51" s="600" t="s">
        <v>108</v>
      </c>
      <c r="U51" s="600" t="s">
        <v>108</v>
      </c>
      <c r="V51" s="600" t="s">
        <v>108</v>
      </c>
      <c r="W51" s="600" t="s">
        <v>107</v>
      </c>
      <c r="X51" s="600" t="s">
        <v>108</v>
      </c>
      <c r="Y51" s="600" t="s">
        <v>106</v>
      </c>
      <c r="Z51" s="600" t="s">
        <v>108</v>
      </c>
      <c r="AA51" s="600" t="s">
        <v>108</v>
      </c>
      <c r="AB51" s="600" t="s">
        <v>108</v>
      </c>
      <c r="AC51" s="600" t="s">
        <v>108</v>
      </c>
      <c r="AD51" s="600" t="s">
        <v>106</v>
      </c>
      <c r="AE51" s="600" t="s">
        <v>106</v>
      </c>
      <c r="AF51" s="600" t="s">
        <v>106</v>
      </c>
      <c r="AG51" s="600" t="s">
        <v>106</v>
      </c>
      <c r="AH51" s="600" t="s">
        <v>107</v>
      </c>
      <c r="AI51" s="600" t="s">
        <v>106</v>
      </c>
      <c r="AJ51" s="600" t="s">
        <v>107</v>
      </c>
      <c r="AK51" s="600" t="s">
        <v>107</v>
      </c>
      <c r="AL51" s="600" t="s">
        <v>108</v>
      </c>
    </row>
    <row r="52" spans="1:38" s="600" customFormat="1">
      <c r="A52" s="600">
        <v>702909</v>
      </c>
      <c r="B52" s="600" t="s">
        <v>228</v>
      </c>
      <c r="C52" s="600" t="s">
        <v>108</v>
      </c>
      <c r="D52" s="600" t="s">
        <v>108</v>
      </c>
      <c r="E52" s="600" t="s">
        <v>108</v>
      </c>
      <c r="F52" s="600" t="s">
        <v>108</v>
      </c>
      <c r="G52" s="600" t="s">
        <v>108</v>
      </c>
      <c r="H52" s="600" t="s">
        <v>108</v>
      </c>
      <c r="I52" s="600" t="s">
        <v>108</v>
      </c>
      <c r="J52" s="600" t="s">
        <v>108</v>
      </c>
      <c r="K52" s="600" t="s">
        <v>106</v>
      </c>
      <c r="L52" s="600" t="s">
        <v>106</v>
      </c>
      <c r="M52" s="600" t="s">
        <v>108</v>
      </c>
      <c r="N52" s="600" t="s">
        <v>106</v>
      </c>
      <c r="O52" s="600" t="s">
        <v>106</v>
      </c>
      <c r="P52" s="600" t="s">
        <v>106</v>
      </c>
      <c r="Q52" s="600" t="s">
        <v>106</v>
      </c>
      <c r="R52" s="600" t="s">
        <v>106</v>
      </c>
      <c r="S52" s="600" t="s">
        <v>106</v>
      </c>
      <c r="T52" s="600" t="s">
        <v>108</v>
      </c>
      <c r="U52" s="600" t="s">
        <v>106</v>
      </c>
      <c r="V52" s="600" t="s">
        <v>108</v>
      </c>
      <c r="W52" s="600" t="s">
        <v>106</v>
      </c>
      <c r="X52" s="600" t="s">
        <v>108</v>
      </c>
      <c r="Y52" s="600" t="s">
        <v>108</v>
      </c>
      <c r="Z52" s="600" t="s">
        <v>106</v>
      </c>
      <c r="AA52" s="600" t="s">
        <v>108</v>
      </c>
      <c r="AB52" s="600" t="s">
        <v>107</v>
      </c>
      <c r="AC52" s="600" t="s">
        <v>108</v>
      </c>
      <c r="AD52" s="600" t="s">
        <v>108</v>
      </c>
      <c r="AE52" s="600" t="s">
        <v>108</v>
      </c>
      <c r="AF52" s="600" t="s">
        <v>108</v>
      </c>
      <c r="AG52" s="600" t="s">
        <v>107</v>
      </c>
      <c r="AH52" s="600" t="s">
        <v>107</v>
      </c>
      <c r="AI52" s="600" t="s">
        <v>107</v>
      </c>
      <c r="AJ52" s="600" t="s">
        <v>107</v>
      </c>
      <c r="AK52" s="600" t="s">
        <v>107</v>
      </c>
      <c r="AL52" s="600" t="s">
        <v>107</v>
      </c>
    </row>
    <row r="53" spans="1:38" s="600" customFormat="1">
      <c r="A53" s="600">
        <v>702915</v>
      </c>
      <c r="B53" s="600" t="s">
        <v>228</v>
      </c>
      <c r="C53" s="600" t="s">
        <v>108</v>
      </c>
      <c r="D53" s="600" t="s">
        <v>106</v>
      </c>
      <c r="E53" s="600" t="s">
        <v>106</v>
      </c>
      <c r="F53" s="600" t="s">
        <v>106</v>
      </c>
      <c r="G53" s="600" t="s">
        <v>108</v>
      </c>
      <c r="H53" s="600" t="s">
        <v>108</v>
      </c>
      <c r="I53" s="600" t="s">
        <v>108</v>
      </c>
      <c r="J53" s="600" t="s">
        <v>108</v>
      </c>
      <c r="K53" s="600" t="s">
        <v>108</v>
      </c>
      <c r="L53" s="600" t="s">
        <v>108</v>
      </c>
      <c r="M53" s="600" t="s">
        <v>108</v>
      </c>
      <c r="N53" s="600" t="s">
        <v>108</v>
      </c>
      <c r="O53" s="600" t="s">
        <v>107</v>
      </c>
      <c r="P53" s="600" t="s">
        <v>108</v>
      </c>
      <c r="Q53" s="600" t="s">
        <v>108</v>
      </c>
      <c r="R53" s="600" t="s">
        <v>108</v>
      </c>
      <c r="S53" s="600" t="s">
        <v>108</v>
      </c>
      <c r="T53" s="600" t="s">
        <v>108</v>
      </c>
      <c r="U53" s="600" t="s">
        <v>108</v>
      </c>
      <c r="V53" s="600" t="s">
        <v>106</v>
      </c>
      <c r="W53" s="600" t="s">
        <v>108</v>
      </c>
      <c r="X53" s="600" t="s">
        <v>108</v>
      </c>
      <c r="Y53" s="600" t="s">
        <v>108</v>
      </c>
      <c r="Z53" s="600" t="s">
        <v>108</v>
      </c>
      <c r="AA53" s="600" t="s">
        <v>108</v>
      </c>
      <c r="AB53" s="600" t="s">
        <v>106</v>
      </c>
      <c r="AC53" s="600" t="s">
        <v>108</v>
      </c>
      <c r="AD53" s="600" t="s">
        <v>108</v>
      </c>
      <c r="AE53" s="600" t="s">
        <v>108</v>
      </c>
      <c r="AF53" s="600" t="s">
        <v>107</v>
      </c>
      <c r="AG53" s="600" t="s">
        <v>108</v>
      </c>
      <c r="AH53" s="600" t="s">
        <v>107</v>
      </c>
      <c r="AI53" s="600" t="s">
        <v>107</v>
      </c>
      <c r="AJ53" s="600" t="s">
        <v>108</v>
      </c>
      <c r="AK53" s="600" t="s">
        <v>107</v>
      </c>
      <c r="AL53" s="600" t="s">
        <v>107</v>
      </c>
    </row>
    <row r="54" spans="1:38" s="600" customFormat="1">
      <c r="A54" s="600">
        <v>702922</v>
      </c>
      <c r="B54" s="600" t="s">
        <v>228</v>
      </c>
      <c r="C54" s="600" t="s">
        <v>108</v>
      </c>
      <c r="D54" s="600" t="s">
        <v>108</v>
      </c>
      <c r="E54" s="600" t="s">
        <v>108</v>
      </c>
      <c r="F54" s="600" t="s">
        <v>106</v>
      </c>
      <c r="G54" s="600" t="s">
        <v>108</v>
      </c>
      <c r="H54" s="600" t="s">
        <v>108</v>
      </c>
      <c r="I54" s="600" t="s">
        <v>108</v>
      </c>
      <c r="J54" s="600" t="s">
        <v>106</v>
      </c>
      <c r="K54" s="600" t="s">
        <v>108</v>
      </c>
      <c r="L54" s="600" t="s">
        <v>108</v>
      </c>
      <c r="M54" s="600" t="s">
        <v>108</v>
      </c>
      <c r="N54" s="600" t="s">
        <v>106</v>
      </c>
      <c r="O54" s="600" t="s">
        <v>106</v>
      </c>
      <c r="P54" s="600" t="s">
        <v>106</v>
      </c>
      <c r="Q54" s="600" t="s">
        <v>106</v>
      </c>
      <c r="R54" s="600" t="s">
        <v>106</v>
      </c>
      <c r="S54" s="600" t="s">
        <v>106</v>
      </c>
      <c r="T54" s="600" t="s">
        <v>106</v>
      </c>
      <c r="U54" s="600" t="s">
        <v>106</v>
      </c>
      <c r="V54" s="600" t="s">
        <v>108</v>
      </c>
      <c r="W54" s="600" t="s">
        <v>106</v>
      </c>
      <c r="X54" s="600" t="s">
        <v>108</v>
      </c>
      <c r="Y54" s="600" t="s">
        <v>106</v>
      </c>
      <c r="Z54" s="600" t="s">
        <v>106</v>
      </c>
      <c r="AA54" s="600" t="s">
        <v>108</v>
      </c>
      <c r="AB54" s="600" t="s">
        <v>107</v>
      </c>
      <c r="AC54" s="600" t="s">
        <v>108</v>
      </c>
      <c r="AD54" s="600" t="s">
        <v>108</v>
      </c>
      <c r="AE54" s="600" t="s">
        <v>108</v>
      </c>
      <c r="AF54" s="600" t="s">
        <v>108</v>
      </c>
      <c r="AG54" s="600" t="s">
        <v>108</v>
      </c>
      <c r="AH54" s="600" t="s">
        <v>108</v>
      </c>
      <c r="AI54" s="600" t="s">
        <v>107</v>
      </c>
      <c r="AJ54" s="600" t="s">
        <v>108</v>
      </c>
      <c r="AK54" s="600" t="s">
        <v>106</v>
      </c>
      <c r="AL54" s="600" t="s">
        <v>108</v>
      </c>
    </row>
    <row r="55" spans="1:38" s="600" customFormat="1">
      <c r="A55" s="600">
        <v>702985</v>
      </c>
      <c r="B55" s="600" t="s">
        <v>228</v>
      </c>
      <c r="C55" s="600" t="s">
        <v>108</v>
      </c>
      <c r="D55" s="600" t="s">
        <v>108</v>
      </c>
      <c r="E55" s="600" t="s">
        <v>106</v>
      </c>
      <c r="F55" s="600" t="s">
        <v>106</v>
      </c>
      <c r="G55" s="600" t="s">
        <v>106</v>
      </c>
      <c r="H55" s="600" t="s">
        <v>108</v>
      </c>
      <c r="I55" s="600" t="s">
        <v>106</v>
      </c>
      <c r="J55" s="600" t="s">
        <v>106</v>
      </c>
      <c r="K55" s="600" t="s">
        <v>106</v>
      </c>
      <c r="L55" s="600" t="s">
        <v>106</v>
      </c>
      <c r="M55" s="600" t="s">
        <v>108</v>
      </c>
      <c r="N55" s="600" t="s">
        <v>108</v>
      </c>
      <c r="O55" s="600" t="s">
        <v>106</v>
      </c>
      <c r="P55" s="600" t="s">
        <v>108</v>
      </c>
      <c r="Q55" s="600" t="s">
        <v>108</v>
      </c>
      <c r="R55" s="600" t="s">
        <v>106</v>
      </c>
      <c r="S55" s="600" t="s">
        <v>106</v>
      </c>
      <c r="T55" s="600" t="s">
        <v>108</v>
      </c>
      <c r="U55" s="600" t="s">
        <v>108</v>
      </c>
      <c r="V55" s="600" t="s">
        <v>106</v>
      </c>
      <c r="W55" s="600" t="s">
        <v>106</v>
      </c>
      <c r="X55" s="600" t="s">
        <v>106</v>
      </c>
      <c r="Y55" s="600" t="s">
        <v>108</v>
      </c>
      <c r="Z55" s="600" t="s">
        <v>108</v>
      </c>
      <c r="AA55" s="600" t="s">
        <v>108</v>
      </c>
      <c r="AB55" s="600" t="s">
        <v>106</v>
      </c>
      <c r="AC55" s="600" t="s">
        <v>106</v>
      </c>
      <c r="AD55" s="600" t="s">
        <v>106</v>
      </c>
      <c r="AE55" s="600" t="s">
        <v>106</v>
      </c>
      <c r="AF55" s="600" t="s">
        <v>106</v>
      </c>
      <c r="AG55" s="600" t="s">
        <v>108</v>
      </c>
      <c r="AH55" s="600" t="s">
        <v>108</v>
      </c>
      <c r="AI55" s="600" t="s">
        <v>108</v>
      </c>
      <c r="AJ55" s="600" t="s">
        <v>108</v>
      </c>
      <c r="AK55" s="600" t="s">
        <v>108</v>
      </c>
      <c r="AL55" s="600" t="s">
        <v>108</v>
      </c>
    </row>
    <row r="56" spans="1:38" s="600" customFormat="1">
      <c r="A56" s="600">
        <v>703030</v>
      </c>
      <c r="B56" s="600" t="s">
        <v>229</v>
      </c>
      <c r="C56" s="600" t="s">
        <v>108</v>
      </c>
      <c r="D56" s="600" t="s">
        <v>108</v>
      </c>
      <c r="E56" s="600" t="s">
        <v>106</v>
      </c>
      <c r="F56" s="600" t="s">
        <v>108</v>
      </c>
      <c r="G56" s="600" t="s">
        <v>108</v>
      </c>
      <c r="H56" s="600" t="s">
        <v>108</v>
      </c>
      <c r="I56" s="600" t="s">
        <v>108</v>
      </c>
      <c r="J56" s="600" t="s">
        <v>108</v>
      </c>
      <c r="K56" s="600" t="s">
        <v>108</v>
      </c>
      <c r="L56" s="600" t="s">
        <v>108</v>
      </c>
      <c r="M56" s="600" t="s">
        <v>108</v>
      </c>
      <c r="N56" s="600" t="s">
        <v>108</v>
      </c>
      <c r="O56" s="600" t="s">
        <v>106</v>
      </c>
      <c r="P56" s="600" t="s">
        <v>106</v>
      </c>
      <c r="Q56" s="600" t="s">
        <v>106</v>
      </c>
      <c r="R56" s="600" t="s">
        <v>106</v>
      </c>
      <c r="S56" s="600" t="s">
        <v>106</v>
      </c>
      <c r="T56" s="600" t="s">
        <v>108</v>
      </c>
      <c r="U56" s="600" t="s">
        <v>106</v>
      </c>
      <c r="V56" s="600" t="s">
        <v>106</v>
      </c>
      <c r="W56" s="600" t="s">
        <v>106</v>
      </c>
      <c r="X56" s="600" t="s">
        <v>106</v>
      </c>
      <c r="Y56" s="600" t="s">
        <v>106</v>
      </c>
      <c r="Z56" s="600" t="s">
        <v>106</v>
      </c>
      <c r="AA56" s="600" t="s">
        <v>107</v>
      </c>
      <c r="AB56" s="600" t="s">
        <v>107</v>
      </c>
      <c r="AC56" s="600" t="s">
        <v>107</v>
      </c>
      <c r="AD56" s="600" t="s">
        <v>107</v>
      </c>
      <c r="AE56" s="600" t="s">
        <v>107</v>
      </c>
      <c r="AF56" s="600" t="s">
        <v>107</v>
      </c>
    </row>
    <row r="57" spans="1:38" s="600" customFormat="1">
      <c r="A57" s="600">
        <v>703049</v>
      </c>
      <c r="B57" s="600" t="s">
        <v>229</v>
      </c>
      <c r="C57" s="600" t="s">
        <v>106</v>
      </c>
      <c r="D57" s="600" t="s">
        <v>106</v>
      </c>
      <c r="E57" s="600" t="s">
        <v>106</v>
      </c>
      <c r="F57" s="600" t="s">
        <v>106</v>
      </c>
      <c r="G57" s="600" t="s">
        <v>106</v>
      </c>
      <c r="H57" s="600" t="s">
        <v>108</v>
      </c>
      <c r="I57" s="600" t="s">
        <v>106</v>
      </c>
      <c r="J57" s="600" t="s">
        <v>106</v>
      </c>
      <c r="K57" s="600" t="s">
        <v>106</v>
      </c>
      <c r="L57" s="600" t="s">
        <v>106</v>
      </c>
      <c r="M57" s="600" t="s">
        <v>108</v>
      </c>
      <c r="N57" s="600" t="s">
        <v>106</v>
      </c>
      <c r="O57" s="600" t="s">
        <v>106</v>
      </c>
      <c r="P57" s="600" t="s">
        <v>106</v>
      </c>
      <c r="Q57" s="600" t="s">
        <v>108</v>
      </c>
      <c r="R57" s="600" t="s">
        <v>108</v>
      </c>
      <c r="S57" s="600" t="s">
        <v>106</v>
      </c>
      <c r="T57" s="600" t="s">
        <v>108</v>
      </c>
      <c r="U57" s="600" t="s">
        <v>106</v>
      </c>
      <c r="V57" s="600" t="s">
        <v>108</v>
      </c>
      <c r="W57" s="600" t="s">
        <v>106</v>
      </c>
      <c r="X57" s="600" t="s">
        <v>106</v>
      </c>
      <c r="Y57" s="600" t="s">
        <v>108</v>
      </c>
      <c r="Z57" s="600" t="s">
        <v>108</v>
      </c>
      <c r="AA57" s="600" t="s">
        <v>107</v>
      </c>
      <c r="AB57" s="600" t="s">
        <v>107</v>
      </c>
      <c r="AC57" s="600" t="s">
        <v>107</v>
      </c>
      <c r="AD57" s="600" t="s">
        <v>107</v>
      </c>
      <c r="AE57" s="600" t="s">
        <v>107</v>
      </c>
      <c r="AF57" s="600" t="s">
        <v>107</v>
      </c>
    </row>
    <row r="58" spans="1:38" s="600" customFormat="1">
      <c r="A58" s="600">
        <v>703059</v>
      </c>
      <c r="B58" s="600" t="s">
        <v>228</v>
      </c>
      <c r="C58" s="600" t="s">
        <v>108</v>
      </c>
      <c r="D58" s="600" t="s">
        <v>106</v>
      </c>
      <c r="E58" s="600" t="s">
        <v>108</v>
      </c>
      <c r="F58" s="600" t="s">
        <v>108</v>
      </c>
      <c r="G58" s="600" t="s">
        <v>108</v>
      </c>
      <c r="H58" s="600" t="s">
        <v>108</v>
      </c>
      <c r="I58" s="600" t="s">
        <v>106</v>
      </c>
      <c r="J58" s="600" t="s">
        <v>106</v>
      </c>
      <c r="K58" s="600" t="s">
        <v>108</v>
      </c>
      <c r="L58" s="600" t="s">
        <v>108</v>
      </c>
      <c r="M58" s="600" t="s">
        <v>106</v>
      </c>
      <c r="N58" s="600" t="s">
        <v>108</v>
      </c>
      <c r="O58" s="600" t="s">
        <v>106</v>
      </c>
      <c r="P58" s="600" t="s">
        <v>106</v>
      </c>
      <c r="Q58" s="600" t="s">
        <v>106</v>
      </c>
      <c r="R58" s="600" t="s">
        <v>107</v>
      </c>
      <c r="S58" s="600" t="s">
        <v>106</v>
      </c>
      <c r="T58" s="600" t="s">
        <v>108</v>
      </c>
      <c r="U58" s="600" t="s">
        <v>106</v>
      </c>
      <c r="V58" s="600" t="s">
        <v>108</v>
      </c>
      <c r="W58" s="600" t="s">
        <v>108</v>
      </c>
      <c r="X58" s="600" t="s">
        <v>108</v>
      </c>
      <c r="Y58" s="600" t="s">
        <v>108</v>
      </c>
      <c r="Z58" s="600" t="s">
        <v>108</v>
      </c>
      <c r="AA58" s="600" t="s">
        <v>106</v>
      </c>
      <c r="AB58" s="600" t="s">
        <v>106</v>
      </c>
      <c r="AC58" s="600" t="s">
        <v>106</v>
      </c>
      <c r="AD58" s="600" t="s">
        <v>106</v>
      </c>
      <c r="AE58" s="600" t="s">
        <v>108</v>
      </c>
      <c r="AF58" s="600" t="s">
        <v>108</v>
      </c>
      <c r="AG58" s="600" t="s">
        <v>108</v>
      </c>
      <c r="AH58" s="600" t="s">
        <v>108</v>
      </c>
      <c r="AI58" s="600" t="s">
        <v>108</v>
      </c>
      <c r="AJ58" s="600" t="s">
        <v>108</v>
      </c>
      <c r="AK58" s="600" t="s">
        <v>107</v>
      </c>
      <c r="AL58" s="600" t="s">
        <v>108</v>
      </c>
    </row>
    <row r="59" spans="1:38" s="600" customFormat="1">
      <c r="A59" s="600">
        <v>703066</v>
      </c>
      <c r="B59" s="600" t="s">
        <v>228</v>
      </c>
      <c r="C59" s="600" t="s">
        <v>108</v>
      </c>
      <c r="D59" s="600" t="s">
        <v>108</v>
      </c>
      <c r="E59" s="600" t="s">
        <v>108</v>
      </c>
      <c r="F59" s="600" t="s">
        <v>108</v>
      </c>
      <c r="G59" s="600" t="s">
        <v>108</v>
      </c>
      <c r="H59" s="600" t="s">
        <v>108</v>
      </c>
      <c r="I59" s="600" t="s">
        <v>108</v>
      </c>
      <c r="J59" s="600" t="s">
        <v>106</v>
      </c>
      <c r="K59" s="600" t="s">
        <v>108</v>
      </c>
      <c r="L59" s="600" t="s">
        <v>108</v>
      </c>
      <c r="M59" s="600" t="s">
        <v>108</v>
      </c>
      <c r="N59" s="600" t="s">
        <v>108</v>
      </c>
      <c r="O59" s="600" t="s">
        <v>108</v>
      </c>
      <c r="P59" s="600" t="s">
        <v>108</v>
      </c>
      <c r="Q59" s="600" t="s">
        <v>108</v>
      </c>
      <c r="R59" s="600" t="s">
        <v>108</v>
      </c>
      <c r="S59" s="600" t="s">
        <v>108</v>
      </c>
      <c r="T59" s="600" t="s">
        <v>108</v>
      </c>
      <c r="U59" s="600" t="s">
        <v>108</v>
      </c>
      <c r="V59" s="600" t="s">
        <v>108</v>
      </c>
      <c r="W59" s="600" t="s">
        <v>108</v>
      </c>
      <c r="X59" s="600" t="s">
        <v>108</v>
      </c>
      <c r="Y59" s="600" t="s">
        <v>108</v>
      </c>
      <c r="Z59" s="600" t="s">
        <v>108</v>
      </c>
      <c r="AA59" s="600" t="s">
        <v>108</v>
      </c>
      <c r="AB59" s="600" t="s">
        <v>108</v>
      </c>
      <c r="AC59" s="600" t="s">
        <v>108</v>
      </c>
      <c r="AD59" s="600" t="s">
        <v>107</v>
      </c>
      <c r="AE59" s="600" t="s">
        <v>108</v>
      </c>
      <c r="AF59" s="600" t="s">
        <v>107</v>
      </c>
      <c r="AG59" s="600" t="s">
        <v>107</v>
      </c>
      <c r="AH59" s="600" t="s">
        <v>107</v>
      </c>
      <c r="AI59" s="600" t="s">
        <v>107</v>
      </c>
      <c r="AJ59" s="600" t="s">
        <v>107</v>
      </c>
      <c r="AK59" s="600" t="s">
        <v>107</v>
      </c>
      <c r="AL59" s="600" t="s">
        <v>107</v>
      </c>
    </row>
    <row r="60" spans="1:38" s="600" customFormat="1">
      <c r="A60" s="600">
        <v>703084</v>
      </c>
      <c r="B60" s="600" t="s">
        <v>228</v>
      </c>
      <c r="C60" s="600" t="s">
        <v>108</v>
      </c>
      <c r="D60" s="600" t="s">
        <v>108</v>
      </c>
      <c r="E60" s="600" t="s">
        <v>108</v>
      </c>
      <c r="F60" s="600" t="s">
        <v>106</v>
      </c>
      <c r="G60" s="600" t="s">
        <v>106</v>
      </c>
      <c r="H60" s="600" t="s">
        <v>106</v>
      </c>
      <c r="I60" s="600" t="s">
        <v>108</v>
      </c>
      <c r="J60" s="600" t="s">
        <v>106</v>
      </c>
      <c r="K60" s="600" t="s">
        <v>108</v>
      </c>
      <c r="L60" s="600" t="s">
        <v>108</v>
      </c>
      <c r="M60" s="600" t="s">
        <v>108</v>
      </c>
      <c r="N60" s="600" t="s">
        <v>106</v>
      </c>
      <c r="O60" s="600" t="s">
        <v>108</v>
      </c>
      <c r="P60" s="600" t="s">
        <v>108</v>
      </c>
      <c r="Q60" s="600" t="s">
        <v>108</v>
      </c>
      <c r="R60" s="600" t="s">
        <v>108</v>
      </c>
      <c r="S60" s="600" t="s">
        <v>106</v>
      </c>
      <c r="T60" s="600" t="s">
        <v>106</v>
      </c>
      <c r="U60" s="600" t="s">
        <v>107</v>
      </c>
      <c r="V60" s="600" t="s">
        <v>108</v>
      </c>
      <c r="W60" s="600" t="s">
        <v>106</v>
      </c>
      <c r="X60" s="600" t="s">
        <v>108</v>
      </c>
      <c r="Y60" s="600" t="s">
        <v>108</v>
      </c>
      <c r="Z60" s="600" t="s">
        <v>106</v>
      </c>
      <c r="AA60" s="600" t="s">
        <v>108</v>
      </c>
      <c r="AB60" s="600" t="s">
        <v>108</v>
      </c>
      <c r="AC60" s="600" t="s">
        <v>108</v>
      </c>
      <c r="AD60" s="600" t="s">
        <v>107</v>
      </c>
      <c r="AE60" s="600" t="s">
        <v>108</v>
      </c>
      <c r="AF60" s="600" t="s">
        <v>106</v>
      </c>
      <c r="AG60" s="600" t="s">
        <v>108</v>
      </c>
      <c r="AH60" s="600" t="s">
        <v>106</v>
      </c>
      <c r="AI60" s="600" t="s">
        <v>108</v>
      </c>
      <c r="AJ60" s="600" t="s">
        <v>108</v>
      </c>
      <c r="AK60" s="600" t="s">
        <v>108</v>
      </c>
      <c r="AL60" s="600" t="s">
        <v>108</v>
      </c>
    </row>
    <row r="61" spans="1:38" s="600" customFormat="1">
      <c r="A61" s="600">
        <v>703101</v>
      </c>
      <c r="B61" s="600" t="s">
        <v>228</v>
      </c>
      <c r="C61" s="600" t="s">
        <v>106</v>
      </c>
      <c r="D61" s="600" t="s">
        <v>106</v>
      </c>
      <c r="E61" s="600" t="s">
        <v>106</v>
      </c>
      <c r="F61" s="600" t="s">
        <v>106</v>
      </c>
      <c r="G61" s="600" t="s">
        <v>106</v>
      </c>
      <c r="H61" s="600" t="s">
        <v>108</v>
      </c>
      <c r="I61" s="600" t="s">
        <v>106</v>
      </c>
      <c r="J61" s="600" t="s">
        <v>106</v>
      </c>
      <c r="K61" s="600" t="s">
        <v>108</v>
      </c>
      <c r="L61" s="600" t="s">
        <v>106</v>
      </c>
      <c r="M61" s="600" t="s">
        <v>106</v>
      </c>
      <c r="N61" s="600" t="s">
        <v>106</v>
      </c>
      <c r="O61" s="600" t="s">
        <v>106</v>
      </c>
      <c r="P61" s="600" t="s">
        <v>106</v>
      </c>
      <c r="Q61" s="600" t="s">
        <v>106</v>
      </c>
      <c r="R61" s="600" t="s">
        <v>106</v>
      </c>
      <c r="S61" s="600" t="s">
        <v>106</v>
      </c>
      <c r="T61" s="600" t="s">
        <v>106</v>
      </c>
      <c r="U61" s="600" t="s">
        <v>106</v>
      </c>
      <c r="V61" s="600" t="s">
        <v>106</v>
      </c>
      <c r="W61" s="600" t="s">
        <v>106</v>
      </c>
      <c r="X61" s="600" t="s">
        <v>106</v>
      </c>
      <c r="Y61" s="600" t="s">
        <v>108</v>
      </c>
      <c r="Z61" s="600" t="s">
        <v>106</v>
      </c>
      <c r="AA61" s="600" t="s">
        <v>108</v>
      </c>
      <c r="AB61" s="600" t="s">
        <v>108</v>
      </c>
      <c r="AC61" s="600" t="s">
        <v>107</v>
      </c>
      <c r="AD61" s="600" t="s">
        <v>107</v>
      </c>
      <c r="AE61" s="600" t="s">
        <v>108</v>
      </c>
      <c r="AF61" s="600" t="s">
        <v>108</v>
      </c>
      <c r="AG61" s="600" t="s">
        <v>107</v>
      </c>
      <c r="AH61" s="600" t="s">
        <v>107</v>
      </c>
      <c r="AI61" s="600" t="s">
        <v>107</v>
      </c>
      <c r="AJ61" s="600" t="s">
        <v>107</v>
      </c>
      <c r="AK61" s="600" t="s">
        <v>107</v>
      </c>
      <c r="AL61" s="600" t="s">
        <v>107</v>
      </c>
    </row>
    <row r="62" spans="1:38" s="600" customFormat="1">
      <c r="A62" s="600">
        <v>703177</v>
      </c>
      <c r="B62" s="600" t="s">
        <v>229</v>
      </c>
      <c r="C62" s="600" t="s">
        <v>108</v>
      </c>
      <c r="D62" s="600" t="s">
        <v>108</v>
      </c>
      <c r="E62" s="600" t="s">
        <v>108</v>
      </c>
      <c r="F62" s="600" t="s">
        <v>106</v>
      </c>
      <c r="G62" s="600" t="s">
        <v>106</v>
      </c>
      <c r="H62" s="600" t="s">
        <v>106</v>
      </c>
      <c r="I62" s="600" t="s">
        <v>108</v>
      </c>
      <c r="J62" s="600" t="s">
        <v>108</v>
      </c>
      <c r="K62" s="600" t="s">
        <v>108</v>
      </c>
      <c r="L62" s="600" t="s">
        <v>106</v>
      </c>
      <c r="M62" s="600" t="s">
        <v>108</v>
      </c>
      <c r="N62" s="600" t="s">
        <v>108</v>
      </c>
      <c r="O62" s="600" t="s">
        <v>106</v>
      </c>
      <c r="P62" s="600" t="s">
        <v>108</v>
      </c>
      <c r="Q62" s="600" t="s">
        <v>106</v>
      </c>
      <c r="R62" s="600" t="s">
        <v>108</v>
      </c>
      <c r="S62" s="600" t="s">
        <v>108</v>
      </c>
      <c r="T62" s="600" t="s">
        <v>107</v>
      </c>
      <c r="U62" s="600" t="s">
        <v>108</v>
      </c>
      <c r="V62" s="600" t="s">
        <v>108</v>
      </c>
      <c r="W62" s="600" t="s">
        <v>106</v>
      </c>
      <c r="X62" s="600" t="s">
        <v>108</v>
      </c>
      <c r="Y62" s="600" t="s">
        <v>108</v>
      </c>
      <c r="Z62" s="600" t="s">
        <v>108</v>
      </c>
      <c r="AA62" s="600" t="s">
        <v>107</v>
      </c>
      <c r="AB62" s="600" t="s">
        <v>107</v>
      </c>
      <c r="AC62" s="600" t="s">
        <v>107</v>
      </c>
      <c r="AD62" s="600" t="s">
        <v>107</v>
      </c>
      <c r="AE62" s="600" t="s">
        <v>107</v>
      </c>
      <c r="AF62" s="600" t="s">
        <v>107</v>
      </c>
    </row>
    <row r="63" spans="1:38" s="600" customFormat="1">
      <c r="A63" s="600">
        <v>703254</v>
      </c>
      <c r="B63" s="600" t="s">
        <v>228</v>
      </c>
      <c r="C63" s="600" t="s">
        <v>108</v>
      </c>
      <c r="D63" s="600" t="s">
        <v>106</v>
      </c>
      <c r="E63" s="600" t="s">
        <v>106</v>
      </c>
      <c r="F63" s="600" t="s">
        <v>108</v>
      </c>
      <c r="G63" s="600" t="s">
        <v>106</v>
      </c>
      <c r="H63" s="600" t="s">
        <v>108</v>
      </c>
      <c r="I63" s="600" t="s">
        <v>106</v>
      </c>
      <c r="J63" s="600" t="s">
        <v>108</v>
      </c>
      <c r="K63" s="600" t="s">
        <v>107</v>
      </c>
      <c r="L63" s="600" t="s">
        <v>106</v>
      </c>
      <c r="M63" s="600" t="s">
        <v>108</v>
      </c>
      <c r="N63" s="600" t="s">
        <v>108</v>
      </c>
      <c r="O63" s="600" t="s">
        <v>106</v>
      </c>
      <c r="P63" s="600" t="s">
        <v>108</v>
      </c>
      <c r="Q63" s="600" t="s">
        <v>108</v>
      </c>
      <c r="R63" s="600" t="s">
        <v>106</v>
      </c>
      <c r="S63" s="600" t="s">
        <v>106</v>
      </c>
      <c r="T63" s="600" t="s">
        <v>108</v>
      </c>
      <c r="U63" s="600" t="s">
        <v>108</v>
      </c>
      <c r="V63" s="600" t="s">
        <v>108</v>
      </c>
      <c r="W63" s="600" t="s">
        <v>108</v>
      </c>
      <c r="X63" s="600" t="s">
        <v>106</v>
      </c>
      <c r="Y63" s="600" t="s">
        <v>108</v>
      </c>
      <c r="Z63" s="600" t="s">
        <v>106</v>
      </c>
      <c r="AA63" s="600" t="s">
        <v>108</v>
      </c>
      <c r="AB63" s="600" t="s">
        <v>106</v>
      </c>
      <c r="AC63" s="600" t="s">
        <v>108</v>
      </c>
      <c r="AD63" s="600" t="s">
        <v>106</v>
      </c>
      <c r="AE63" s="600" t="s">
        <v>106</v>
      </c>
      <c r="AF63" s="600" t="s">
        <v>108</v>
      </c>
      <c r="AG63" s="600" t="s">
        <v>108</v>
      </c>
      <c r="AH63" s="600" t="s">
        <v>108</v>
      </c>
      <c r="AI63" s="600" t="s">
        <v>108</v>
      </c>
      <c r="AJ63" s="600" t="s">
        <v>108</v>
      </c>
      <c r="AK63" s="600" t="s">
        <v>106</v>
      </c>
      <c r="AL63" s="600" t="s">
        <v>108</v>
      </c>
    </row>
    <row r="64" spans="1:38" s="600" customFormat="1">
      <c r="A64" s="600">
        <v>703295</v>
      </c>
      <c r="B64" s="600" t="s">
        <v>229</v>
      </c>
      <c r="C64" s="600" t="s">
        <v>106</v>
      </c>
      <c r="D64" s="600" t="s">
        <v>108</v>
      </c>
      <c r="E64" s="600" t="s">
        <v>106</v>
      </c>
      <c r="F64" s="600" t="s">
        <v>106</v>
      </c>
      <c r="G64" s="600" t="s">
        <v>108</v>
      </c>
      <c r="H64" s="600" t="s">
        <v>108</v>
      </c>
      <c r="I64" s="600" t="s">
        <v>106</v>
      </c>
      <c r="J64" s="600" t="s">
        <v>108</v>
      </c>
      <c r="K64" s="600" t="s">
        <v>108</v>
      </c>
      <c r="L64" s="600" t="s">
        <v>106</v>
      </c>
      <c r="M64" s="600" t="s">
        <v>108</v>
      </c>
      <c r="N64" s="600" t="s">
        <v>108</v>
      </c>
      <c r="O64" s="600" t="s">
        <v>106</v>
      </c>
      <c r="P64" s="600" t="s">
        <v>108</v>
      </c>
      <c r="Q64" s="600" t="s">
        <v>108</v>
      </c>
      <c r="R64" s="600" t="s">
        <v>106</v>
      </c>
      <c r="S64" s="600" t="s">
        <v>108</v>
      </c>
      <c r="T64" s="600" t="s">
        <v>108</v>
      </c>
      <c r="U64" s="600" t="s">
        <v>106</v>
      </c>
      <c r="V64" s="600" t="s">
        <v>106</v>
      </c>
      <c r="W64" s="600" t="s">
        <v>108</v>
      </c>
      <c r="X64" s="600" t="s">
        <v>106</v>
      </c>
      <c r="Y64" s="600" t="s">
        <v>108</v>
      </c>
      <c r="Z64" s="600" t="s">
        <v>107</v>
      </c>
      <c r="AA64" s="600" t="s">
        <v>107</v>
      </c>
      <c r="AB64" s="600" t="s">
        <v>107</v>
      </c>
      <c r="AC64" s="600" t="s">
        <v>107</v>
      </c>
      <c r="AD64" s="600" t="s">
        <v>107</v>
      </c>
      <c r="AE64" s="600" t="s">
        <v>107</v>
      </c>
      <c r="AF64" s="600" t="s">
        <v>107</v>
      </c>
    </row>
    <row r="65" spans="1:38" s="600" customFormat="1">
      <c r="A65" s="600">
        <v>703308</v>
      </c>
      <c r="B65" s="600" t="s">
        <v>228</v>
      </c>
      <c r="C65" s="600" t="s">
        <v>106</v>
      </c>
      <c r="D65" s="600" t="s">
        <v>106</v>
      </c>
      <c r="E65" s="600" t="s">
        <v>106</v>
      </c>
      <c r="F65" s="600" t="s">
        <v>106</v>
      </c>
      <c r="G65" s="600" t="s">
        <v>106</v>
      </c>
      <c r="H65" s="600" t="s">
        <v>108</v>
      </c>
      <c r="I65" s="600" t="s">
        <v>106</v>
      </c>
      <c r="J65" s="600" t="s">
        <v>108</v>
      </c>
      <c r="K65" s="600" t="s">
        <v>108</v>
      </c>
      <c r="L65" s="600" t="s">
        <v>106</v>
      </c>
      <c r="M65" s="600" t="s">
        <v>108</v>
      </c>
      <c r="N65" s="600" t="s">
        <v>108</v>
      </c>
      <c r="O65" s="600" t="s">
        <v>106</v>
      </c>
      <c r="P65" s="600" t="s">
        <v>108</v>
      </c>
      <c r="Q65" s="600" t="s">
        <v>108</v>
      </c>
      <c r="R65" s="600" t="s">
        <v>108</v>
      </c>
      <c r="S65" s="600" t="s">
        <v>108</v>
      </c>
      <c r="T65" s="600" t="s">
        <v>108</v>
      </c>
      <c r="U65" s="600" t="s">
        <v>106</v>
      </c>
      <c r="V65" s="600" t="s">
        <v>106</v>
      </c>
      <c r="W65" s="600" t="s">
        <v>106</v>
      </c>
      <c r="X65" s="600" t="s">
        <v>106</v>
      </c>
      <c r="Y65" s="600" t="s">
        <v>106</v>
      </c>
      <c r="Z65" s="600" t="s">
        <v>108</v>
      </c>
      <c r="AA65" s="600" t="s">
        <v>108</v>
      </c>
      <c r="AB65" s="600" t="s">
        <v>108</v>
      </c>
      <c r="AC65" s="600" t="s">
        <v>108</v>
      </c>
      <c r="AD65" s="600" t="s">
        <v>108</v>
      </c>
      <c r="AE65" s="600" t="s">
        <v>108</v>
      </c>
      <c r="AF65" s="600" t="s">
        <v>107</v>
      </c>
      <c r="AG65" s="600" t="s">
        <v>107</v>
      </c>
      <c r="AH65" s="600" t="s">
        <v>107</v>
      </c>
      <c r="AI65" s="600" t="s">
        <v>107</v>
      </c>
      <c r="AJ65" s="600" t="s">
        <v>107</v>
      </c>
      <c r="AK65" s="600" t="s">
        <v>107</v>
      </c>
      <c r="AL65" s="600" t="s">
        <v>107</v>
      </c>
    </row>
    <row r="66" spans="1:38" s="600" customFormat="1">
      <c r="A66" s="600">
        <v>703340</v>
      </c>
      <c r="B66" s="600" t="s">
        <v>229</v>
      </c>
      <c r="C66" s="600" t="s">
        <v>106</v>
      </c>
      <c r="D66" s="600" t="s">
        <v>106</v>
      </c>
      <c r="E66" s="600" t="s">
        <v>108</v>
      </c>
      <c r="F66" s="600" t="s">
        <v>108</v>
      </c>
      <c r="G66" s="600" t="s">
        <v>106</v>
      </c>
      <c r="H66" s="600" t="s">
        <v>108</v>
      </c>
      <c r="I66" s="600" t="s">
        <v>108</v>
      </c>
      <c r="J66" s="600" t="s">
        <v>106</v>
      </c>
      <c r="K66" s="600" t="s">
        <v>106</v>
      </c>
      <c r="L66" s="600" t="s">
        <v>106</v>
      </c>
      <c r="M66" s="600" t="s">
        <v>108</v>
      </c>
      <c r="N66" s="600" t="s">
        <v>108</v>
      </c>
      <c r="O66" s="600" t="s">
        <v>108</v>
      </c>
      <c r="P66" s="600" t="s">
        <v>108</v>
      </c>
      <c r="Q66" s="600" t="s">
        <v>108</v>
      </c>
      <c r="R66" s="600" t="s">
        <v>108</v>
      </c>
      <c r="S66" s="600" t="s">
        <v>108</v>
      </c>
      <c r="T66" s="600" t="s">
        <v>106</v>
      </c>
      <c r="U66" s="600" t="s">
        <v>108</v>
      </c>
      <c r="V66" s="600" t="s">
        <v>108</v>
      </c>
      <c r="W66" s="600" t="s">
        <v>108</v>
      </c>
      <c r="X66" s="600" t="s">
        <v>108</v>
      </c>
      <c r="Y66" s="600" t="s">
        <v>106</v>
      </c>
      <c r="Z66" s="600" t="s">
        <v>108</v>
      </c>
      <c r="AA66" s="600" t="s">
        <v>107</v>
      </c>
      <c r="AB66" s="600" t="s">
        <v>107</v>
      </c>
      <c r="AC66" s="600" t="s">
        <v>107</v>
      </c>
      <c r="AD66" s="600" t="s">
        <v>107</v>
      </c>
      <c r="AE66" s="600" t="s">
        <v>107</v>
      </c>
      <c r="AF66" s="600" t="s">
        <v>107</v>
      </c>
    </row>
    <row r="67" spans="1:38" s="600" customFormat="1">
      <c r="A67" s="600">
        <v>703350</v>
      </c>
      <c r="B67" s="600" t="s">
        <v>228</v>
      </c>
      <c r="C67" s="600" t="s">
        <v>108</v>
      </c>
      <c r="D67" s="600" t="s">
        <v>108</v>
      </c>
      <c r="E67" s="600" t="s">
        <v>108</v>
      </c>
      <c r="F67" s="600" t="s">
        <v>106</v>
      </c>
      <c r="G67" s="600" t="s">
        <v>108</v>
      </c>
      <c r="H67" s="600" t="s">
        <v>108</v>
      </c>
      <c r="I67" s="600" t="s">
        <v>108</v>
      </c>
      <c r="J67" s="600" t="s">
        <v>108</v>
      </c>
      <c r="K67" s="600" t="s">
        <v>108</v>
      </c>
      <c r="L67" s="600" t="s">
        <v>108</v>
      </c>
      <c r="M67" s="600" t="s">
        <v>108</v>
      </c>
      <c r="N67" s="600" t="s">
        <v>108</v>
      </c>
      <c r="O67" s="600" t="s">
        <v>108</v>
      </c>
      <c r="P67" s="600" t="s">
        <v>108</v>
      </c>
      <c r="Q67" s="600" t="s">
        <v>108</v>
      </c>
      <c r="R67" s="600" t="s">
        <v>108</v>
      </c>
      <c r="S67" s="600" t="s">
        <v>107</v>
      </c>
      <c r="T67" s="600" t="s">
        <v>108</v>
      </c>
      <c r="U67" s="600" t="s">
        <v>108</v>
      </c>
      <c r="V67" s="600" t="s">
        <v>108</v>
      </c>
      <c r="W67" s="600" t="s">
        <v>107</v>
      </c>
      <c r="X67" s="600" t="s">
        <v>106</v>
      </c>
      <c r="Y67" s="600" t="s">
        <v>108</v>
      </c>
      <c r="Z67" s="600" t="s">
        <v>108</v>
      </c>
      <c r="AA67" s="600" t="s">
        <v>108</v>
      </c>
      <c r="AB67" s="600" t="s">
        <v>108</v>
      </c>
      <c r="AC67" s="600" t="s">
        <v>107</v>
      </c>
      <c r="AD67" s="600" t="s">
        <v>107</v>
      </c>
      <c r="AE67" s="600" t="s">
        <v>108</v>
      </c>
      <c r="AF67" s="600" t="s">
        <v>108</v>
      </c>
      <c r="AG67" s="600" t="s">
        <v>107</v>
      </c>
      <c r="AH67" s="600" t="s">
        <v>107</v>
      </c>
      <c r="AI67" s="600" t="s">
        <v>107</v>
      </c>
      <c r="AJ67" s="600" t="s">
        <v>107</v>
      </c>
      <c r="AK67" s="600" t="s">
        <v>107</v>
      </c>
      <c r="AL67" s="600" t="s">
        <v>107</v>
      </c>
    </row>
    <row r="68" spans="1:38" s="600" customFormat="1">
      <c r="A68" s="600">
        <v>703352</v>
      </c>
      <c r="B68" s="600" t="s">
        <v>228</v>
      </c>
      <c r="C68" s="600" t="s">
        <v>108</v>
      </c>
      <c r="D68" s="600" t="s">
        <v>108</v>
      </c>
      <c r="E68" s="600" t="s">
        <v>106</v>
      </c>
      <c r="F68" s="600" t="s">
        <v>108</v>
      </c>
      <c r="G68" s="600" t="s">
        <v>106</v>
      </c>
      <c r="H68" s="600" t="s">
        <v>106</v>
      </c>
      <c r="I68" s="600" t="s">
        <v>108</v>
      </c>
      <c r="J68" s="600" t="s">
        <v>108</v>
      </c>
      <c r="K68" s="600" t="s">
        <v>108</v>
      </c>
      <c r="L68" s="600" t="s">
        <v>106</v>
      </c>
      <c r="M68" s="600" t="s">
        <v>108</v>
      </c>
      <c r="N68" s="600" t="s">
        <v>108</v>
      </c>
      <c r="O68" s="600" t="s">
        <v>107</v>
      </c>
      <c r="P68" s="600" t="s">
        <v>108</v>
      </c>
      <c r="Q68" s="600" t="s">
        <v>108</v>
      </c>
      <c r="R68" s="600" t="s">
        <v>108</v>
      </c>
      <c r="S68" s="600" t="s">
        <v>106</v>
      </c>
      <c r="T68" s="600" t="s">
        <v>108</v>
      </c>
      <c r="U68" s="600" t="s">
        <v>106</v>
      </c>
      <c r="V68" s="600" t="s">
        <v>106</v>
      </c>
      <c r="W68" s="600" t="s">
        <v>107</v>
      </c>
      <c r="X68" s="600" t="s">
        <v>108</v>
      </c>
      <c r="Y68" s="600" t="s">
        <v>106</v>
      </c>
      <c r="Z68" s="600" t="s">
        <v>108</v>
      </c>
      <c r="AA68" s="600" t="s">
        <v>108</v>
      </c>
      <c r="AB68" s="600" t="s">
        <v>108</v>
      </c>
      <c r="AC68" s="600" t="s">
        <v>106</v>
      </c>
      <c r="AD68" s="600" t="s">
        <v>107</v>
      </c>
      <c r="AE68" s="600" t="s">
        <v>106</v>
      </c>
      <c r="AF68" s="600" t="s">
        <v>108</v>
      </c>
      <c r="AG68" s="600" t="s">
        <v>108</v>
      </c>
      <c r="AH68" s="600" t="s">
        <v>107</v>
      </c>
      <c r="AI68" s="600" t="s">
        <v>108</v>
      </c>
      <c r="AJ68" s="600" t="s">
        <v>108</v>
      </c>
      <c r="AK68" s="600" t="s">
        <v>107</v>
      </c>
      <c r="AL68" s="600" t="s">
        <v>107</v>
      </c>
    </row>
    <row r="69" spans="1:38" s="600" customFormat="1">
      <c r="A69" s="600">
        <v>703395</v>
      </c>
      <c r="B69" s="600" t="s">
        <v>228</v>
      </c>
      <c r="C69" s="600" t="s">
        <v>106</v>
      </c>
      <c r="D69" s="600" t="s">
        <v>106</v>
      </c>
      <c r="E69" s="600" t="s">
        <v>106</v>
      </c>
      <c r="F69" s="600" t="s">
        <v>106</v>
      </c>
      <c r="G69" s="600" t="s">
        <v>106</v>
      </c>
      <c r="H69" s="600" t="s">
        <v>106</v>
      </c>
      <c r="I69" s="600" t="s">
        <v>108</v>
      </c>
      <c r="J69" s="600" t="s">
        <v>108</v>
      </c>
      <c r="K69" s="600" t="s">
        <v>108</v>
      </c>
      <c r="L69" s="600" t="s">
        <v>106</v>
      </c>
      <c r="M69" s="600" t="s">
        <v>108</v>
      </c>
      <c r="N69" s="600" t="s">
        <v>108</v>
      </c>
      <c r="O69" s="600" t="s">
        <v>106</v>
      </c>
      <c r="P69" s="600" t="s">
        <v>108</v>
      </c>
      <c r="Q69" s="600" t="s">
        <v>106</v>
      </c>
      <c r="R69" s="600" t="s">
        <v>108</v>
      </c>
      <c r="S69" s="600" t="s">
        <v>107</v>
      </c>
      <c r="T69" s="600" t="s">
        <v>106</v>
      </c>
      <c r="U69" s="600" t="s">
        <v>108</v>
      </c>
      <c r="V69" s="600" t="s">
        <v>108</v>
      </c>
      <c r="W69" s="600" t="s">
        <v>107</v>
      </c>
      <c r="X69" s="600" t="s">
        <v>108</v>
      </c>
      <c r="Y69" s="600" t="s">
        <v>108</v>
      </c>
      <c r="Z69" s="600" t="s">
        <v>106</v>
      </c>
      <c r="AA69" s="600" t="s">
        <v>107</v>
      </c>
      <c r="AB69" s="600" t="s">
        <v>107</v>
      </c>
      <c r="AC69" s="600" t="s">
        <v>107</v>
      </c>
      <c r="AD69" s="600" t="s">
        <v>108</v>
      </c>
      <c r="AE69" s="600" t="s">
        <v>106</v>
      </c>
      <c r="AF69" s="600" t="s">
        <v>108</v>
      </c>
      <c r="AG69" s="600" t="s">
        <v>108</v>
      </c>
      <c r="AH69" s="600" t="s">
        <v>107</v>
      </c>
      <c r="AI69" s="600" t="s">
        <v>108</v>
      </c>
      <c r="AJ69" s="600" t="s">
        <v>107</v>
      </c>
      <c r="AK69" s="600" t="s">
        <v>108</v>
      </c>
      <c r="AL69" s="600" t="s">
        <v>108</v>
      </c>
    </row>
    <row r="70" spans="1:38" s="600" customFormat="1">
      <c r="A70" s="600">
        <v>703418</v>
      </c>
      <c r="B70" s="600" t="s">
        <v>228</v>
      </c>
      <c r="C70" s="600" t="s">
        <v>108</v>
      </c>
      <c r="D70" s="600" t="s">
        <v>106</v>
      </c>
      <c r="E70" s="600" t="s">
        <v>108</v>
      </c>
      <c r="F70" s="600" t="s">
        <v>108</v>
      </c>
      <c r="G70" s="600" t="s">
        <v>106</v>
      </c>
      <c r="H70" s="600" t="s">
        <v>106</v>
      </c>
      <c r="I70" s="600" t="s">
        <v>108</v>
      </c>
      <c r="J70" s="600" t="s">
        <v>106</v>
      </c>
      <c r="K70" s="600" t="s">
        <v>108</v>
      </c>
      <c r="L70" s="600" t="s">
        <v>108</v>
      </c>
      <c r="M70" s="600" t="s">
        <v>108</v>
      </c>
      <c r="N70" s="600" t="s">
        <v>108</v>
      </c>
      <c r="O70" s="600" t="s">
        <v>106</v>
      </c>
      <c r="P70" s="600" t="s">
        <v>106</v>
      </c>
      <c r="Q70" s="600" t="s">
        <v>108</v>
      </c>
      <c r="R70" s="600" t="s">
        <v>106</v>
      </c>
      <c r="S70" s="600" t="s">
        <v>108</v>
      </c>
      <c r="T70" s="600" t="s">
        <v>108</v>
      </c>
      <c r="U70" s="600" t="s">
        <v>106</v>
      </c>
      <c r="V70" s="600" t="s">
        <v>106</v>
      </c>
      <c r="W70" s="600" t="s">
        <v>107</v>
      </c>
      <c r="X70" s="600" t="s">
        <v>106</v>
      </c>
      <c r="Y70" s="600" t="s">
        <v>108</v>
      </c>
      <c r="Z70" s="600" t="s">
        <v>106</v>
      </c>
      <c r="AA70" s="600" t="s">
        <v>108</v>
      </c>
      <c r="AB70" s="600" t="s">
        <v>108</v>
      </c>
      <c r="AC70" s="600" t="s">
        <v>106</v>
      </c>
      <c r="AD70" s="600" t="s">
        <v>107</v>
      </c>
      <c r="AE70" s="600" t="s">
        <v>108</v>
      </c>
      <c r="AF70" s="600" t="s">
        <v>108</v>
      </c>
      <c r="AG70" s="600" t="s">
        <v>108</v>
      </c>
      <c r="AH70" s="600" t="s">
        <v>107</v>
      </c>
      <c r="AI70" s="600" t="s">
        <v>108</v>
      </c>
      <c r="AJ70" s="600" t="s">
        <v>107</v>
      </c>
      <c r="AK70" s="600" t="s">
        <v>107</v>
      </c>
      <c r="AL70" s="600" t="s">
        <v>107</v>
      </c>
    </row>
    <row r="71" spans="1:38" s="600" customFormat="1">
      <c r="A71" s="600">
        <v>703426</v>
      </c>
      <c r="B71" s="600" t="s">
        <v>228</v>
      </c>
      <c r="C71" s="600" t="s">
        <v>108</v>
      </c>
      <c r="D71" s="600" t="s">
        <v>108</v>
      </c>
      <c r="E71" s="600" t="s">
        <v>108</v>
      </c>
      <c r="F71" s="600" t="s">
        <v>106</v>
      </c>
      <c r="G71" s="600" t="s">
        <v>106</v>
      </c>
      <c r="H71" s="600" t="s">
        <v>108</v>
      </c>
      <c r="I71" s="600" t="s">
        <v>108</v>
      </c>
      <c r="J71" s="600" t="s">
        <v>108</v>
      </c>
      <c r="K71" s="600" t="s">
        <v>108</v>
      </c>
      <c r="L71" s="600" t="s">
        <v>108</v>
      </c>
      <c r="M71" s="600" t="s">
        <v>108</v>
      </c>
      <c r="N71" s="600" t="s">
        <v>108</v>
      </c>
      <c r="O71" s="600" t="s">
        <v>108</v>
      </c>
      <c r="P71" s="600" t="s">
        <v>108</v>
      </c>
      <c r="Q71" s="600" t="s">
        <v>106</v>
      </c>
      <c r="R71" s="600" t="s">
        <v>108</v>
      </c>
      <c r="S71" s="600" t="s">
        <v>106</v>
      </c>
      <c r="T71" s="600" t="s">
        <v>108</v>
      </c>
      <c r="U71" s="600" t="s">
        <v>108</v>
      </c>
      <c r="V71" s="600" t="s">
        <v>108</v>
      </c>
      <c r="W71" s="600" t="s">
        <v>108</v>
      </c>
      <c r="X71" s="600" t="s">
        <v>108</v>
      </c>
      <c r="Y71" s="600" t="s">
        <v>106</v>
      </c>
      <c r="Z71" s="600" t="s">
        <v>106</v>
      </c>
      <c r="AA71" s="600" t="s">
        <v>108</v>
      </c>
      <c r="AB71" s="600" t="s">
        <v>108</v>
      </c>
      <c r="AC71" s="600" t="s">
        <v>108</v>
      </c>
      <c r="AD71" s="600" t="s">
        <v>108</v>
      </c>
      <c r="AE71" s="600" t="s">
        <v>108</v>
      </c>
      <c r="AF71" s="600" t="s">
        <v>108</v>
      </c>
      <c r="AG71" s="600" t="s">
        <v>108</v>
      </c>
      <c r="AH71" s="600" t="s">
        <v>108</v>
      </c>
      <c r="AI71" s="600" t="s">
        <v>108</v>
      </c>
      <c r="AJ71" s="600" t="s">
        <v>108</v>
      </c>
      <c r="AK71" s="600" t="s">
        <v>108</v>
      </c>
      <c r="AL71" s="600" t="s">
        <v>108</v>
      </c>
    </row>
    <row r="72" spans="1:38" s="600" customFormat="1">
      <c r="A72" s="600">
        <v>703459</v>
      </c>
      <c r="B72" s="600" t="s">
        <v>228</v>
      </c>
      <c r="C72" s="600" t="s">
        <v>107</v>
      </c>
      <c r="D72" s="600" t="s">
        <v>108</v>
      </c>
      <c r="E72" s="600" t="s">
        <v>108</v>
      </c>
      <c r="F72" s="600" t="s">
        <v>106</v>
      </c>
      <c r="G72" s="600" t="s">
        <v>106</v>
      </c>
      <c r="H72" s="600" t="s">
        <v>108</v>
      </c>
      <c r="I72" s="600" t="s">
        <v>108</v>
      </c>
      <c r="J72" s="600" t="s">
        <v>108</v>
      </c>
      <c r="K72" s="600" t="s">
        <v>108</v>
      </c>
      <c r="L72" s="600" t="s">
        <v>108</v>
      </c>
      <c r="M72" s="600" t="s">
        <v>108</v>
      </c>
      <c r="N72" s="600" t="s">
        <v>106</v>
      </c>
      <c r="O72" s="600" t="s">
        <v>107</v>
      </c>
      <c r="P72" s="600" t="s">
        <v>108</v>
      </c>
      <c r="Q72" s="600" t="s">
        <v>108</v>
      </c>
      <c r="R72" s="600" t="s">
        <v>108</v>
      </c>
      <c r="S72" s="600" t="s">
        <v>108</v>
      </c>
      <c r="T72" s="600" t="s">
        <v>108</v>
      </c>
      <c r="U72" s="600" t="s">
        <v>108</v>
      </c>
      <c r="V72" s="600" t="s">
        <v>108</v>
      </c>
      <c r="W72" s="600" t="s">
        <v>107</v>
      </c>
      <c r="X72" s="600" t="s">
        <v>108</v>
      </c>
      <c r="Y72" s="600" t="s">
        <v>106</v>
      </c>
      <c r="Z72" s="600" t="s">
        <v>108</v>
      </c>
      <c r="AA72" s="600" t="s">
        <v>108</v>
      </c>
      <c r="AB72" s="600" t="s">
        <v>108</v>
      </c>
      <c r="AC72" s="600" t="s">
        <v>108</v>
      </c>
      <c r="AD72" s="600" t="s">
        <v>107</v>
      </c>
      <c r="AE72" s="600" t="s">
        <v>108</v>
      </c>
      <c r="AF72" s="600" t="s">
        <v>108</v>
      </c>
      <c r="AG72" s="600" t="s">
        <v>107</v>
      </c>
      <c r="AH72" s="600" t="s">
        <v>107</v>
      </c>
      <c r="AI72" s="600" t="s">
        <v>107</v>
      </c>
      <c r="AJ72" s="600" t="s">
        <v>107</v>
      </c>
      <c r="AK72" s="600" t="s">
        <v>107</v>
      </c>
      <c r="AL72" s="600" t="s">
        <v>107</v>
      </c>
    </row>
    <row r="73" spans="1:38" s="600" customFormat="1">
      <c r="A73" s="600">
        <v>703468</v>
      </c>
      <c r="B73" s="600" t="s">
        <v>228</v>
      </c>
      <c r="C73" s="600" t="s">
        <v>106</v>
      </c>
      <c r="D73" s="600" t="s">
        <v>108</v>
      </c>
      <c r="E73" s="600" t="s">
        <v>108</v>
      </c>
      <c r="F73" s="600" t="s">
        <v>106</v>
      </c>
      <c r="G73" s="600" t="s">
        <v>106</v>
      </c>
      <c r="H73" s="600" t="s">
        <v>106</v>
      </c>
      <c r="I73" s="600" t="s">
        <v>108</v>
      </c>
      <c r="J73" s="600" t="s">
        <v>106</v>
      </c>
      <c r="K73" s="600" t="s">
        <v>108</v>
      </c>
      <c r="L73" s="600" t="s">
        <v>108</v>
      </c>
      <c r="M73" s="600" t="s">
        <v>108</v>
      </c>
      <c r="N73" s="600" t="s">
        <v>108</v>
      </c>
      <c r="O73" s="600" t="s">
        <v>106</v>
      </c>
      <c r="P73" s="600" t="s">
        <v>106</v>
      </c>
      <c r="Q73" s="600" t="s">
        <v>108</v>
      </c>
      <c r="R73" s="600" t="s">
        <v>108</v>
      </c>
      <c r="S73" s="600" t="s">
        <v>107</v>
      </c>
      <c r="T73" s="600" t="s">
        <v>108</v>
      </c>
      <c r="U73" s="600" t="s">
        <v>108</v>
      </c>
      <c r="V73" s="600" t="s">
        <v>106</v>
      </c>
      <c r="W73" s="600" t="s">
        <v>107</v>
      </c>
      <c r="X73" s="600" t="s">
        <v>106</v>
      </c>
      <c r="Y73" s="600" t="s">
        <v>106</v>
      </c>
      <c r="Z73" s="600" t="s">
        <v>108</v>
      </c>
      <c r="AA73" s="600" t="s">
        <v>108</v>
      </c>
      <c r="AB73" s="600" t="s">
        <v>106</v>
      </c>
      <c r="AC73" s="600" t="s">
        <v>106</v>
      </c>
      <c r="AD73" s="600" t="s">
        <v>108</v>
      </c>
      <c r="AE73" s="600" t="s">
        <v>106</v>
      </c>
      <c r="AF73" s="600" t="s">
        <v>108</v>
      </c>
      <c r="AG73" s="600" t="s">
        <v>107</v>
      </c>
      <c r="AH73" s="600" t="s">
        <v>107</v>
      </c>
      <c r="AI73" s="600" t="s">
        <v>108</v>
      </c>
      <c r="AJ73" s="600" t="s">
        <v>107</v>
      </c>
      <c r="AK73" s="600" t="s">
        <v>107</v>
      </c>
      <c r="AL73" s="600" t="s">
        <v>107</v>
      </c>
    </row>
    <row r="74" spans="1:38" s="600" customFormat="1">
      <c r="A74" s="600">
        <v>703494</v>
      </c>
      <c r="B74" s="600" t="s">
        <v>228</v>
      </c>
      <c r="C74" s="600" t="s">
        <v>106</v>
      </c>
      <c r="D74" s="600" t="s">
        <v>106</v>
      </c>
      <c r="E74" s="600" t="s">
        <v>106</v>
      </c>
      <c r="F74" s="600" t="s">
        <v>106</v>
      </c>
      <c r="G74" s="600" t="s">
        <v>106</v>
      </c>
      <c r="H74" s="600" t="s">
        <v>106</v>
      </c>
      <c r="I74" s="600" t="s">
        <v>106</v>
      </c>
      <c r="J74" s="600" t="s">
        <v>106</v>
      </c>
      <c r="K74" s="600" t="s">
        <v>108</v>
      </c>
      <c r="L74" s="600" t="s">
        <v>106</v>
      </c>
      <c r="M74" s="600" t="s">
        <v>106</v>
      </c>
      <c r="N74" s="600" t="s">
        <v>108</v>
      </c>
      <c r="O74" s="600" t="s">
        <v>106</v>
      </c>
      <c r="P74" s="600" t="s">
        <v>108</v>
      </c>
      <c r="Q74" s="600" t="s">
        <v>108</v>
      </c>
      <c r="R74" s="600" t="s">
        <v>106</v>
      </c>
      <c r="S74" s="600" t="s">
        <v>106</v>
      </c>
      <c r="T74" s="600" t="s">
        <v>108</v>
      </c>
      <c r="U74" s="600" t="s">
        <v>108</v>
      </c>
      <c r="V74" s="600" t="s">
        <v>108</v>
      </c>
      <c r="W74" s="600" t="s">
        <v>106</v>
      </c>
      <c r="X74" s="600" t="s">
        <v>108</v>
      </c>
      <c r="Y74" s="600" t="s">
        <v>108</v>
      </c>
      <c r="Z74" s="600" t="s">
        <v>106</v>
      </c>
      <c r="AA74" s="600" t="s">
        <v>108</v>
      </c>
      <c r="AB74" s="600" t="s">
        <v>108</v>
      </c>
      <c r="AC74" s="600" t="s">
        <v>108</v>
      </c>
      <c r="AD74" s="600" t="s">
        <v>108</v>
      </c>
      <c r="AE74" s="600" t="s">
        <v>108</v>
      </c>
      <c r="AF74" s="600" t="s">
        <v>108</v>
      </c>
      <c r="AG74" s="600" t="s">
        <v>107</v>
      </c>
      <c r="AH74" s="600" t="s">
        <v>107</v>
      </c>
      <c r="AI74" s="600" t="s">
        <v>107</v>
      </c>
      <c r="AJ74" s="600" t="s">
        <v>107</v>
      </c>
      <c r="AK74" s="600" t="s">
        <v>107</v>
      </c>
      <c r="AL74" s="600" t="s">
        <v>107</v>
      </c>
    </row>
    <row r="75" spans="1:38" s="600" customFormat="1">
      <c r="A75" s="600">
        <v>703536</v>
      </c>
      <c r="B75" s="600" t="s">
        <v>228</v>
      </c>
      <c r="C75" s="600" t="s">
        <v>108</v>
      </c>
      <c r="D75" s="600" t="s">
        <v>108</v>
      </c>
      <c r="E75" s="600" t="s">
        <v>106</v>
      </c>
      <c r="F75" s="600" t="s">
        <v>106</v>
      </c>
      <c r="G75" s="600" t="s">
        <v>106</v>
      </c>
      <c r="H75" s="600" t="s">
        <v>108</v>
      </c>
      <c r="I75" s="600" t="s">
        <v>108</v>
      </c>
      <c r="J75" s="600" t="s">
        <v>108</v>
      </c>
      <c r="K75" s="600" t="s">
        <v>108</v>
      </c>
      <c r="L75" s="600" t="s">
        <v>108</v>
      </c>
      <c r="M75" s="600" t="s">
        <v>108</v>
      </c>
      <c r="N75" s="600" t="s">
        <v>108</v>
      </c>
      <c r="O75" s="600" t="s">
        <v>108</v>
      </c>
      <c r="P75" s="600" t="s">
        <v>106</v>
      </c>
      <c r="Q75" s="600" t="s">
        <v>108</v>
      </c>
      <c r="R75" s="600" t="s">
        <v>106</v>
      </c>
      <c r="S75" s="600" t="s">
        <v>108</v>
      </c>
      <c r="T75" s="600" t="s">
        <v>107</v>
      </c>
      <c r="U75" s="600" t="s">
        <v>108</v>
      </c>
      <c r="V75" s="600" t="s">
        <v>106</v>
      </c>
      <c r="W75" s="600" t="s">
        <v>107</v>
      </c>
      <c r="X75" s="600" t="s">
        <v>108</v>
      </c>
      <c r="Y75" s="600" t="s">
        <v>108</v>
      </c>
      <c r="Z75" s="600" t="s">
        <v>107</v>
      </c>
      <c r="AA75" s="600" t="s">
        <v>108</v>
      </c>
      <c r="AB75" s="600" t="s">
        <v>108</v>
      </c>
      <c r="AC75" s="600" t="s">
        <v>107</v>
      </c>
      <c r="AD75" s="600" t="s">
        <v>108</v>
      </c>
      <c r="AE75" s="600" t="s">
        <v>106</v>
      </c>
      <c r="AF75" s="600" t="s">
        <v>108</v>
      </c>
      <c r="AG75" s="600" t="s">
        <v>107</v>
      </c>
      <c r="AH75" s="600" t="s">
        <v>107</v>
      </c>
      <c r="AI75" s="600" t="s">
        <v>107</v>
      </c>
      <c r="AJ75" s="600" t="s">
        <v>107</v>
      </c>
      <c r="AK75" s="600" t="s">
        <v>107</v>
      </c>
      <c r="AL75" s="600" t="s">
        <v>107</v>
      </c>
    </row>
    <row r="76" spans="1:38" s="600" customFormat="1">
      <c r="A76" s="600">
        <v>703550</v>
      </c>
      <c r="B76" s="600" t="s">
        <v>228</v>
      </c>
      <c r="C76" s="600" t="s">
        <v>108</v>
      </c>
      <c r="D76" s="600" t="s">
        <v>108</v>
      </c>
      <c r="E76" s="600" t="s">
        <v>108</v>
      </c>
      <c r="F76" s="600" t="s">
        <v>106</v>
      </c>
      <c r="G76" s="600" t="s">
        <v>108</v>
      </c>
      <c r="H76" s="600" t="s">
        <v>108</v>
      </c>
      <c r="I76" s="600" t="s">
        <v>108</v>
      </c>
      <c r="J76" s="600" t="s">
        <v>107</v>
      </c>
      <c r="K76" s="600" t="s">
        <v>108</v>
      </c>
      <c r="L76" s="600" t="s">
        <v>106</v>
      </c>
      <c r="M76" s="600" t="s">
        <v>106</v>
      </c>
      <c r="N76" s="600" t="s">
        <v>108</v>
      </c>
      <c r="O76" s="600" t="s">
        <v>108</v>
      </c>
      <c r="P76" s="600" t="s">
        <v>106</v>
      </c>
      <c r="Q76" s="600" t="s">
        <v>106</v>
      </c>
      <c r="R76" s="600" t="s">
        <v>108</v>
      </c>
      <c r="S76" s="600" t="s">
        <v>106</v>
      </c>
      <c r="T76" s="600" t="s">
        <v>108</v>
      </c>
      <c r="U76" s="600" t="s">
        <v>108</v>
      </c>
      <c r="V76" s="600" t="s">
        <v>106</v>
      </c>
      <c r="W76" s="600" t="s">
        <v>106</v>
      </c>
      <c r="X76" s="600" t="s">
        <v>108</v>
      </c>
      <c r="Y76" s="600" t="s">
        <v>106</v>
      </c>
      <c r="Z76" s="600" t="s">
        <v>108</v>
      </c>
      <c r="AA76" s="600" t="s">
        <v>108</v>
      </c>
      <c r="AB76" s="600" t="s">
        <v>108</v>
      </c>
      <c r="AC76" s="600" t="s">
        <v>107</v>
      </c>
      <c r="AD76" s="600" t="s">
        <v>108</v>
      </c>
      <c r="AE76" s="600" t="s">
        <v>108</v>
      </c>
      <c r="AF76" s="600" t="s">
        <v>108</v>
      </c>
      <c r="AG76" s="600" t="s">
        <v>107</v>
      </c>
      <c r="AH76" s="600" t="s">
        <v>107</v>
      </c>
      <c r="AI76" s="600" t="s">
        <v>107</v>
      </c>
      <c r="AJ76" s="600" t="s">
        <v>107</v>
      </c>
      <c r="AK76" s="600" t="s">
        <v>107</v>
      </c>
      <c r="AL76" s="600" t="s">
        <v>107</v>
      </c>
    </row>
    <row r="77" spans="1:38" s="600" customFormat="1">
      <c r="A77" s="600">
        <v>703555</v>
      </c>
      <c r="B77" s="600" t="s">
        <v>228</v>
      </c>
      <c r="C77" s="600" t="s">
        <v>108</v>
      </c>
      <c r="D77" s="600" t="s">
        <v>108</v>
      </c>
      <c r="E77" s="600" t="s">
        <v>106</v>
      </c>
      <c r="F77" s="600" t="s">
        <v>108</v>
      </c>
      <c r="G77" s="600" t="s">
        <v>106</v>
      </c>
      <c r="H77" s="600" t="s">
        <v>108</v>
      </c>
      <c r="I77" s="600" t="s">
        <v>108</v>
      </c>
      <c r="J77" s="600" t="s">
        <v>108</v>
      </c>
      <c r="K77" s="600" t="s">
        <v>108</v>
      </c>
      <c r="L77" s="600" t="s">
        <v>108</v>
      </c>
      <c r="M77" s="600" t="s">
        <v>108</v>
      </c>
      <c r="N77" s="600" t="s">
        <v>108</v>
      </c>
      <c r="O77" s="600" t="s">
        <v>108</v>
      </c>
      <c r="P77" s="600" t="s">
        <v>108</v>
      </c>
      <c r="Q77" s="600" t="s">
        <v>108</v>
      </c>
      <c r="R77" s="600" t="s">
        <v>108</v>
      </c>
      <c r="S77" s="600" t="s">
        <v>108</v>
      </c>
      <c r="T77" s="600" t="s">
        <v>108</v>
      </c>
      <c r="U77" s="600" t="s">
        <v>108</v>
      </c>
      <c r="V77" s="600" t="s">
        <v>108</v>
      </c>
      <c r="W77" s="600" t="s">
        <v>108</v>
      </c>
      <c r="X77" s="600" t="s">
        <v>108</v>
      </c>
      <c r="Y77" s="600" t="s">
        <v>108</v>
      </c>
      <c r="Z77" s="600" t="s">
        <v>108</v>
      </c>
      <c r="AA77" s="600" t="s">
        <v>107</v>
      </c>
      <c r="AB77" s="600" t="s">
        <v>107</v>
      </c>
      <c r="AC77" s="600" t="s">
        <v>108</v>
      </c>
      <c r="AD77" s="600" t="s">
        <v>107</v>
      </c>
      <c r="AE77" s="600" t="s">
        <v>108</v>
      </c>
      <c r="AF77" s="600" t="s">
        <v>107</v>
      </c>
      <c r="AG77" s="600" t="s">
        <v>107</v>
      </c>
      <c r="AH77" s="600" t="s">
        <v>107</v>
      </c>
      <c r="AI77" s="600" t="s">
        <v>107</v>
      </c>
      <c r="AJ77" s="600" t="s">
        <v>107</v>
      </c>
      <c r="AK77" s="600" t="s">
        <v>107</v>
      </c>
      <c r="AL77" s="600" t="s">
        <v>107</v>
      </c>
    </row>
    <row r="78" spans="1:38" s="600" customFormat="1">
      <c r="A78" s="600">
        <v>703605</v>
      </c>
      <c r="B78" s="600" t="s">
        <v>228</v>
      </c>
      <c r="C78" s="600" t="s">
        <v>106</v>
      </c>
      <c r="D78" s="600" t="s">
        <v>108</v>
      </c>
      <c r="E78" s="600" t="s">
        <v>108</v>
      </c>
      <c r="F78" s="600" t="s">
        <v>108</v>
      </c>
      <c r="G78" s="600" t="s">
        <v>106</v>
      </c>
      <c r="H78" s="600" t="s">
        <v>108</v>
      </c>
      <c r="I78" s="600" t="s">
        <v>108</v>
      </c>
      <c r="J78" s="600" t="s">
        <v>106</v>
      </c>
      <c r="K78" s="600" t="s">
        <v>108</v>
      </c>
      <c r="L78" s="600" t="s">
        <v>108</v>
      </c>
      <c r="M78" s="600" t="s">
        <v>108</v>
      </c>
      <c r="N78" s="600" t="s">
        <v>108</v>
      </c>
      <c r="O78" s="600" t="s">
        <v>108</v>
      </c>
      <c r="P78" s="600" t="s">
        <v>108</v>
      </c>
      <c r="Q78" s="600" t="s">
        <v>106</v>
      </c>
      <c r="R78" s="600" t="s">
        <v>108</v>
      </c>
      <c r="S78" s="600" t="s">
        <v>108</v>
      </c>
      <c r="T78" s="600" t="s">
        <v>108</v>
      </c>
      <c r="U78" s="600" t="s">
        <v>108</v>
      </c>
      <c r="V78" s="600" t="s">
        <v>108</v>
      </c>
      <c r="W78" s="600" t="s">
        <v>108</v>
      </c>
      <c r="X78" s="600" t="s">
        <v>108</v>
      </c>
      <c r="Y78" s="600" t="s">
        <v>108</v>
      </c>
      <c r="Z78" s="600" t="s">
        <v>107</v>
      </c>
      <c r="AA78" s="600" t="s">
        <v>108</v>
      </c>
      <c r="AB78" s="600" t="s">
        <v>107</v>
      </c>
      <c r="AC78" s="600" t="s">
        <v>108</v>
      </c>
      <c r="AD78" s="600" t="s">
        <v>107</v>
      </c>
      <c r="AE78" s="600" t="s">
        <v>108</v>
      </c>
      <c r="AF78" s="600" t="s">
        <v>108</v>
      </c>
      <c r="AG78" s="600" t="s">
        <v>108</v>
      </c>
      <c r="AH78" s="600" t="s">
        <v>107</v>
      </c>
      <c r="AI78" s="600" t="s">
        <v>107</v>
      </c>
      <c r="AJ78" s="600" t="s">
        <v>107</v>
      </c>
      <c r="AK78" s="600" t="s">
        <v>107</v>
      </c>
      <c r="AL78" s="600" t="s">
        <v>108</v>
      </c>
    </row>
    <row r="79" spans="1:38" s="600" customFormat="1">
      <c r="A79" s="600">
        <v>703638</v>
      </c>
      <c r="B79" s="600" t="s">
        <v>229</v>
      </c>
      <c r="C79" s="600" t="s">
        <v>106</v>
      </c>
      <c r="D79" s="600" t="s">
        <v>106</v>
      </c>
      <c r="E79" s="600" t="s">
        <v>108</v>
      </c>
      <c r="F79" s="600" t="s">
        <v>106</v>
      </c>
      <c r="G79" s="600" t="s">
        <v>106</v>
      </c>
      <c r="H79" s="600" t="s">
        <v>106</v>
      </c>
      <c r="I79" s="600" t="s">
        <v>106</v>
      </c>
      <c r="J79" s="600" t="s">
        <v>106</v>
      </c>
      <c r="K79" s="600" t="s">
        <v>108</v>
      </c>
      <c r="L79" s="600" t="s">
        <v>106</v>
      </c>
      <c r="M79" s="600" t="s">
        <v>106</v>
      </c>
      <c r="N79" s="600" t="s">
        <v>106</v>
      </c>
      <c r="O79" s="600" t="s">
        <v>106</v>
      </c>
      <c r="P79" s="600" t="s">
        <v>106</v>
      </c>
      <c r="Q79" s="600" t="s">
        <v>106</v>
      </c>
      <c r="R79" s="600" t="s">
        <v>108</v>
      </c>
      <c r="S79" s="600" t="s">
        <v>106</v>
      </c>
      <c r="T79" s="600" t="s">
        <v>106</v>
      </c>
      <c r="U79" s="600" t="s">
        <v>108</v>
      </c>
      <c r="V79" s="600" t="s">
        <v>108</v>
      </c>
      <c r="W79" s="600" t="s">
        <v>106</v>
      </c>
      <c r="X79" s="600" t="s">
        <v>108</v>
      </c>
      <c r="Y79" s="600" t="s">
        <v>106</v>
      </c>
      <c r="Z79" s="600" t="s">
        <v>108</v>
      </c>
      <c r="AA79" s="600" t="s">
        <v>107</v>
      </c>
      <c r="AB79" s="600" t="s">
        <v>107</v>
      </c>
      <c r="AC79" s="600" t="s">
        <v>107</v>
      </c>
      <c r="AD79" s="600" t="s">
        <v>107</v>
      </c>
      <c r="AE79" s="600" t="s">
        <v>107</v>
      </c>
      <c r="AF79" s="600" t="s">
        <v>107</v>
      </c>
    </row>
    <row r="80" spans="1:38" s="600" customFormat="1">
      <c r="A80" s="600">
        <v>703690</v>
      </c>
      <c r="B80" s="600" t="s">
        <v>228</v>
      </c>
      <c r="C80" s="600" t="s">
        <v>108</v>
      </c>
      <c r="D80" s="600" t="s">
        <v>108</v>
      </c>
      <c r="E80" s="600" t="s">
        <v>108</v>
      </c>
      <c r="F80" s="600" t="s">
        <v>106</v>
      </c>
      <c r="G80" s="600" t="s">
        <v>108</v>
      </c>
      <c r="H80" s="600" t="s">
        <v>108</v>
      </c>
      <c r="I80" s="600" t="s">
        <v>108</v>
      </c>
      <c r="J80" s="600" t="s">
        <v>106</v>
      </c>
      <c r="K80" s="600" t="s">
        <v>108</v>
      </c>
      <c r="L80" s="600" t="s">
        <v>107</v>
      </c>
      <c r="M80" s="600" t="s">
        <v>108</v>
      </c>
      <c r="N80" s="600" t="s">
        <v>108</v>
      </c>
      <c r="O80" s="600" t="s">
        <v>106</v>
      </c>
      <c r="P80" s="600" t="s">
        <v>108</v>
      </c>
      <c r="Q80" s="600" t="s">
        <v>106</v>
      </c>
      <c r="R80" s="600" t="s">
        <v>106</v>
      </c>
      <c r="S80" s="600" t="s">
        <v>107</v>
      </c>
      <c r="T80" s="600" t="s">
        <v>108</v>
      </c>
      <c r="U80" s="600" t="s">
        <v>106</v>
      </c>
      <c r="V80" s="600" t="s">
        <v>106</v>
      </c>
      <c r="W80" s="600" t="s">
        <v>106</v>
      </c>
      <c r="X80" s="600" t="s">
        <v>106</v>
      </c>
      <c r="Y80" s="600" t="s">
        <v>106</v>
      </c>
      <c r="Z80" s="600" t="s">
        <v>108</v>
      </c>
      <c r="AA80" s="600" t="s">
        <v>108</v>
      </c>
      <c r="AB80" s="600" t="s">
        <v>108</v>
      </c>
      <c r="AC80" s="600" t="s">
        <v>108</v>
      </c>
      <c r="AD80" s="600" t="s">
        <v>108</v>
      </c>
      <c r="AE80" s="600" t="s">
        <v>108</v>
      </c>
      <c r="AF80" s="600" t="s">
        <v>108</v>
      </c>
      <c r="AG80" s="600" t="s">
        <v>107</v>
      </c>
      <c r="AH80" s="600" t="s">
        <v>107</v>
      </c>
      <c r="AI80" s="600" t="s">
        <v>107</v>
      </c>
      <c r="AJ80" s="600" t="s">
        <v>107</v>
      </c>
      <c r="AK80" s="600" t="s">
        <v>107</v>
      </c>
      <c r="AL80" s="600" t="s">
        <v>107</v>
      </c>
    </row>
    <row r="81" spans="1:38" s="600" customFormat="1">
      <c r="A81" s="600">
        <v>703731</v>
      </c>
      <c r="B81" s="600" t="s">
        <v>229</v>
      </c>
      <c r="C81" s="600" t="s">
        <v>106</v>
      </c>
      <c r="D81" s="600" t="s">
        <v>106</v>
      </c>
      <c r="E81" s="600" t="s">
        <v>106</v>
      </c>
      <c r="F81" s="600" t="s">
        <v>106</v>
      </c>
      <c r="G81" s="600" t="s">
        <v>106</v>
      </c>
      <c r="H81" s="600" t="s">
        <v>106</v>
      </c>
      <c r="I81" s="600" t="s">
        <v>108</v>
      </c>
      <c r="J81" s="600" t="s">
        <v>108</v>
      </c>
      <c r="K81" s="600" t="s">
        <v>108</v>
      </c>
      <c r="L81" s="600" t="s">
        <v>106</v>
      </c>
      <c r="M81" s="600" t="s">
        <v>108</v>
      </c>
      <c r="N81" s="600" t="s">
        <v>108</v>
      </c>
      <c r="O81" s="600" t="s">
        <v>106</v>
      </c>
      <c r="P81" s="600" t="s">
        <v>108</v>
      </c>
      <c r="Q81" s="600" t="s">
        <v>108</v>
      </c>
      <c r="R81" s="600" t="s">
        <v>108</v>
      </c>
      <c r="S81" s="600" t="s">
        <v>106</v>
      </c>
      <c r="T81" s="600" t="s">
        <v>106</v>
      </c>
      <c r="U81" s="600" t="s">
        <v>108</v>
      </c>
      <c r="V81" s="600" t="s">
        <v>108</v>
      </c>
      <c r="W81" s="600" t="s">
        <v>108</v>
      </c>
      <c r="X81" s="600" t="s">
        <v>106</v>
      </c>
      <c r="Y81" s="600" t="s">
        <v>108</v>
      </c>
      <c r="Z81" s="600" t="s">
        <v>106</v>
      </c>
      <c r="AA81" s="600" t="s">
        <v>107</v>
      </c>
      <c r="AB81" s="600" t="s">
        <v>107</v>
      </c>
      <c r="AC81" s="600" t="s">
        <v>107</v>
      </c>
      <c r="AD81" s="600" t="s">
        <v>107</v>
      </c>
      <c r="AE81" s="600" t="s">
        <v>107</v>
      </c>
      <c r="AF81" s="600" t="s">
        <v>107</v>
      </c>
    </row>
    <row r="82" spans="1:38" s="600" customFormat="1">
      <c r="A82" s="600">
        <v>703778</v>
      </c>
      <c r="B82" s="600" t="s">
        <v>228</v>
      </c>
      <c r="C82" s="600" t="s">
        <v>106</v>
      </c>
      <c r="D82" s="600" t="s">
        <v>108</v>
      </c>
      <c r="E82" s="600" t="s">
        <v>106</v>
      </c>
      <c r="F82" s="600" t="s">
        <v>106</v>
      </c>
      <c r="G82" s="600" t="s">
        <v>106</v>
      </c>
      <c r="H82" s="600" t="s">
        <v>108</v>
      </c>
      <c r="I82" s="600" t="s">
        <v>108</v>
      </c>
      <c r="J82" s="600" t="s">
        <v>106</v>
      </c>
      <c r="K82" s="600" t="s">
        <v>108</v>
      </c>
      <c r="L82" s="600" t="s">
        <v>108</v>
      </c>
      <c r="M82" s="600" t="s">
        <v>108</v>
      </c>
      <c r="N82" s="600" t="s">
        <v>106</v>
      </c>
      <c r="O82" s="600" t="s">
        <v>108</v>
      </c>
      <c r="P82" s="600" t="s">
        <v>108</v>
      </c>
      <c r="Q82" s="600" t="s">
        <v>108</v>
      </c>
      <c r="R82" s="600" t="s">
        <v>108</v>
      </c>
      <c r="S82" s="600" t="s">
        <v>108</v>
      </c>
      <c r="T82" s="600" t="s">
        <v>108</v>
      </c>
      <c r="U82" s="600" t="s">
        <v>108</v>
      </c>
      <c r="V82" s="600" t="s">
        <v>106</v>
      </c>
      <c r="W82" s="600" t="s">
        <v>106</v>
      </c>
      <c r="X82" s="600" t="s">
        <v>108</v>
      </c>
      <c r="Y82" s="600" t="s">
        <v>108</v>
      </c>
      <c r="Z82" s="600" t="s">
        <v>108</v>
      </c>
      <c r="AA82" s="600" t="s">
        <v>108</v>
      </c>
      <c r="AB82" s="600" t="s">
        <v>108</v>
      </c>
      <c r="AC82" s="600" t="s">
        <v>108</v>
      </c>
      <c r="AD82" s="600" t="s">
        <v>108</v>
      </c>
      <c r="AE82" s="600" t="s">
        <v>106</v>
      </c>
      <c r="AF82" s="600" t="s">
        <v>106</v>
      </c>
      <c r="AG82" s="600" t="s">
        <v>107</v>
      </c>
      <c r="AH82" s="600" t="s">
        <v>107</v>
      </c>
      <c r="AI82" s="600" t="s">
        <v>107</v>
      </c>
      <c r="AJ82" s="600" t="s">
        <v>107</v>
      </c>
      <c r="AK82" s="600" t="s">
        <v>107</v>
      </c>
      <c r="AL82" s="600" t="s">
        <v>107</v>
      </c>
    </row>
    <row r="83" spans="1:38" s="600" customFormat="1">
      <c r="A83" s="600">
        <v>703831</v>
      </c>
      <c r="B83" s="600" t="s">
        <v>228</v>
      </c>
      <c r="C83" s="600" t="s">
        <v>106</v>
      </c>
      <c r="D83" s="600" t="s">
        <v>106</v>
      </c>
      <c r="E83" s="600" t="s">
        <v>106</v>
      </c>
      <c r="F83" s="600" t="s">
        <v>106</v>
      </c>
      <c r="G83" s="600" t="s">
        <v>108</v>
      </c>
      <c r="H83" s="600" t="s">
        <v>106</v>
      </c>
      <c r="I83" s="600" t="s">
        <v>108</v>
      </c>
      <c r="J83" s="600" t="s">
        <v>106</v>
      </c>
      <c r="K83" s="600" t="s">
        <v>106</v>
      </c>
      <c r="L83" s="600" t="s">
        <v>106</v>
      </c>
      <c r="M83" s="600" t="s">
        <v>108</v>
      </c>
      <c r="N83" s="600" t="s">
        <v>108</v>
      </c>
      <c r="O83" s="600" t="s">
        <v>108</v>
      </c>
      <c r="P83" s="600" t="s">
        <v>106</v>
      </c>
      <c r="Q83" s="600" t="s">
        <v>108</v>
      </c>
      <c r="R83" s="600" t="s">
        <v>106</v>
      </c>
      <c r="S83" s="600" t="s">
        <v>107</v>
      </c>
      <c r="T83" s="600" t="s">
        <v>106</v>
      </c>
      <c r="U83" s="600" t="s">
        <v>106</v>
      </c>
      <c r="V83" s="600" t="s">
        <v>106</v>
      </c>
      <c r="W83" s="600" t="s">
        <v>106</v>
      </c>
      <c r="X83" s="600" t="s">
        <v>108</v>
      </c>
      <c r="Y83" s="600" t="s">
        <v>108</v>
      </c>
      <c r="Z83" s="600" t="s">
        <v>106</v>
      </c>
      <c r="AA83" s="600" t="s">
        <v>108</v>
      </c>
      <c r="AB83" s="600" t="s">
        <v>108</v>
      </c>
      <c r="AC83" s="600" t="s">
        <v>107</v>
      </c>
      <c r="AD83" s="600" t="s">
        <v>108</v>
      </c>
      <c r="AE83" s="600" t="s">
        <v>107</v>
      </c>
      <c r="AF83" s="600" t="s">
        <v>108</v>
      </c>
      <c r="AG83" s="600" t="s">
        <v>107</v>
      </c>
      <c r="AH83" s="600" t="s">
        <v>107</v>
      </c>
      <c r="AI83" s="600" t="s">
        <v>107</v>
      </c>
      <c r="AJ83" s="600" t="s">
        <v>107</v>
      </c>
      <c r="AK83" s="600" t="s">
        <v>107</v>
      </c>
      <c r="AL83" s="600" t="s">
        <v>107</v>
      </c>
    </row>
    <row r="84" spans="1:38" s="600" customFormat="1">
      <c r="A84" s="600">
        <v>703840</v>
      </c>
      <c r="B84" s="600" t="s">
        <v>228</v>
      </c>
      <c r="C84" s="600" t="s">
        <v>106</v>
      </c>
      <c r="D84" s="600" t="s">
        <v>106</v>
      </c>
      <c r="E84" s="600" t="s">
        <v>108</v>
      </c>
      <c r="F84" s="600" t="s">
        <v>108</v>
      </c>
      <c r="G84" s="600" t="s">
        <v>107</v>
      </c>
      <c r="H84" s="600" t="s">
        <v>108</v>
      </c>
      <c r="I84" s="600" t="s">
        <v>108</v>
      </c>
      <c r="J84" s="600" t="s">
        <v>108</v>
      </c>
      <c r="K84" s="600" t="s">
        <v>107</v>
      </c>
      <c r="L84" s="600" t="s">
        <v>108</v>
      </c>
      <c r="M84" s="600" t="s">
        <v>106</v>
      </c>
      <c r="N84" s="600" t="s">
        <v>108</v>
      </c>
      <c r="O84" s="600" t="s">
        <v>106</v>
      </c>
      <c r="P84" s="600" t="s">
        <v>108</v>
      </c>
      <c r="Q84" s="600" t="s">
        <v>108</v>
      </c>
      <c r="R84" s="600" t="s">
        <v>108</v>
      </c>
      <c r="S84" s="600" t="s">
        <v>108</v>
      </c>
      <c r="T84" s="600" t="s">
        <v>108</v>
      </c>
      <c r="U84" s="600" t="s">
        <v>108</v>
      </c>
      <c r="V84" s="600" t="s">
        <v>106</v>
      </c>
      <c r="W84" s="600" t="s">
        <v>106</v>
      </c>
      <c r="X84" s="600" t="s">
        <v>108</v>
      </c>
      <c r="Y84" s="600" t="s">
        <v>108</v>
      </c>
      <c r="Z84" s="600" t="s">
        <v>108</v>
      </c>
      <c r="AA84" s="600" t="s">
        <v>108</v>
      </c>
      <c r="AB84" s="600" t="s">
        <v>108</v>
      </c>
      <c r="AC84" s="600" t="s">
        <v>108</v>
      </c>
      <c r="AD84" s="600" t="s">
        <v>107</v>
      </c>
      <c r="AE84" s="600" t="s">
        <v>108</v>
      </c>
      <c r="AF84" s="600" t="s">
        <v>108</v>
      </c>
      <c r="AG84" s="600" t="s">
        <v>108</v>
      </c>
      <c r="AH84" s="600" t="s">
        <v>108</v>
      </c>
      <c r="AI84" s="600" t="s">
        <v>107</v>
      </c>
      <c r="AJ84" s="600" t="s">
        <v>107</v>
      </c>
      <c r="AK84" s="600" t="s">
        <v>107</v>
      </c>
      <c r="AL84" s="600" t="s">
        <v>107</v>
      </c>
    </row>
    <row r="85" spans="1:38" s="600" customFormat="1">
      <c r="A85" s="600">
        <v>703858</v>
      </c>
      <c r="B85" s="600" t="s">
        <v>228</v>
      </c>
      <c r="C85" s="600" t="s">
        <v>106</v>
      </c>
      <c r="D85" s="600" t="s">
        <v>106</v>
      </c>
      <c r="E85" s="600" t="s">
        <v>106</v>
      </c>
      <c r="F85" s="600" t="s">
        <v>106</v>
      </c>
      <c r="G85" s="600" t="s">
        <v>108</v>
      </c>
      <c r="H85" s="600" t="s">
        <v>106</v>
      </c>
      <c r="I85" s="600" t="s">
        <v>108</v>
      </c>
      <c r="J85" s="600" t="s">
        <v>108</v>
      </c>
      <c r="K85" s="600" t="s">
        <v>108</v>
      </c>
      <c r="L85" s="600" t="s">
        <v>108</v>
      </c>
      <c r="M85" s="600" t="s">
        <v>108</v>
      </c>
      <c r="N85" s="600" t="s">
        <v>106</v>
      </c>
      <c r="O85" s="600" t="s">
        <v>108</v>
      </c>
      <c r="P85" s="600" t="s">
        <v>108</v>
      </c>
      <c r="Q85" s="600" t="s">
        <v>108</v>
      </c>
      <c r="R85" s="600" t="s">
        <v>108</v>
      </c>
      <c r="S85" s="600" t="s">
        <v>106</v>
      </c>
      <c r="T85" s="600" t="s">
        <v>108</v>
      </c>
      <c r="U85" s="600" t="s">
        <v>108</v>
      </c>
      <c r="V85" s="600" t="s">
        <v>106</v>
      </c>
      <c r="W85" s="600" t="s">
        <v>108</v>
      </c>
      <c r="X85" s="600" t="s">
        <v>108</v>
      </c>
      <c r="Y85" s="600" t="s">
        <v>108</v>
      </c>
      <c r="Z85" s="600" t="s">
        <v>106</v>
      </c>
      <c r="AA85" s="600" t="s">
        <v>108</v>
      </c>
      <c r="AB85" s="600" t="s">
        <v>108</v>
      </c>
      <c r="AC85" s="600" t="s">
        <v>107</v>
      </c>
      <c r="AD85" s="600" t="s">
        <v>108</v>
      </c>
      <c r="AE85" s="600" t="s">
        <v>108</v>
      </c>
      <c r="AF85" s="600" t="s">
        <v>108</v>
      </c>
      <c r="AG85" s="600" t="s">
        <v>107</v>
      </c>
      <c r="AH85" s="600" t="s">
        <v>107</v>
      </c>
      <c r="AI85" s="600" t="s">
        <v>107</v>
      </c>
      <c r="AJ85" s="600" t="s">
        <v>107</v>
      </c>
      <c r="AK85" s="600" t="s">
        <v>107</v>
      </c>
      <c r="AL85" s="600" t="s">
        <v>107</v>
      </c>
    </row>
    <row r="86" spans="1:38" s="600" customFormat="1">
      <c r="A86" s="600">
        <v>703862</v>
      </c>
      <c r="B86" s="600" t="s">
        <v>228</v>
      </c>
      <c r="C86" s="600" t="s">
        <v>108</v>
      </c>
      <c r="D86" s="600" t="s">
        <v>108</v>
      </c>
      <c r="E86" s="600" t="s">
        <v>108</v>
      </c>
      <c r="F86" s="600" t="s">
        <v>108</v>
      </c>
      <c r="G86" s="600" t="s">
        <v>108</v>
      </c>
      <c r="H86" s="600" t="s">
        <v>108</v>
      </c>
      <c r="I86" s="600" t="s">
        <v>106</v>
      </c>
      <c r="J86" s="600" t="s">
        <v>106</v>
      </c>
      <c r="K86" s="600" t="s">
        <v>108</v>
      </c>
      <c r="L86" s="600" t="s">
        <v>108</v>
      </c>
      <c r="M86" s="600" t="s">
        <v>108</v>
      </c>
      <c r="N86" s="600" t="s">
        <v>108</v>
      </c>
      <c r="O86" s="600" t="s">
        <v>106</v>
      </c>
      <c r="P86" s="600" t="s">
        <v>108</v>
      </c>
      <c r="Q86" s="600" t="s">
        <v>108</v>
      </c>
      <c r="R86" s="600" t="s">
        <v>106</v>
      </c>
      <c r="S86" s="600" t="s">
        <v>108</v>
      </c>
      <c r="T86" s="600" t="s">
        <v>108</v>
      </c>
      <c r="U86" s="600" t="s">
        <v>106</v>
      </c>
      <c r="V86" s="600" t="s">
        <v>108</v>
      </c>
      <c r="W86" s="600" t="s">
        <v>106</v>
      </c>
      <c r="X86" s="600" t="s">
        <v>108</v>
      </c>
      <c r="Y86" s="600" t="s">
        <v>108</v>
      </c>
      <c r="Z86" s="600" t="s">
        <v>108</v>
      </c>
      <c r="AA86" s="600" t="s">
        <v>108</v>
      </c>
      <c r="AB86" s="600" t="s">
        <v>108</v>
      </c>
      <c r="AC86" s="600" t="s">
        <v>106</v>
      </c>
      <c r="AD86" s="600" t="s">
        <v>106</v>
      </c>
      <c r="AE86" s="600" t="s">
        <v>106</v>
      </c>
      <c r="AF86" s="600" t="s">
        <v>106</v>
      </c>
      <c r="AG86" s="600" t="s">
        <v>107</v>
      </c>
      <c r="AH86" s="600" t="s">
        <v>107</v>
      </c>
      <c r="AI86" s="600" t="s">
        <v>108</v>
      </c>
      <c r="AJ86" s="600" t="s">
        <v>107</v>
      </c>
      <c r="AK86" s="600" t="s">
        <v>106</v>
      </c>
      <c r="AL86" s="600" t="s">
        <v>107</v>
      </c>
    </row>
    <row r="87" spans="1:38" s="600" customFormat="1">
      <c r="A87" s="600">
        <v>703903</v>
      </c>
      <c r="B87" s="600" t="s">
        <v>228</v>
      </c>
      <c r="C87" s="600" t="s">
        <v>106</v>
      </c>
      <c r="D87" s="600" t="s">
        <v>106</v>
      </c>
      <c r="E87" s="600" t="s">
        <v>106</v>
      </c>
      <c r="F87" s="600" t="s">
        <v>108</v>
      </c>
      <c r="G87" s="600" t="s">
        <v>106</v>
      </c>
      <c r="H87" s="600" t="s">
        <v>108</v>
      </c>
      <c r="I87" s="600" t="s">
        <v>108</v>
      </c>
      <c r="J87" s="600" t="s">
        <v>108</v>
      </c>
      <c r="K87" s="600" t="s">
        <v>108</v>
      </c>
      <c r="L87" s="600" t="s">
        <v>106</v>
      </c>
      <c r="M87" s="600" t="s">
        <v>108</v>
      </c>
      <c r="N87" s="600" t="s">
        <v>108</v>
      </c>
      <c r="O87" s="600" t="s">
        <v>106</v>
      </c>
      <c r="P87" s="600" t="s">
        <v>108</v>
      </c>
      <c r="Q87" s="600" t="s">
        <v>108</v>
      </c>
      <c r="R87" s="600" t="s">
        <v>108</v>
      </c>
      <c r="S87" s="600" t="s">
        <v>107</v>
      </c>
      <c r="T87" s="600" t="s">
        <v>108</v>
      </c>
      <c r="U87" s="600" t="s">
        <v>106</v>
      </c>
      <c r="V87" s="600" t="s">
        <v>106</v>
      </c>
      <c r="W87" s="600" t="s">
        <v>107</v>
      </c>
      <c r="X87" s="600" t="s">
        <v>108</v>
      </c>
      <c r="Y87" s="600" t="s">
        <v>108</v>
      </c>
      <c r="Z87" s="600" t="s">
        <v>106</v>
      </c>
      <c r="AA87" s="600" t="s">
        <v>108</v>
      </c>
      <c r="AB87" s="600" t="s">
        <v>108</v>
      </c>
      <c r="AC87" s="600" t="s">
        <v>108</v>
      </c>
      <c r="AD87" s="600" t="s">
        <v>108</v>
      </c>
      <c r="AE87" s="600" t="s">
        <v>108</v>
      </c>
      <c r="AF87" s="600" t="s">
        <v>107</v>
      </c>
      <c r="AG87" s="600" t="s">
        <v>107</v>
      </c>
      <c r="AH87" s="600" t="s">
        <v>107</v>
      </c>
      <c r="AI87" s="600" t="s">
        <v>107</v>
      </c>
      <c r="AJ87" s="600" t="s">
        <v>107</v>
      </c>
      <c r="AK87" s="600" t="s">
        <v>107</v>
      </c>
      <c r="AL87" s="600" t="s">
        <v>107</v>
      </c>
    </row>
    <row r="88" spans="1:38" s="600" customFormat="1">
      <c r="A88" s="600">
        <v>703926</v>
      </c>
      <c r="B88" s="600" t="s">
        <v>228</v>
      </c>
      <c r="C88" s="600" t="s">
        <v>106</v>
      </c>
      <c r="D88" s="600" t="s">
        <v>106</v>
      </c>
      <c r="E88" s="600" t="s">
        <v>108</v>
      </c>
      <c r="F88" s="600" t="s">
        <v>108</v>
      </c>
      <c r="G88" s="600" t="s">
        <v>108</v>
      </c>
      <c r="H88" s="600" t="s">
        <v>108</v>
      </c>
      <c r="I88" s="600" t="s">
        <v>108</v>
      </c>
      <c r="J88" s="600" t="s">
        <v>108</v>
      </c>
      <c r="K88" s="600" t="s">
        <v>108</v>
      </c>
      <c r="L88" s="600" t="s">
        <v>108</v>
      </c>
      <c r="M88" s="600" t="s">
        <v>106</v>
      </c>
      <c r="N88" s="600" t="s">
        <v>108</v>
      </c>
      <c r="O88" s="600" t="s">
        <v>108</v>
      </c>
      <c r="P88" s="600" t="s">
        <v>106</v>
      </c>
      <c r="Q88" s="600" t="s">
        <v>106</v>
      </c>
      <c r="R88" s="600" t="s">
        <v>108</v>
      </c>
      <c r="S88" s="600" t="s">
        <v>106</v>
      </c>
      <c r="T88" s="600" t="s">
        <v>108</v>
      </c>
      <c r="U88" s="600" t="s">
        <v>108</v>
      </c>
      <c r="V88" s="600" t="s">
        <v>108</v>
      </c>
      <c r="W88" s="600" t="s">
        <v>107</v>
      </c>
      <c r="X88" s="600" t="s">
        <v>108</v>
      </c>
      <c r="Y88" s="600" t="s">
        <v>108</v>
      </c>
      <c r="Z88" s="600" t="s">
        <v>108</v>
      </c>
      <c r="AA88" s="600" t="s">
        <v>108</v>
      </c>
      <c r="AB88" s="600" t="s">
        <v>108</v>
      </c>
      <c r="AC88" s="600" t="s">
        <v>108</v>
      </c>
      <c r="AD88" s="600" t="s">
        <v>108</v>
      </c>
      <c r="AE88" s="600" t="s">
        <v>108</v>
      </c>
      <c r="AF88" s="600" t="s">
        <v>108</v>
      </c>
      <c r="AG88" s="600" t="s">
        <v>108</v>
      </c>
      <c r="AH88" s="600" t="s">
        <v>107</v>
      </c>
      <c r="AI88" s="600" t="s">
        <v>108</v>
      </c>
      <c r="AJ88" s="600" t="s">
        <v>108</v>
      </c>
      <c r="AK88" s="600" t="s">
        <v>108</v>
      </c>
      <c r="AL88" s="600" t="s">
        <v>108</v>
      </c>
    </row>
    <row r="89" spans="1:38" s="600" customFormat="1">
      <c r="A89" s="600">
        <v>703938</v>
      </c>
      <c r="B89" s="600" t="s">
        <v>228</v>
      </c>
      <c r="C89" s="600" t="s">
        <v>108</v>
      </c>
      <c r="D89" s="600" t="s">
        <v>106</v>
      </c>
      <c r="E89" s="600" t="s">
        <v>106</v>
      </c>
      <c r="F89" s="600" t="s">
        <v>108</v>
      </c>
      <c r="G89" s="600" t="s">
        <v>108</v>
      </c>
      <c r="H89" s="600" t="s">
        <v>108</v>
      </c>
      <c r="I89" s="600" t="s">
        <v>108</v>
      </c>
      <c r="J89" s="600" t="s">
        <v>106</v>
      </c>
      <c r="K89" s="600" t="s">
        <v>108</v>
      </c>
      <c r="L89" s="600" t="s">
        <v>106</v>
      </c>
      <c r="M89" s="600" t="s">
        <v>108</v>
      </c>
      <c r="N89" s="600" t="s">
        <v>108</v>
      </c>
      <c r="O89" s="600" t="s">
        <v>108</v>
      </c>
      <c r="P89" s="600" t="s">
        <v>108</v>
      </c>
      <c r="Q89" s="600" t="s">
        <v>108</v>
      </c>
      <c r="R89" s="600" t="s">
        <v>106</v>
      </c>
      <c r="S89" s="600" t="s">
        <v>106</v>
      </c>
      <c r="T89" s="600" t="s">
        <v>106</v>
      </c>
      <c r="U89" s="600" t="s">
        <v>106</v>
      </c>
      <c r="V89" s="600" t="s">
        <v>108</v>
      </c>
      <c r="W89" s="600" t="s">
        <v>106</v>
      </c>
      <c r="X89" s="600" t="s">
        <v>108</v>
      </c>
      <c r="Y89" s="600" t="s">
        <v>108</v>
      </c>
      <c r="Z89" s="600" t="s">
        <v>106</v>
      </c>
      <c r="AA89" s="600" t="s">
        <v>108</v>
      </c>
      <c r="AB89" s="600" t="s">
        <v>108</v>
      </c>
      <c r="AC89" s="600" t="s">
        <v>108</v>
      </c>
      <c r="AD89" s="600" t="s">
        <v>108</v>
      </c>
      <c r="AE89" s="600" t="s">
        <v>108</v>
      </c>
      <c r="AF89" s="600" t="s">
        <v>108</v>
      </c>
      <c r="AG89" s="600" t="s">
        <v>107</v>
      </c>
      <c r="AH89" s="600" t="s">
        <v>107</v>
      </c>
      <c r="AI89" s="600" t="s">
        <v>107</v>
      </c>
      <c r="AJ89" s="600" t="s">
        <v>107</v>
      </c>
      <c r="AK89" s="600" t="s">
        <v>107</v>
      </c>
      <c r="AL89" s="600" t="s">
        <v>107</v>
      </c>
    </row>
    <row r="90" spans="1:38" s="600" customFormat="1">
      <c r="A90" s="600">
        <v>703946</v>
      </c>
      <c r="B90" s="600" t="s">
        <v>228</v>
      </c>
      <c r="C90" s="600" t="s">
        <v>106</v>
      </c>
      <c r="D90" s="600" t="s">
        <v>108</v>
      </c>
      <c r="E90" s="600" t="s">
        <v>106</v>
      </c>
      <c r="F90" s="600" t="s">
        <v>108</v>
      </c>
      <c r="G90" s="600" t="s">
        <v>106</v>
      </c>
      <c r="H90" s="600" t="s">
        <v>106</v>
      </c>
      <c r="I90" s="600" t="s">
        <v>108</v>
      </c>
      <c r="J90" s="600" t="s">
        <v>108</v>
      </c>
      <c r="K90" s="600" t="s">
        <v>108</v>
      </c>
      <c r="L90" s="600" t="s">
        <v>108</v>
      </c>
      <c r="M90" s="600" t="s">
        <v>108</v>
      </c>
      <c r="N90" s="600" t="s">
        <v>108</v>
      </c>
      <c r="O90" s="600" t="s">
        <v>108</v>
      </c>
      <c r="P90" s="600" t="s">
        <v>108</v>
      </c>
      <c r="Q90" s="600" t="s">
        <v>106</v>
      </c>
      <c r="R90" s="600" t="s">
        <v>108</v>
      </c>
      <c r="S90" s="600" t="s">
        <v>106</v>
      </c>
      <c r="T90" s="600" t="s">
        <v>106</v>
      </c>
      <c r="U90" s="600" t="s">
        <v>108</v>
      </c>
      <c r="V90" s="600" t="s">
        <v>108</v>
      </c>
      <c r="W90" s="600" t="s">
        <v>108</v>
      </c>
      <c r="X90" s="600" t="s">
        <v>108</v>
      </c>
      <c r="Y90" s="600" t="s">
        <v>108</v>
      </c>
      <c r="Z90" s="600" t="s">
        <v>108</v>
      </c>
      <c r="AA90" s="600" t="s">
        <v>108</v>
      </c>
      <c r="AB90" s="600" t="s">
        <v>107</v>
      </c>
      <c r="AC90" s="600" t="s">
        <v>107</v>
      </c>
      <c r="AD90" s="600" t="s">
        <v>107</v>
      </c>
      <c r="AE90" s="600" t="s">
        <v>108</v>
      </c>
      <c r="AF90" s="600" t="s">
        <v>107</v>
      </c>
      <c r="AG90" s="600" t="s">
        <v>107</v>
      </c>
      <c r="AH90" s="600" t="s">
        <v>107</v>
      </c>
      <c r="AI90" s="600" t="s">
        <v>107</v>
      </c>
      <c r="AJ90" s="600" t="s">
        <v>107</v>
      </c>
      <c r="AK90" s="600" t="s">
        <v>107</v>
      </c>
      <c r="AL90" s="600" t="s">
        <v>107</v>
      </c>
    </row>
    <row r="91" spans="1:38" s="600" customFormat="1">
      <c r="A91" s="600">
        <v>703947</v>
      </c>
      <c r="B91" s="600" t="s">
        <v>228</v>
      </c>
      <c r="C91" s="600" t="s">
        <v>108</v>
      </c>
      <c r="D91" s="600" t="s">
        <v>108</v>
      </c>
      <c r="E91" s="600" t="s">
        <v>108</v>
      </c>
      <c r="F91" s="600" t="s">
        <v>108</v>
      </c>
      <c r="G91" s="600" t="s">
        <v>108</v>
      </c>
      <c r="H91" s="600" t="s">
        <v>106</v>
      </c>
      <c r="I91" s="600" t="s">
        <v>108</v>
      </c>
      <c r="J91" s="600" t="s">
        <v>106</v>
      </c>
      <c r="K91" s="600" t="s">
        <v>108</v>
      </c>
      <c r="L91" s="600" t="s">
        <v>106</v>
      </c>
      <c r="M91" s="600" t="s">
        <v>108</v>
      </c>
      <c r="N91" s="600" t="s">
        <v>108</v>
      </c>
      <c r="O91" s="600" t="s">
        <v>106</v>
      </c>
      <c r="P91" s="600" t="s">
        <v>106</v>
      </c>
      <c r="Q91" s="600" t="s">
        <v>108</v>
      </c>
      <c r="R91" s="600" t="s">
        <v>108</v>
      </c>
      <c r="S91" s="600" t="s">
        <v>107</v>
      </c>
      <c r="T91" s="600" t="s">
        <v>106</v>
      </c>
      <c r="U91" s="600" t="s">
        <v>108</v>
      </c>
      <c r="V91" s="600" t="s">
        <v>106</v>
      </c>
      <c r="W91" s="600" t="s">
        <v>106</v>
      </c>
      <c r="X91" s="600" t="s">
        <v>106</v>
      </c>
      <c r="Y91" s="600" t="s">
        <v>108</v>
      </c>
      <c r="Z91" s="600" t="s">
        <v>106</v>
      </c>
      <c r="AA91" s="600" t="s">
        <v>108</v>
      </c>
      <c r="AB91" s="600" t="s">
        <v>108</v>
      </c>
      <c r="AC91" s="600" t="s">
        <v>107</v>
      </c>
      <c r="AD91" s="600" t="s">
        <v>108</v>
      </c>
      <c r="AE91" s="600" t="s">
        <v>108</v>
      </c>
      <c r="AF91" s="600" t="s">
        <v>108</v>
      </c>
      <c r="AG91" s="600" t="s">
        <v>108</v>
      </c>
      <c r="AH91" s="600" t="s">
        <v>108</v>
      </c>
      <c r="AI91" s="600" t="s">
        <v>108</v>
      </c>
      <c r="AJ91" s="600" t="s">
        <v>108</v>
      </c>
      <c r="AK91" s="600" t="s">
        <v>108</v>
      </c>
      <c r="AL91" s="600" t="s">
        <v>108</v>
      </c>
    </row>
    <row r="92" spans="1:38" s="600" customFormat="1">
      <c r="A92" s="600">
        <v>703975</v>
      </c>
      <c r="B92" s="600" t="s">
        <v>228</v>
      </c>
      <c r="C92" s="600" t="s">
        <v>108</v>
      </c>
      <c r="D92" s="600" t="s">
        <v>108</v>
      </c>
      <c r="E92" s="600" t="s">
        <v>108</v>
      </c>
      <c r="F92" s="600" t="s">
        <v>108</v>
      </c>
      <c r="G92" s="600" t="s">
        <v>106</v>
      </c>
      <c r="H92" s="600" t="s">
        <v>108</v>
      </c>
      <c r="I92" s="600" t="s">
        <v>108</v>
      </c>
      <c r="J92" s="600" t="s">
        <v>108</v>
      </c>
      <c r="K92" s="600" t="s">
        <v>108</v>
      </c>
      <c r="L92" s="600" t="s">
        <v>106</v>
      </c>
      <c r="M92" s="600" t="s">
        <v>108</v>
      </c>
      <c r="N92" s="600" t="s">
        <v>108</v>
      </c>
      <c r="O92" s="600" t="s">
        <v>106</v>
      </c>
      <c r="P92" s="600" t="s">
        <v>108</v>
      </c>
      <c r="Q92" s="600" t="s">
        <v>106</v>
      </c>
      <c r="R92" s="600" t="s">
        <v>108</v>
      </c>
      <c r="S92" s="600" t="s">
        <v>106</v>
      </c>
      <c r="T92" s="600" t="s">
        <v>108</v>
      </c>
      <c r="U92" s="600" t="s">
        <v>106</v>
      </c>
      <c r="V92" s="600" t="s">
        <v>106</v>
      </c>
      <c r="W92" s="600" t="s">
        <v>108</v>
      </c>
      <c r="X92" s="600" t="s">
        <v>108</v>
      </c>
      <c r="Y92" s="600" t="s">
        <v>108</v>
      </c>
      <c r="Z92" s="600" t="s">
        <v>106</v>
      </c>
      <c r="AA92" s="600" t="s">
        <v>106</v>
      </c>
      <c r="AB92" s="600" t="s">
        <v>106</v>
      </c>
      <c r="AC92" s="600" t="s">
        <v>106</v>
      </c>
      <c r="AD92" s="600" t="s">
        <v>108</v>
      </c>
      <c r="AE92" s="600" t="s">
        <v>108</v>
      </c>
      <c r="AF92" s="600" t="s">
        <v>108</v>
      </c>
      <c r="AG92" s="600" t="s">
        <v>107</v>
      </c>
      <c r="AH92" s="600" t="s">
        <v>107</v>
      </c>
      <c r="AI92" s="600" t="s">
        <v>107</v>
      </c>
      <c r="AJ92" s="600" t="s">
        <v>107</v>
      </c>
      <c r="AK92" s="600" t="s">
        <v>107</v>
      </c>
      <c r="AL92" s="600" t="s">
        <v>107</v>
      </c>
    </row>
    <row r="93" spans="1:38" s="600" customFormat="1">
      <c r="A93" s="600">
        <v>704046</v>
      </c>
      <c r="B93" s="600" t="s">
        <v>228</v>
      </c>
      <c r="C93" s="600" t="s">
        <v>108</v>
      </c>
      <c r="D93" s="600" t="s">
        <v>108</v>
      </c>
      <c r="E93" s="600" t="s">
        <v>108</v>
      </c>
      <c r="F93" s="600" t="s">
        <v>108</v>
      </c>
      <c r="G93" s="600" t="s">
        <v>108</v>
      </c>
      <c r="H93" s="600" t="s">
        <v>106</v>
      </c>
      <c r="I93" s="600" t="s">
        <v>108</v>
      </c>
      <c r="J93" s="600" t="s">
        <v>106</v>
      </c>
      <c r="K93" s="600" t="s">
        <v>108</v>
      </c>
      <c r="L93" s="600" t="s">
        <v>108</v>
      </c>
      <c r="M93" s="600" t="s">
        <v>108</v>
      </c>
      <c r="N93" s="600" t="s">
        <v>106</v>
      </c>
      <c r="O93" s="600" t="s">
        <v>108</v>
      </c>
      <c r="P93" s="600" t="s">
        <v>108</v>
      </c>
      <c r="Q93" s="600" t="s">
        <v>108</v>
      </c>
      <c r="R93" s="600" t="s">
        <v>108</v>
      </c>
      <c r="S93" s="600" t="s">
        <v>108</v>
      </c>
      <c r="T93" s="600" t="s">
        <v>106</v>
      </c>
      <c r="U93" s="600" t="s">
        <v>108</v>
      </c>
      <c r="V93" s="600" t="s">
        <v>108</v>
      </c>
      <c r="W93" s="600" t="s">
        <v>108</v>
      </c>
      <c r="X93" s="600" t="s">
        <v>108</v>
      </c>
      <c r="Y93" s="600" t="s">
        <v>108</v>
      </c>
      <c r="Z93" s="600" t="s">
        <v>106</v>
      </c>
      <c r="AA93" s="600" t="s">
        <v>108</v>
      </c>
      <c r="AB93" s="600" t="s">
        <v>108</v>
      </c>
      <c r="AC93" s="600" t="s">
        <v>106</v>
      </c>
      <c r="AD93" s="600" t="s">
        <v>108</v>
      </c>
      <c r="AE93" s="600" t="s">
        <v>108</v>
      </c>
      <c r="AF93" s="600" t="s">
        <v>108</v>
      </c>
      <c r="AG93" s="600" t="s">
        <v>108</v>
      </c>
      <c r="AH93" s="600" t="s">
        <v>107</v>
      </c>
      <c r="AI93" s="600" t="s">
        <v>108</v>
      </c>
      <c r="AJ93" s="600" t="s">
        <v>107</v>
      </c>
      <c r="AK93" s="600" t="s">
        <v>107</v>
      </c>
      <c r="AL93" s="600" t="s">
        <v>107</v>
      </c>
    </row>
    <row r="94" spans="1:38" s="600" customFormat="1">
      <c r="A94" s="600">
        <v>704093</v>
      </c>
      <c r="B94" s="600" t="s">
        <v>229</v>
      </c>
      <c r="C94" s="600" t="s">
        <v>108</v>
      </c>
      <c r="D94" s="600" t="s">
        <v>106</v>
      </c>
      <c r="E94" s="600" t="s">
        <v>106</v>
      </c>
      <c r="F94" s="600" t="s">
        <v>108</v>
      </c>
      <c r="G94" s="600" t="s">
        <v>106</v>
      </c>
      <c r="H94" s="600" t="s">
        <v>108</v>
      </c>
      <c r="I94" s="600" t="s">
        <v>108</v>
      </c>
      <c r="J94" s="600" t="s">
        <v>106</v>
      </c>
      <c r="K94" s="600" t="s">
        <v>108</v>
      </c>
      <c r="L94" s="600" t="s">
        <v>108</v>
      </c>
      <c r="M94" s="600" t="s">
        <v>108</v>
      </c>
      <c r="N94" s="600" t="s">
        <v>108</v>
      </c>
      <c r="O94" s="600" t="s">
        <v>106</v>
      </c>
      <c r="P94" s="600" t="s">
        <v>108</v>
      </c>
      <c r="Q94" s="600" t="s">
        <v>108</v>
      </c>
      <c r="R94" s="600" t="s">
        <v>108</v>
      </c>
      <c r="S94" s="600" t="s">
        <v>106</v>
      </c>
      <c r="T94" s="600" t="s">
        <v>108</v>
      </c>
      <c r="U94" s="600" t="s">
        <v>106</v>
      </c>
      <c r="V94" s="600" t="s">
        <v>106</v>
      </c>
      <c r="W94" s="600" t="s">
        <v>108</v>
      </c>
      <c r="X94" s="600" t="s">
        <v>108</v>
      </c>
      <c r="Y94" s="600" t="s">
        <v>106</v>
      </c>
      <c r="Z94" s="600" t="s">
        <v>106</v>
      </c>
      <c r="AA94" s="600" t="s">
        <v>107</v>
      </c>
      <c r="AB94" s="600" t="s">
        <v>107</v>
      </c>
      <c r="AC94" s="600" t="s">
        <v>107</v>
      </c>
      <c r="AD94" s="600" t="s">
        <v>107</v>
      </c>
      <c r="AE94" s="600" t="s">
        <v>107</v>
      </c>
      <c r="AF94" s="600" t="s">
        <v>107</v>
      </c>
    </row>
    <row r="95" spans="1:38" s="600" customFormat="1">
      <c r="A95" s="600">
        <v>704233</v>
      </c>
      <c r="B95" s="600" t="s">
        <v>228</v>
      </c>
      <c r="C95" s="600" t="s">
        <v>108</v>
      </c>
      <c r="D95" s="600" t="s">
        <v>108</v>
      </c>
      <c r="E95" s="600" t="s">
        <v>108</v>
      </c>
      <c r="F95" s="600" t="s">
        <v>108</v>
      </c>
      <c r="G95" s="600" t="s">
        <v>108</v>
      </c>
      <c r="H95" s="600" t="s">
        <v>108</v>
      </c>
      <c r="I95" s="600" t="s">
        <v>108</v>
      </c>
      <c r="J95" s="600" t="s">
        <v>108</v>
      </c>
      <c r="K95" s="600" t="s">
        <v>108</v>
      </c>
      <c r="L95" s="600" t="s">
        <v>108</v>
      </c>
      <c r="M95" s="600" t="s">
        <v>108</v>
      </c>
      <c r="N95" s="600" t="s">
        <v>108</v>
      </c>
      <c r="O95" s="600" t="s">
        <v>108</v>
      </c>
      <c r="P95" s="600" t="s">
        <v>108</v>
      </c>
      <c r="Q95" s="600" t="s">
        <v>108</v>
      </c>
      <c r="R95" s="600" t="s">
        <v>108</v>
      </c>
      <c r="S95" s="600" t="s">
        <v>108</v>
      </c>
      <c r="T95" s="600" t="s">
        <v>106</v>
      </c>
      <c r="U95" s="600" t="s">
        <v>108</v>
      </c>
      <c r="V95" s="600" t="s">
        <v>108</v>
      </c>
      <c r="W95" s="600" t="s">
        <v>107</v>
      </c>
      <c r="X95" s="600" t="s">
        <v>108</v>
      </c>
      <c r="Y95" s="600" t="s">
        <v>106</v>
      </c>
      <c r="Z95" s="600" t="s">
        <v>108</v>
      </c>
      <c r="AA95" s="600" t="s">
        <v>108</v>
      </c>
      <c r="AB95" s="600" t="s">
        <v>108</v>
      </c>
      <c r="AC95" s="600" t="s">
        <v>108</v>
      </c>
      <c r="AD95" s="600" t="s">
        <v>108</v>
      </c>
      <c r="AE95" s="600" t="s">
        <v>108</v>
      </c>
      <c r="AF95" s="600" t="s">
        <v>108</v>
      </c>
      <c r="AG95" s="600" t="s">
        <v>108</v>
      </c>
      <c r="AH95" s="600" t="s">
        <v>107</v>
      </c>
      <c r="AI95" s="600" t="s">
        <v>108</v>
      </c>
      <c r="AJ95" s="600" t="s">
        <v>108</v>
      </c>
      <c r="AK95" s="600" t="s">
        <v>107</v>
      </c>
      <c r="AL95" s="600" t="s">
        <v>107</v>
      </c>
    </row>
    <row r="96" spans="1:38" s="600" customFormat="1">
      <c r="A96" s="600">
        <v>704239</v>
      </c>
      <c r="B96" s="600" t="s">
        <v>228</v>
      </c>
      <c r="C96" s="600" t="s">
        <v>108</v>
      </c>
      <c r="D96" s="600" t="s">
        <v>108</v>
      </c>
      <c r="E96" s="600" t="s">
        <v>106</v>
      </c>
      <c r="F96" s="600" t="s">
        <v>108</v>
      </c>
      <c r="G96" s="600" t="s">
        <v>108</v>
      </c>
      <c r="H96" s="600" t="s">
        <v>108</v>
      </c>
      <c r="I96" s="600" t="s">
        <v>108</v>
      </c>
      <c r="J96" s="600" t="s">
        <v>106</v>
      </c>
      <c r="K96" s="600" t="s">
        <v>108</v>
      </c>
      <c r="L96" s="600" t="s">
        <v>108</v>
      </c>
      <c r="M96" s="600" t="s">
        <v>106</v>
      </c>
      <c r="N96" s="600" t="s">
        <v>108</v>
      </c>
      <c r="O96" s="600" t="s">
        <v>106</v>
      </c>
      <c r="P96" s="600" t="s">
        <v>108</v>
      </c>
      <c r="Q96" s="600" t="s">
        <v>106</v>
      </c>
      <c r="R96" s="600" t="s">
        <v>108</v>
      </c>
      <c r="S96" s="600" t="s">
        <v>106</v>
      </c>
      <c r="T96" s="600" t="s">
        <v>106</v>
      </c>
      <c r="U96" s="600" t="s">
        <v>108</v>
      </c>
      <c r="V96" s="600" t="s">
        <v>106</v>
      </c>
      <c r="W96" s="600" t="s">
        <v>106</v>
      </c>
      <c r="X96" s="600" t="s">
        <v>106</v>
      </c>
      <c r="Y96" s="600" t="s">
        <v>108</v>
      </c>
      <c r="Z96" s="600" t="s">
        <v>108</v>
      </c>
      <c r="AA96" s="600" t="s">
        <v>108</v>
      </c>
      <c r="AB96" s="600" t="s">
        <v>106</v>
      </c>
      <c r="AC96" s="600" t="s">
        <v>107</v>
      </c>
      <c r="AD96" s="600" t="s">
        <v>106</v>
      </c>
      <c r="AE96" s="600" t="s">
        <v>108</v>
      </c>
      <c r="AF96" s="600" t="s">
        <v>108</v>
      </c>
      <c r="AG96" s="600" t="s">
        <v>107</v>
      </c>
      <c r="AH96" s="600" t="s">
        <v>107</v>
      </c>
      <c r="AI96" s="600" t="s">
        <v>107</v>
      </c>
      <c r="AJ96" s="600" t="s">
        <v>107</v>
      </c>
      <c r="AK96" s="600" t="s">
        <v>107</v>
      </c>
      <c r="AL96" s="600" t="s">
        <v>107</v>
      </c>
    </row>
    <row r="97" spans="1:38" s="600" customFormat="1">
      <c r="A97" s="600">
        <v>704246</v>
      </c>
      <c r="B97" s="600" t="s">
        <v>228</v>
      </c>
      <c r="C97" s="600" t="s">
        <v>108</v>
      </c>
      <c r="D97" s="600" t="s">
        <v>108</v>
      </c>
      <c r="E97" s="600" t="s">
        <v>108</v>
      </c>
      <c r="F97" s="600" t="s">
        <v>108</v>
      </c>
      <c r="G97" s="600" t="s">
        <v>108</v>
      </c>
      <c r="H97" s="600" t="s">
        <v>108</v>
      </c>
      <c r="I97" s="600" t="s">
        <v>108</v>
      </c>
      <c r="J97" s="600" t="s">
        <v>106</v>
      </c>
      <c r="K97" s="600" t="s">
        <v>108</v>
      </c>
      <c r="L97" s="600" t="s">
        <v>108</v>
      </c>
      <c r="M97" s="600" t="s">
        <v>106</v>
      </c>
      <c r="N97" s="600" t="s">
        <v>108</v>
      </c>
      <c r="O97" s="600" t="s">
        <v>108</v>
      </c>
      <c r="P97" s="600" t="s">
        <v>106</v>
      </c>
      <c r="Q97" s="600" t="s">
        <v>108</v>
      </c>
      <c r="R97" s="600" t="s">
        <v>108</v>
      </c>
      <c r="S97" s="600" t="s">
        <v>106</v>
      </c>
      <c r="T97" s="600" t="s">
        <v>108</v>
      </c>
      <c r="U97" s="600" t="s">
        <v>108</v>
      </c>
      <c r="V97" s="600" t="s">
        <v>108</v>
      </c>
      <c r="W97" s="600" t="s">
        <v>108</v>
      </c>
      <c r="X97" s="600" t="s">
        <v>106</v>
      </c>
      <c r="Y97" s="600" t="s">
        <v>108</v>
      </c>
      <c r="Z97" s="600" t="s">
        <v>108</v>
      </c>
      <c r="AA97" s="600" t="s">
        <v>108</v>
      </c>
      <c r="AB97" s="600" t="s">
        <v>108</v>
      </c>
      <c r="AC97" s="600" t="s">
        <v>108</v>
      </c>
      <c r="AD97" s="600" t="s">
        <v>107</v>
      </c>
      <c r="AE97" s="600" t="s">
        <v>108</v>
      </c>
      <c r="AF97" s="600" t="s">
        <v>108</v>
      </c>
      <c r="AG97" s="600" t="s">
        <v>108</v>
      </c>
      <c r="AH97" s="600" t="s">
        <v>107</v>
      </c>
      <c r="AI97" s="600" t="s">
        <v>108</v>
      </c>
      <c r="AJ97" s="600" t="s">
        <v>107</v>
      </c>
      <c r="AK97" s="600" t="s">
        <v>107</v>
      </c>
      <c r="AL97" s="600" t="s">
        <v>108</v>
      </c>
    </row>
    <row r="98" spans="1:38" s="600" customFormat="1">
      <c r="A98" s="600">
        <v>704283</v>
      </c>
      <c r="B98" s="600" t="s">
        <v>229</v>
      </c>
      <c r="C98" s="600" t="s">
        <v>106</v>
      </c>
      <c r="D98" s="600" t="s">
        <v>106</v>
      </c>
      <c r="E98" s="600" t="s">
        <v>106</v>
      </c>
      <c r="F98" s="600" t="s">
        <v>106</v>
      </c>
      <c r="G98" s="600" t="s">
        <v>106</v>
      </c>
      <c r="H98" s="600" t="s">
        <v>106</v>
      </c>
      <c r="I98" s="600" t="s">
        <v>106</v>
      </c>
      <c r="J98" s="600" t="s">
        <v>107</v>
      </c>
      <c r="K98" s="600" t="s">
        <v>107</v>
      </c>
      <c r="L98" s="600" t="s">
        <v>108</v>
      </c>
      <c r="M98" s="600" t="s">
        <v>108</v>
      </c>
      <c r="N98" s="600" t="s">
        <v>106</v>
      </c>
      <c r="O98" s="600" t="s">
        <v>108</v>
      </c>
      <c r="P98" s="600" t="s">
        <v>108</v>
      </c>
      <c r="Q98" s="600" t="s">
        <v>108</v>
      </c>
      <c r="R98" s="600" t="s">
        <v>108</v>
      </c>
      <c r="S98" s="600" t="s">
        <v>106</v>
      </c>
      <c r="T98" s="600" t="s">
        <v>106</v>
      </c>
      <c r="U98" s="600" t="s">
        <v>108</v>
      </c>
      <c r="V98" s="600" t="s">
        <v>108</v>
      </c>
      <c r="W98" s="600" t="s">
        <v>108</v>
      </c>
      <c r="X98" s="600" t="s">
        <v>108</v>
      </c>
      <c r="Y98" s="600" t="s">
        <v>108</v>
      </c>
      <c r="Z98" s="600" t="s">
        <v>108</v>
      </c>
      <c r="AA98" s="600" t="s">
        <v>107</v>
      </c>
      <c r="AB98" s="600" t="s">
        <v>107</v>
      </c>
      <c r="AC98" s="600" t="s">
        <v>107</v>
      </c>
      <c r="AD98" s="600" t="s">
        <v>107</v>
      </c>
      <c r="AE98" s="600" t="s">
        <v>107</v>
      </c>
      <c r="AF98" s="600" t="s">
        <v>107</v>
      </c>
    </row>
    <row r="99" spans="1:38" s="600" customFormat="1">
      <c r="A99" s="600">
        <v>704304</v>
      </c>
      <c r="B99" s="600" t="s">
        <v>228</v>
      </c>
      <c r="C99" s="600" t="s">
        <v>108</v>
      </c>
      <c r="D99" s="600" t="s">
        <v>108</v>
      </c>
      <c r="E99" s="600" t="s">
        <v>108</v>
      </c>
      <c r="F99" s="600" t="s">
        <v>108</v>
      </c>
      <c r="G99" s="600" t="s">
        <v>106</v>
      </c>
      <c r="H99" s="600" t="s">
        <v>108</v>
      </c>
      <c r="I99" s="600" t="s">
        <v>108</v>
      </c>
      <c r="J99" s="600" t="s">
        <v>108</v>
      </c>
      <c r="K99" s="600" t="s">
        <v>108</v>
      </c>
      <c r="L99" s="600" t="s">
        <v>108</v>
      </c>
      <c r="M99" s="600" t="s">
        <v>108</v>
      </c>
      <c r="N99" s="600" t="s">
        <v>107</v>
      </c>
      <c r="O99" s="600" t="s">
        <v>108</v>
      </c>
      <c r="P99" s="600" t="s">
        <v>108</v>
      </c>
      <c r="Q99" s="600" t="s">
        <v>108</v>
      </c>
      <c r="R99" s="600" t="s">
        <v>108</v>
      </c>
      <c r="S99" s="600" t="s">
        <v>108</v>
      </c>
      <c r="T99" s="600" t="s">
        <v>107</v>
      </c>
      <c r="U99" s="600" t="s">
        <v>108</v>
      </c>
      <c r="V99" s="600" t="s">
        <v>108</v>
      </c>
      <c r="W99" s="600" t="s">
        <v>106</v>
      </c>
      <c r="X99" s="600" t="s">
        <v>108</v>
      </c>
      <c r="Y99" s="600" t="s">
        <v>108</v>
      </c>
      <c r="Z99" s="600" t="s">
        <v>107</v>
      </c>
      <c r="AA99" s="600" t="s">
        <v>106</v>
      </c>
      <c r="AB99" s="600" t="s">
        <v>106</v>
      </c>
      <c r="AC99" s="600" t="s">
        <v>108</v>
      </c>
      <c r="AD99" s="600" t="s">
        <v>108</v>
      </c>
      <c r="AE99" s="600" t="s">
        <v>108</v>
      </c>
      <c r="AF99" s="600" t="s">
        <v>108</v>
      </c>
      <c r="AG99" s="600" t="s">
        <v>107</v>
      </c>
      <c r="AH99" s="600" t="s">
        <v>107</v>
      </c>
      <c r="AI99" s="600" t="s">
        <v>108</v>
      </c>
      <c r="AJ99" s="600" t="s">
        <v>107</v>
      </c>
      <c r="AK99" s="600" t="s">
        <v>107</v>
      </c>
      <c r="AL99" s="600" t="s">
        <v>108</v>
      </c>
    </row>
    <row r="100" spans="1:38" s="600" customFormat="1">
      <c r="A100" s="600">
        <v>704307</v>
      </c>
      <c r="B100" s="600" t="s">
        <v>228</v>
      </c>
      <c r="C100" s="600" t="s">
        <v>108</v>
      </c>
      <c r="D100" s="600" t="s">
        <v>108</v>
      </c>
      <c r="E100" s="600" t="s">
        <v>108</v>
      </c>
      <c r="F100" s="600" t="s">
        <v>106</v>
      </c>
      <c r="G100" s="600" t="s">
        <v>108</v>
      </c>
      <c r="H100" s="600" t="s">
        <v>108</v>
      </c>
      <c r="I100" s="600" t="s">
        <v>108</v>
      </c>
      <c r="J100" s="600" t="s">
        <v>106</v>
      </c>
      <c r="K100" s="600" t="s">
        <v>108</v>
      </c>
      <c r="L100" s="600" t="s">
        <v>106</v>
      </c>
      <c r="M100" s="600" t="s">
        <v>106</v>
      </c>
      <c r="N100" s="600" t="s">
        <v>108</v>
      </c>
      <c r="O100" s="600" t="s">
        <v>108</v>
      </c>
      <c r="P100" s="600" t="s">
        <v>108</v>
      </c>
      <c r="Q100" s="600" t="s">
        <v>108</v>
      </c>
      <c r="R100" s="600" t="s">
        <v>106</v>
      </c>
      <c r="S100" s="600" t="s">
        <v>106</v>
      </c>
      <c r="T100" s="600" t="s">
        <v>106</v>
      </c>
      <c r="U100" s="600" t="s">
        <v>108</v>
      </c>
      <c r="V100" s="600" t="s">
        <v>108</v>
      </c>
      <c r="W100" s="600" t="s">
        <v>108</v>
      </c>
      <c r="X100" s="600" t="s">
        <v>108</v>
      </c>
      <c r="Y100" s="600" t="s">
        <v>108</v>
      </c>
      <c r="Z100" s="600" t="s">
        <v>106</v>
      </c>
      <c r="AA100" s="600" t="s">
        <v>108</v>
      </c>
      <c r="AB100" s="600" t="s">
        <v>108</v>
      </c>
      <c r="AC100" s="600" t="s">
        <v>108</v>
      </c>
      <c r="AD100" s="600" t="s">
        <v>108</v>
      </c>
      <c r="AE100" s="600" t="s">
        <v>108</v>
      </c>
      <c r="AF100" s="600" t="s">
        <v>108</v>
      </c>
      <c r="AG100" s="600" t="s">
        <v>107</v>
      </c>
      <c r="AH100" s="600" t="s">
        <v>107</v>
      </c>
      <c r="AI100" s="600" t="s">
        <v>107</v>
      </c>
      <c r="AJ100" s="600" t="s">
        <v>107</v>
      </c>
      <c r="AK100" s="600" t="s">
        <v>107</v>
      </c>
      <c r="AL100" s="600" t="s">
        <v>107</v>
      </c>
    </row>
    <row r="101" spans="1:38" s="600" customFormat="1">
      <c r="A101" s="600">
        <v>704344</v>
      </c>
      <c r="B101" s="600" t="s">
        <v>228</v>
      </c>
      <c r="C101" s="600" t="s">
        <v>108</v>
      </c>
      <c r="D101" s="600" t="s">
        <v>108</v>
      </c>
      <c r="E101" s="600" t="s">
        <v>108</v>
      </c>
      <c r="F101" s="600" t="s">
        <v>108</v>
      </c>
      <c r="G101" s="600" t="s">
        <v>106</v>
      </c>
      <c r="H101" s="600" t="s">
        <v>106</v>
      </c>
      <c r="I101" s="600" t="s">
        <v>108</v>
      </c>
      <c r="J101" s="600" t="s">
        <v>108</v>
      </c>
      <c r="K101" s="600" t="s">
        <v>108</v>
      </c>
      <c r="L101" s="600" t="s">
        <v>108</v>
      </c>
      <c r="M101" s="600" t="s">
        <v>108</v>
      </c>
      <c r="N101" s="600" t="s">
        <v>106</v>
      </c>
      <c r="O101" s="600" t="s">
        <v>106</v>
      </c>
      <c r="P101" s="600" t="s">
        <v>108</v>
      </c>
      <c r="Q101" s="600" t="s">
        <v>108</v>
      </c>
      <c r="R101" s="600" t="s">
        <v>108</v>
      </c>
      <c r="S101" s="600" t="s">
        <v>108</v>
      </c>
      <c r="T101" s="600" t="s">
        <v>108</v>
      </c>
      <c r="U101" s="600" t="s">
        <v>108</v>
      </c>
      <c r="V101" s="600" t="s">
        <v>108</v>
      </c>
      <c r="W101" s="600" t="s">
        <v>106</v>
      </c>
      <c r="X101" s="600" t="s">
        <v>106</v>
      </c>
      <c r="Y101" s="600" t="s">
        <v>108</v>
      </c>
      <c r="Z101" s="600" t="s">
        <v>106</v>
      </c>
      <c r="AA101" s="600" t="s">
        <v>108</v>
      </c>
      <c r="AB101" s="600" t="s">
        <v>108</v>
      </c>
      <c r="AC101" s="600" t="s">
        <v>106</v>
      </c>
      <c r="AD101" s="600" t="s">
        <v>108</v>
      </c>
      <c r="AE101" s="600" t="s">
        <v>108</v>
      </c>
      <c r="AF101" s="600" t="s">
        <v>108</v>
      </c>
      <c r="AG101" s="600" t="s">
        <v>108</v>
      </c>
      <c r="AH101" s="600" t="s">
        <v>107</v>
      </c>
      <c r="AI101" s="600" t="s">
        <v>108</v>
      </c>
      <c r="AJ101" s="600" t="s">
        <v>108</v>
      </c>
      <c r="AK101" s="600" t="s">
        <v>108</v>
      </c>
      <c r="AL101" s="600" t="s">
        <v>107</v>
      </c>
    </row>
    <row r="102" spans="1:38" s="600" customFormat="1">
      <c r="A102" s="600">
        <v>704409</v>
      </c>
      <c r="B102" s="600" t="s">
        <v>228</v>
      </c>
      <c r="C102" s="600" t="s">
        <v>108</v>
      </c>
      <c r="D102" s="600" t="s">
        <v>108</v>
      </c>
      <c r="E102" s="600" t="s">
        <v>108</v>
      </c>
      <c r="F102" s="600" t="s">
        <v>108</v>
      </c>
      <c r="G102" s="600" t="s">
        <v>108</v>
      </c>
      <c r="H102" s="600" t="s">
        <v>108</v>
      </c>
      <c r="I102" s="600" t="s">
        <v>108</v>
      </c>
      <c r="J102" s="600" t="s">
        <v>108</v>
      </c>
      <c r="K102" s="600" t="s">
        <v>108</v>
      </c>
      <c r="L102" s="600" t="s">
        <v>108</v>
      </c>
      <c r="M102" s="600" t="s">
        <v>108</v>
      </c>
      <c r="N102" s="600" t="s">
        <v>106</v>
      </c>
      <c r="O102" s="600" t="s">
        <v>108</v>
      </c>
      <c r="P102" s="600" t="s">
        <v>108</v>
      </c>
      <c r="Q102" s="600" t="s">
        <v>106</v>
      </c>
      <c r="R102" s="600" t="s">
        <v>108</v>
      </c>
      <c r="S102" s="600" t="s">
        <v>106</v>
      </c>
      <c r="T102" s="600" t="s">
        <v>108</v>
      </c>
      <c r="U102" s="600" t="s">
        <v>108</v>
      </c>
      <c r="V102" s="600" t="s">
        <v>108</v>
      </c>
      <c r="W102" s="600" t="s">
        <v>106</v>
      </c>
      <c r="X102" s="600" t="s">
        <v>108</v>
      </c>
      <c r="Y102" s="600" t="s">
        <v>106</v>
      </c>
      <c r="Z102" s="600" t="s">
        <v>106</v>
      </c>
      <c r="AA102" s="600" t="s">
        <v>108</v>
      </c>
      <c r="AB102" s="600" t="s">
        <v>108</v>
      </c>
      <c r="AC102" s="600" t="s">
        <v>108</v>
      </c>
      <c r="AD102" s="600" t="s">
        <v>108</v>
      </c>
      <c r="AE102" s="600" t="s">
        <v>108</v>
      </c>
      <c r="AF102" s="600" t="s">
        <v>106</v>
      </c>
      <c r="AG102" s="600" t="s">
        <v>108</v>
      </c>
      <c r="AH102" s="600" t="s">
        <v>107</v>
      </c>
      <c r="AI102" s="600" t="s">
        <v>107</v>
      </c>
      <c r="AJ102" s="600" t="s">
        <v>108</v>
      </c>
      <c r="AK102" s="600" t="s">
        <v>107</v>
      </c>
      <c r="AL102" s="600" t="s">
        <v>108</v>
      </c>
    </row>
    <row r="103" spans="1:38" s="600" customFormat="1">
      <c r="A103" s="600">
        <v>704469</v>
      </c>
      <c r="B103" s="600" t="s">
        <v>229</v>
      </c>
      <c r="C103" s="600" t="s">
        <v>108</v>
      </c>
      <c r="D103" s="600" t="s">
        <v>108</v>
      </c>
      <c r="E103" s="600" t="s">
        <v>106</v>
      </c>
      <c r="F103" s="600" t="s">
        <v>106</v>
      </c>
      <c r="G103" s="600" t="s">
        <v>108</v>
      </c>
      <c r="H103" s="600" t="s">
        <v>108</v>
      </c>
      <c r="I103" s="600" t="s">
        <v>108</v>
      </c>
      <c r="J103" s="600" t="s">
        <v>108</v>
      </c>
      <c r="K103" s="600" t="s">
        <v>108</v>
      </c>
      <c r="L103" s="600" t="s">
        <v>106</v>
      </c>
      <c r="M103" s="600" t="s">
        <v>108</v>
      </c>
      <c r="N103" s="600" t="s">
        <v>106</v>
      </c>
      <c r="O103" s="600" t="s">
        <v>106</v>
      </c>
      <c r="P103" s="600" t="s">
        <v>108</v>
      </c>
      <c r="Q103" s="600" t="s">
        <v>106</v>
      </c>
      <c r="R103" s="600" t="s">
        <v>106</v>
      </c>
      <c r="S103" s="600" t="s">
        <v>106</v>
      </c>
      <c r="T103" s="600" t="s">
        <v>108</v>
      </c>
      <c r="U103" s="600" t="s">
        <v>108</v>
      </c>
      <c r="V103" s="600" t="s">
        <v>108</v>
      </c>
      <c r="W103" s="600" t="s">
        <v>107</v>
      </c>
      <c r="X103" s="600" t="s">
        <v>106</v>
      </c>
      <c r="Y103" s="600" t="s">
        <v>108</v>
      </c>
      <c r="Z103" s="600" t="s">
        <v>107</v>
      </c>
      <c r="AA103" s="600" t="s">
        <v>107</v>
      </c>
      <c r="AB103" s="600" t="s">
        <v>107</v>
      </c>
      <c r="AC103" s="600" t="s">
        <v>107</v>
      </c>
      <c r="AD103" s="600" t="s">
        <v>107</v>
      </c>
      <c r="AE103" s="600" t="s">
        <v>107</v>
      </c>
      <c r="AF103" s="600" t="s">
        <v>107</v>
      </c>
    </row>
    <row r="104" spans="1:38" s="600" customFormat="1">
      <c r="A104" s="600">
        <v>704473</v>
      </c>
      <c r="B104" s="600" t="s">
        <v>228</v>
      </c>
      <c r="C104" s="600" t="s">
        <v>106</v>
      </c>
      <c r="D104" s="600" t="s">
        <v>106</v>
      </c>
      <c r="E104" s="600" t="s">
        <v>108</v>
      </c>
      <c r="F104" s="600" t="s">
        <v>108</v>
      </c>
      <c r="G104" s="600" t="s">
        <v>108</v>
      </c>
      <c r="H104" s="600" t="s">
        <v>108</v>
      </c>
      <c r="I104" s="600" t="s">
        <v>108</v>
      </c>
      <c r="J104" s="600" t="s">
        <v>108</v>
      </c>
      <c r="K104" s="600" t="s">
        <v>108</v>
      </c>
      <c r="L104" s="600" t="s">
        <v>106</v>
      </c>
      <c r="M104" s="600" t="s">
        <v>107</v>
      </c>
      <c r="N104" s="600" t="s">
        <v>108</v>
      </c>
      <c r="O104" s="600" t="s">
        <v>108</v>
      </c>
      <c r="P104" s="600" t="s">
        <v>108</v>
      </c>
      <c r="Q104" s="600" t="s">
        <v>108</v>
      </c>
      <c r="R104" s="600" t="s">
        <v>108</v>
      </c>
      <c r="S104" s="600" t="s">
        <v>108</v>
      </c>
      <c r="T104" s="600" t="s">
        <v>108</v>
      </c>
      <c r="U104" s="600" t="s">
        <v>108</v>
      </c>
      <c r="V104" s="600" t="s">
        <v>108</v>
      </c>
      <c r="W104" s="600" t="s">
        <v>106</v>
      </c>
      <c r="X104" s="600" t="s">
        <v>108</v>
      </c>
      <c r="Y104" s="600" t="s">
        <v>108</v>
      </c>
      <c r="Z104" s="600" t="s">
        <v>106</v>
      </c>
      <c r="AA104" s="600" t="s">
        <v>108</v>
      </c>
      <c r="AB104" s="600" t="s">
        <v>108</v>
      </c>
      <c r="AC104" s="600" t="s">
        <v>108</v>
      </c>
      <c r="AD104" s="600" t="s">
        <v>108</v>
      </c>
      <c r="AE104" s="600" t="s">
        <v>108</v>
      </c>
      <c r="AF104" s="600" t="s">
        <v>108</v>
      </c>
      <c r="AG104" s="600" t="s">
        <v>108</v>
      </c>
      <c r="AH104" s="600" t="s">
        <v>108</v>
      </c>
      <c r="AI104" s="600" t="s">
        <v>108</v>
      </c>
      <c r="AJ104" s="600" t="s">
        <v>108</v>
      </c>
      <c r="AK104" s="600" t="s">
        <v>108</v>
      </c>
      <c r="AL104" s="600" t="s">
        <v>108</v>
      </c>
    </row>
    <row r="105" spans="1:38" s="600" customFormat="1">
      <c r="A105" s="600">
        <v>704591</v>
      </c>
      <c r="B105" s="600" t="s">
        <v>228</v>
      </c>
      <c r="C105" s="600" t="s">
        <v>108</v>
      </c>
      <c r="D105" s="600" t="s">
        <v>108</v>
      </c>
      <c r="E105" s="600" t="s">
        <v>108</v>
      </c>
      <c r="F105" s="600" t="s">
        <v>108</v>
      </c>
      <c r="G105" s="600" t="s">
        <v>108</v>
      </c>
      <c r="H105" s="600" t="s">
        <v>108</v>
      </c>
      <c r="I105" s="600" t="s">
        <v>108</v>
      </c>
      <c r="J105" s="600" t="s">
        <v>108</v>
      </c>
      <c r="K105" s="600" t="s">
        <v>108</v>
      </c>
      <c r="L105" s="600" t="s">
        <v>108</v>
      </c>
      <c r="M105" s="600" t="s">
        <v>108</v>
      </c>
      <c r="N105" s="600" t="s">
        <v>108</v>
      </c>
      <c r="O105" s="600" t="s">
        <v>106</v>
      </c>
      <c r="P105" s="600" t="s">
        <v>108</v>
      </c>
      <c r="Q105" s="600" t="s">
        <v>106</v>
      </c>
      <c r="R105" s="600" t="s">
        <v>106</v>
      </c>
      <c r="S105" s="600" t="s">
        <v>108</v>
      </c>
      <c r="T105" s="600" t="s">
        <v>108</v>
      </c>
      <c r="U105" s="600" t="s">
        <v>106</v>
      </c>
      <c r="V105" s="600" t="s">
        <v>106</v>
      </c>
      <c r="W105" s="600" t="s">
        <v>108</v>
      </c>
      <c r="X105" s="600" t="s">
        <v>107</v>
      </c>
      <c r="Y105" s="600" t="s">
        <v>106</v>
      </c>
      <c r="Z105" s="600" t="s">
        <v>106</v>
      </c>
      <c r="AA105" s="600" t="s">
        <v>108</v>
      </c>
      <c r="AB105" s="600" t="s">
        <v>108</v>
      </c>
      <c r="AC105" s="600" t="s">
        <v>108</v>
      </c>
      <c r="AD105" s="600" t="s">
        <v>108</v>
      </c>
      <c r="AE105" s="600" t="s">
        <v>108</v>
      </c>
      <c r="AF105" s="600" t="s">
        <v>108</v>
      </c>
      <c r="AG105" s="600" t="s">
        <v>107</v>
      </c>
      <c r="AH105" s="600" t="s">
        <v>107</v>
      </c>
      <c r="AI105" s="600" t="s">
        <v>107</v>
      </c>
      <c r="AJ105" s="600" t="s">
        <v>107</v>
      </c>
      <c r="AK105" s="600" t="s">
        <v>107</v>
      </c>
      <c r="AL105" s="600" t="s">
        <v>107</v>
      </c>
    </row>
    <row r="106" spans="1:38" s="600" customFormat="1">
      <c r="A106" s="600">
        <v>704599</v>
      </c>
      <c r="B106" s="600" t="s">
        <v>228</v>
      </c>
      <c r="C106" s="600" t="s">
        <v>108</v>
      </c>
      <c r="D106" s="600" t="s">
        <v>108</v>
      </c>
      <c r="E106" s="600" t="s">
        <v>108</v>
      </c>
      <c r="F106" s="600" t="s">
        <v>108</v>
      </c>
      <c r="G106" s="600" t="s">
        <v>106</v>
      </c>
      <c r="H106" s="600" t="s">
        <v>108</v>
      </c>
      <c r="I106" s="600" t="s">
        <v>108</v>
      </c>
      <c r="J106" s="600" t="s">
        <v>108</v>
      </c>
      <c r="K106" s="600" t="s">
        <v>108</v>
      </c>
      <c r="L106" s="600" t="s">
        <v>108</v>
      </c>
      <c r="M106" s="600" t="s">
        <v>108</v>
      </c>
      <c r="N106" s="600" t="s">
        <v>108</v>
      </c>
      <c r="O106" s="600" t="s">
        <v>108</v>
      </c>
      <c r="P106" s="600" t="s">
        <v>108</v>
      </c>
      <c r="Q106" s="600" t="s">
        <v>108</v>
      </c>
      <c r="R106" s="600" t="s">
        <v>108</v>
      </c>
      <c r="S106" s="600" t="s">
        <v>108</v>
      </c>
      <c r="T106" s="600" t="s">
        <v>106</v>
      </c>
      <c r="U106" s="600" t="s">
        <v>106</v>
      </c>
      <c r="V106" s="600" t="s">
        <v>108</v>
      </c>
      <c r="W106" s="600" t="s">
        <v>108</v>
      </c>
      <c r="X106" s="600" t="s">
        <v>108</v>
      </c>
      <c r="Y106" s="600" t="s">
        <v>106</v>
      </c>
      <c r="Z106" s="600" t="s">
        <v>108</v>
      </c>
      <c r="AA106" s="600" t="s">
        <v>106</v>
      </c>
      <c r="AB106" s="600" t="s">
        <v>108</v>
      </c>
      <c r="AC106" s="600" t="s">
        <v>107</v>
      </c>
      <c r="AD106" s="600" t="s">
        <v>108</v>
      </c>
      <c r="AE106" s="600" t="s">
        <v>107</v>
      </c>
      <c r="AF106" s="600" t="s">
        <v>106</v>
      </c>
      <c r="AG106" s="600" t="s">
        <v>107</v>
      </c>
      <c r="AH106" s="600" t="s">
        <v>107</v>
      </c>
      <c r="AI106" s="600" t="s">
        <v>107</v>
      </c>
      <c r="AJ106" s="600" t="s">
        <v>107</v>
      </c>
      <c r="AK106" s="600" t="s">
        <v>107</v>
      </c>
      <c r="AL106" s="600" t="s">
        <v>107</v>
      </c>
    </row>
    <row r="107" spans="1:38" s="600" customFormat="1">
      <c r="A107" s="600">
        <v>704625</v>
      </c>
      <c r="B107" s="600" t="s">
        <v>228</v>
      </c>
      <c r="C107" s="600" t="s">
        <v>108</v>
      </c>
      <c r="D107" s="600" t="s">
        <v>108</v>
      </c>
      <c r="E107" s="600" t="s">
        <v>108</v>
      </c>
      <c r="F107" s="600" t="s">
        <v>108</v>
      </c>
      <c r="G107" s="600" t="s">
        <v>108</v>
      </c>
      <c r="H107" s="600" t="s">
        <v>108</v>
      </c>
      <c r="I107" s="600" t="s">
        <v>108</v>
      </c>
      <c r="J107" s="600" t="s">
        <v>106</v>
      </c>
      <c r="K107" s="600" t="s">
        <v>108</v>
      </c>
      <c r="L107" s="600" t="s">
        <v>108</v>
      </c>
      <c r="M107" s="600" t="s">
        <v>108</v>
      </c>
      <c r="N107" s="600" t="s">
        <v>108</v>
      </c>
      <c r="O107" s="600" t="s">
        <v>108</v>
      </c>
      <c r="P107" s="600" t="s">
        <v>108</v>
      </c>
      <c r="Q107" s="600" t="s">
        <v>108</v>
      </c>
      <c r="R107" s="600" t="s">
        <v>106</v>
      </c>
      <c r="S107" s="600" t="s">
        <v>106</v>
      </c>
      <c r="T107" s="600" t="s">
        <v>108</v>
      </c>
      <c r="U107" s="600" t="s">
        <v>108</v>
      </c>
      <c r="V107" s="600" t="s">
        <v>108</v>
      </c>
      <c r="W107" s="600" t="s">
        <v>106</v>
      </c>
      <c r="X107" s="600" t="s">
        <v>108</v>
      </c>
      <c r="Y107" s="600" t="s">
        <v>108</v>
      </c>
      <c r="Z107" s="600" t="s">
        <v>108</v>
      </c>
      <c r="AA107" s="600" t="s">
        <v>108</v>
      </c>
      <c r="AB107" s="600" t="s">
        <v>108</v>
      </c>
      <c r="AC107" s="600" t="s">
        <v>108</v>
      </c>
      <c r="AD107" s="600" t="s">
        <v>108</v>
      </c>
      <c r="AE107" s="600" t="s">
        <v>108</v>
      </c>
      <c r="AF107" s="600" t="s">
        <v>108</v>
      </c>
      <c r="AG107" s="600" t="s">
        <v>107</v>
      </c>
      <c r="AH107" s="600" t="s">
        <v>107</v>
      </c>
      <c r="AI107" s="600" t="s">
        <v>107</v>
      </c>
      <c r="AJ107" s="600" t="s">
        <v>107</v>
      </c>
      <c r="AK107" s="600" t="s">
        <v>107</v>
      </c>
      <c r="AL107" s="600" t="s">
        <v>107</v>
      </c>
    </row>
    <row r="108" spans="1:38" s="600" customFormat="1">
      <c r="A108" s="600">
        <v>704673</v>
      </c>
      <c r="B108" s="600" t="s">
        <v>228</v>
      </c>
      <c r="C108" s="600" t="s">
        <v>108</v>
      </c>
      <c r="D108" s="600" t="s">
        <v>106</v>
      </c>
      <c r="E108" s="600" t="s">
        <v>108</v>
      </c>
      <c r="F108" s="600" t="s">
        <v>108</v>
      </c>
      <c r="G108" s="600" t="s">
        <v>108</v>
      </c>
      <c r="H108" s="600" t="s">
        <v>108</v>
      </c>
      <c r="I108" s="600" t="s">
        <v>108</v>
      </c>
      <c r="J108" s="600" t="s">
        <v>106</v>
      </c>
      <c r="K108" s="600" t="s">
        <v>108</v>
      </c>
      <c r="L108" s="600" t="s">
        <v>106</v>
      </c>
      <c r="M108" s="600" t="s">
        <v>106</v>
      </c>
      <c r="N108" s="600" t="s">
        <v>106</v>
      </c>
      <c r="O108" s="600" t="s">
        <v>108</v>
      </c>
      <c r="P108" s="600" t="s">
        <v>106</v>
      </c>
      <c r="Q108" s="600" t="s">
        <v>106</v>
      </c>
      <c r="R108" s="600" t="s">
        <v>106</v>
      </c>
      <c r="S108" s="600" t="s">
        <v>106</v>
      </c>
      <c r="T108" s="600" t="s">
        <v>106</v>
      </c>
      <c r="U108" s="600" t="s">
        <v>108</v>
      </c>
      <c r="V108" s="600" t="s">
        <v>106</v>
      </c>
      <c r="W108" s="600" t="s">
        <v>106</v>
      </c>
      <c r="X108" s="600" t="s">
        <v>106</v>
      </c>
      <c r="Y108" s="600" t="s">
        <v>108</v>
      </c>
      <c r="Z108" s="600" t="s">
        <v>106</v>
      </c>
      <c r="AA108" s="600" t="s">
        <v>108</v>
      </c>
      <c r="AB108" s="600" t="s">
        <v>108</v>
      </c>
      <c r="AC108" s="600" t="s">
        <v>108</v>
      </c>
      <c r="AD108" s="600" t="s">
        <v>108</v>
      </c>
      <c r="AE108" s="600" t="s">
        <v>108</v>
      </c>
      <c r="AF108" s="600" t="s">
        <v>108</v>
      </c>
      <c r="AG108" s="600" t="s">
        <v>107</v>
      </c>
      <c r="AH108" s="600" t="s">
        <v>107</v>
      </c>
      <c r="AI108" s="600" t="s">
        <v>107</v>
      </c>
      <c r="AJ108" s="600" t="s">
        <v>107</v>
      </c>
      <c r="AK108" s="600" t="s">
        <v>107</v>
      </c>
      <c r="AL108" s="600" t="s">
        <v>107</v>
      </c>
    </row>
    <row r="109" spans="1:38" s="600" customFormat="1">
      <c r="A109" s="600">
        <v>704675</v>
      </c>
      <c r="B109" s="600" t="s">
        <v>228</v>
      </c>
      <c r="C109" s="600" t="s">
        <v>106</v>
      </c>
      <c r="D109" s="600" t="s">
        <v>106</v>
      </c>
      <c r="E109" s="600" t="s">
        <v>108</v>
      </c>
      <c r="F109" s="600" t="s">
        <v>106</v>
      </c>
      <c r="G109" s="600" t="s">
        <v>108</v>
      </c>
      <c r="H109" s="600" t="s">
        <v>108</v>
      </c>
      <c r="I109" s="600" t="s">
        <v>108</v>
      </c>
      <c r="J109" s="600" t="s">
        <v>106</v>
      </c>
      <c r="K109" s="600" t="s">
        <v>108</v>
      </c>
      <c r="L109" s="600" t="s">
        <v>107</v>
      </c>
      <c r="M109" s="600" t="s">
        <v>108</v>
      </c>
      <c r="N109" s="600" t="s">
        <v>108</v>
      </c>
      <c r="O109" s="600" t="s">
        <v>106</v>
      </c>
      <c r="P109" s="600" t="s">
        <v>108</v>
      </c>
      <c r="Q109" s="600" t="s">
        <v>106</v>
      </c>
      <c r="R109" s="600" t="s">
        <v>108</v>
      </c>
      <c r="S109" s="600" t="s">
        <v>108</v>
      </c>
      <c r="T109" s="600" t="s">
        <v>108</v>
      </c>
      <c r="U109" s="600" t="s">
        <v>108</v>
      </c>
      <c r="V109" s="600" t="s">
        <v>108</v>
      </c>
      <c r="W109" s="600" t="s">
        <v>106</v>
      </c>
      <c r="X109" s="600" t="s">
        <v>108</v>
      </c>
      <c r="Y109" s="600" t="s">
        <v>108</v>
      </c>
      <c r="Z109" s="600" t="s">
        <v>108</v>
      </c>
      <c r="AA109" s="600" t="s">
        <v>108</v>
      </c>
      <c r="AB109" s="600" t="s">
        <v>108</v>
      </c>
      <c r="AC109" s="600" t="s">
        <v>108</v>
      </c>
      <c r="AD109" s="600" t="s">
        <v>108</v>
      </c>
      <c r="AE109" s="600" t="s">
        <v>108</v>
      </c>
      <c r="AF109" s="600" t="s">
        <v>108</v>
      </c>
      <c r="AG109" s="600" t="s">
        <v>108</v>
      </c>
      <c r="AH109" s="600" t="s">
        <v>107</v>
      </c>
      <c r="AI109" s="600" t="s">
        <v>108</v>
      </c>
      <c r="AJ109" s="600" t="s">
        <v>107</v>
      </c>
      <c r="AK109" s="600" t="s">
        <v>107</v>
      </c>
      <c r="AL109" s="600" t="s">
        <v>108</v>
      </c>
    </row>
    <row r="110" spans="1:38" s="600" customFormat="1">
      <c r="A110" s="600">
        <v>704688</v>
      </c>
      <c r="B110" s="600" t="s">
        <v>229</v>
      </c>
      <c r="C110" s="600" t="s">
        <v>108</v>
      </c>
      <c r="D110" s="600" t="s">
        <v>108</v>
      </c>
      <c r="E110" s="600" t="s">
        <v>108</v>
      </c>
      <c r="F110" s="600" t="s">
        <v>108</v>
      </c>
      <c r="G110" s="600" t="s">
        <v>108</v>
      </c>
      <c r="H110" s="600" t="s">
        <v>108</v>
      </c>
      <c r="I110" s="600" t="s">
        <v>108</v>
      </c>
      <c r="J110" s="600" t="s">
        <v>108</v>
      </c>
      <c r="K110" s="600" t="s">
        <v>108</v>
      </c>
      <c r="L110" s="600" t="s">
        <v>108</v>
      </c>
      <c r="M110" s="600" t="s">
        <v>108</v>
      </c>
      <c r="N110" s="600" t="s">
        <v>108</v>
      </c>
      <c r="O110" s="600" t="s">
        <v>106</v>
      </c>
      <c r="P110" s="600" t="s">
        <v>106</v>
      </c>
      <c r="Q110" s="600" t="s">
        <v>108</v>
      </c>
      <c r="R110" s="600" t="s">
        <v>106</v>
      </c>
      <c r="S110" s="600" t="s">
        <v>106</v>
      </c>
      <c r="T110" s="600" t="s">
        <v>108</v>
      </c>
      <c r="U110" s="600" t="s">
        <v>108</v>
      </c>
      <c r="V110" s="600" t="s">
        <v>108</v>
      </c>
      <c r="W110" s="600" t="s">
        <v>106</v>
      </c>
      <c r="X110" s="600" t="s">
        <v>106</v>
      </c>
      <c r="Y110" s="600" t="s">
        <v>106</v>
      </c>
      <c r="Z110" s="600" t="s">
        <v>106</v>
      </c>
      <c r="AA110" s="600" t="s">
        <v>107</v>
      </c>
      <c r="AB110" s="600" t="s">
        <v>107</v>
      </c>
      <c r="AC110" s="600" t="s">
        <v>107</v>
      </c>
      <c r="AD110" s="600" t="s">
        <v>107</v>
      </c>
      <c r="AE110" s="600" t="s">
        <v>107</v>
      </c>
      <c r="AF110" s="600" t="s">
        <v>107</v>
      </c>
    </row>
    <row r="111" spans="1:38" s="600" customFormat="1">
      <c r="A111" s="600">
        <v>704708</v>
      </c>
      <c r="B111" s="600" t="s">
        <v>228</v>
      </c>
      <c r="C111" s="600" t="s">
        <v>108</v>
      </c>
      <c r="D111" s="600" t="s">
        <v>108</v>
      </c>
      <c r="E111" s="600" t="s">
        <v>108</v>
      </c>
      <c r="F111" s="600" t="s">
        <v>106</v>
      </c>
      <c r="G111" s="600" t="s">
        <v>108</v>
      </c>
      <c r="H111" s="600" t="s">
        <v>108</v>
      </c>
      <c r="I111" s="600" t="s">
        <v>108</v>
      </c>
      <c r="J111" s="600" t="s">
        <v>106</v>
      </c>
      <c r="K111" s="600" t="s">
        <v>108</v>
      </c>
      <c r="L111" s="600" t="s">
        <v>107</v>
      </c>
      <c r="M111" s="600" t="s">
        <v>108</v>
      </c>
      <c r="N111" s="600" t="s">
        <v>108</v>
      </c>
      <c r="O111" s="600" t="s">
        <v>108</v>
      </c>
      <c r="P111" s="600" t="s">
        <v>108</v>
      </c>
      <c r="Q111" s="600" t="s">
        <v>108</v>
      </c>
      <c r="R111" s="600" t="s">
        <v>106</v>
      </c>
      <c r="S111" s="600" t="s">
        <v>108</v>
      </c>
      <c r="T111" s="600" t="s">
        <v>106</v>
      </c>
      <c r="U111" s="600" t="s">
        <v>106</v>
      </c>
      <c r="V111" s="600" t="s">
        <v>108</v>
      </c>
      <c r="W111" s="600" t="s">
        <v>106</v>
      </c>
      <c r="X111" s="600" t="s">
        <v>106</v>
      </c>
      <c r="Y111" s="600" t="s">
        <v>108</v>
      </c>
      <c r="Z111" s="600" t="s">
        <v>106</v>
      </c>
      <c r="AA111" s="600" t="s">
        <v>108</v>
      </c>
      <c r="AB111" s="600" t="s">
        <v>108</v>
      </c>
      <c r="AC111" s="600" t="s">
        <v>108</v>
      </c>
      <c r="AD111" s="600" t="s">
        <v>107</v>
      </c>
      <c r="AE111" s="600" t="s">
        <v>108</v>
      </c>
      <c r="AF111" s="600" t="s">
        <v>108</v>
      </c>
      <c r="AG111" s="600" t="s">
        <v>107</v>
      </c>
      <c r="AH111" s="600" t="s">
        <v>107</v>
      </c>
      <c r="AI111" s="600" t="s">
        <v>107</v>
      </c>
      <c r="AJ111" s="600" t="s">
        <v>107</v>
      </c>
      <c r="AK111" s="600" t="s">
        <v>107</v>
      </c>
      <c r="AL111" s="600" t="s">
        <v>107</v>
      </c>
    </row>
    <row r="112" spans="1:38" s="600" customFormat="1">
      <c r="A112" s="600">
        <v>704747</v>
      </c>
      <c r="B112" s="600" t="s">
        <v>229</v>
      </c>
      <c r="C112" s="600" t="s">
        <v>108</v>
      </c>
      <c r="D112" s="600" t="s">
        <v>108</v>
      </c>
      <c r="E112" s="600" t="s">
        <v>108</v>
      </c>
      <c r="F112" s="600" t="s">
        <v>106</v>
      </c>
      <c r="G112" s="600" t="s">
        <v>108</v>
      </c>
      <c r="H112" s="600" t="s">
        <v>106</v>
      </c>
      <c r="I112" s="600" t="s">
        <v>108</v>
      </c>
      <c r="J112" s="600" t="s">
        <v>106</v>
      </c>
      <c r="K112" s="600" t="s">
        <v>108</v>
      </c>
      <c r="L112" s="600" t="s">
        <v>108</v>
      </c>
      <c r="M112" s="600" t="s">
        <v>108</v>
      </c>
      <c r="N112" s="600" t="s">
        <v>108</v>
      </c>
      <c r="O112" s="600" t="s">
        <v>106</v>
      </c>
      <c r="P112" s="600" t="s">
        <v>108</v>
      </c>
      <c r="Q112" s="600" t="s">
        <v>106</v>
      </c>
      <c r="R112" s="600" t="s">
        <v>108</v>
      </c>
      <c r="S112" s="600" t="s">
        <v>106</v>
      </c>
      <c r="T112" s="600" t="s">
        <v>108</v>
      </c>
      <c r="U112" s="600" t="s">
        <v>106</v>
      </c>
      <c r="V112" s="600" t="s">
        <v>106</v>
      </c>
      <c r="W112" s="600" t="s">
        <v>106</v>
      </c>
      <c r="X112" s="600" t="s">
        <v>108</v>
      </c>
      <c r="Y112" s="600" t="s">
        <v>108</v>
      </c>
      <c r="Z112" s="600" t="s">
        <v>106</v>
      </c>
      <c r="AA112" s="600" t="s">
        <v>107</v>
      </c>
      <c r="AB112" s="600" t="s">
        <v>107</v>
      </c>
      <c r="AC112" s="600" t="s">
        <v>107</v>
      </c>
      <c r="AD112" s="600" t="s">
        <v>107</v>
      </c>
      <c r="AE112" s="600" t="s">
        <v>107</v>
      </c>
      <c r="AF112" s="600" t="s">
        <v>107</v>
      </c>
    </row>
    <row r="113" spans="1:99" s="600" customFormat="1">
      <c r="A113" s="600">
        <v>704799</v>
      </c>
      <c r="B113" s="600" t="s">
        <v>229</v>
      </c>
      <c r="C113" s="600" t="s">
        <v>108</v>
      </c>
      <c r="D113" s="600" t="s">
        <v>108</v>
      </c>
      <c r="E113" s="600" t="s">
        <v>108</v>
      </c>
      <c r="F113" s="600" t="s">
        <v>108</v>
      </c>
      <c r="G113" s="600" t="s">
        <v>108</v>
      </c>
      <c r="H113" s="600" t="s">
        <v>108</v>
      </c>
      <c r="I113" s="600" t="s">
        <v>108</v>
      </c>
      <c r="J113" s="600" t="s">
        <v>108</v>
      </c>
      <c r="K113" s="600" t="s">
        <v>108</v>
      </c>
      <c r="L113" s="600" t="s">
        <v>108</v>
      </c>
      <c r="M113" s="600" t="s">
        <v>108</v>
      </c>
      <c r="N113" s="600" t="s">
        <v>108</v>
      </c>
      <c r="O113" s="600" t="s">
        <v>106</v>
      </c>
      <c r="P113" s="600" t="s">
        <v>108</v>
      </c>
      <c r="Q113" s="600" t="s">
        <v>106</v>
      </c>
      <c r="R113" s="600" t="s">
        <v>108</v>
      </c>
      <c r="S113" s="600" t="s">
        <v>106</v>
      </c>
      <c r="T113" s="600" t="s">
        <v>108</v>
      </c>
      <c r="U113" s="600" t="s">
        <v>106</v>
      </c>
      <c r="V113" s="600" t="s">
        <v>106</v>
      </c>
      <c r="W113" s="600" t="s">
        <v>106</v>
      </c>
      <c r="X113" s="600" t="s">
        <v>108</v>
      </c>
      <c r="Y113" s="600" t="s">
        <v>108</v>
      </c>
      <c r="Z113" s="600" t="s">
        <v>106</v>
      </c>
      <c r="AA113" s="600" t="s">
        <v>107</v>
      </c>
      <c r="AB113" s="600" t="s">
        <v>107</v>
      </c>
      <c r="AC113" s="600" t="s">
        <v>107</v>
      </c>
      <c r="AD113" s="600" t="s">
        <v>107</v>
      </c>
      <c r="AE113" s="600" t="s">
        <v>107</v>
      </c>
      <c r="AF113" s="600" t="s">
        <v>107</v>
      </c>
    </row>
    <row r="114" spans="1:99" s="600" customFormat="1">
      <c r="A114" s="600">
        <v>704831</v>
      </c>
      <c r="B114" s="600" t="s">
        <v>229</v>
      </c>
      <c r="C114" s="600" t="s">
        <v>108</v>
      </c>
      <c r="D114" s="600" t="s">
        <v>108</v>
      </c>
      <c r="E114" s="600" t="s">
        <v>106</v>
      </c>
      <c r="F114" s="600" t="s">
        <v>108</v>
      </c>
      <c r="G114" s="600" t="s">
        <v>106</v>
      </c>
      <c r="H114" s="600" t="s">
        <v>106</v>
      </c>
      <c r="I114" s="600" t="s">
        <v>108</v>
      </c>
      <c r="J114" s="600" t="s">
        <v>108</v>
      </c>
      <c r="K114" s="600" t="s">
        <v>108</v>
      </c>
      <c r="L114" s="600" t="s">
        <v>106</v>
      </c>
      <c r="M114" s="600" t="s">
        <v>108</v>
      </c>
      <c r="N114" s="600" t="s">
        <v>106</v>
      </c>
      <c r="O114" s="600" t="s">
        <v>108</v>
      </c>
      <c r="P114" s="600" t="s">
        <v>108</v>
      </c>
      <c r="Q114" s="600" t="s">
        <v>108</v>
      </c>
      <c r="R114" s="600" t="s">
        <v>106</v>
      </c>
      <c r="S114" s="600" t="s">
        <v>106</v>
      </c>
      <c r="T114" s="600" t="s">
        <v>108</v>
      </c>
      <c r="U114" s="600" t="s">
        <v>108</v>
      </c>
      <c r="V114" s="600" t="s">
        <v>108</v>
      </c>
      <c r="W114" s="600" t="s">
        <v>106</v>
      </c>
      <c r="X114" s="600" t="s">
        <v>108</v>
      </c>
      <c r="Y114" s="600" t="s">
        <v>107</v>
      </c>
      <c r="Z114" s="600" t="s">
        <v>108</v>
      </c>
      <c r="AA114" s="600" t="s">
        <v>107</v>
      </c>
      <c r="AB114" s="600" t="s">
        <v>107</v>
      </c>
      <c r="AC114" s="600" t="s">
        <v>107</v>
      </c>
      <c r="AD114" s="600" t="s">
        <v>107</v>
      </c>
      <c r="AE114" s="600" t="s">
        <v>107</v>
      </c>
      <c r="AF114" s="600" t="s">
        <v>107</v>
      </c>
    </row>
    <row r="115" spans="1:99" s="600" customFormat="1">
      <c r="A115" s="600">
        <v>704897</v>
      </c>
      <c r="B115" s="600" t="s">
        <v>229</v>
      </c>
      <c r="C115" s="600" t="s">
        <v>108</v>
      </c>
      <c r="D115" s="600" t="s">
        <v>108</v>
      </c>
      <c r="E115" s="600" t="s">
        <v>108</v>
      </c>
      <c r="F115" s="600" t="s">
        <v>108</v>
      </c>
      <c r="G115" s="600" t="s">
        <v>108</v>
      </c>
      <c r="H115" s="600" t="s">
        <v>108</v>
      </c>
      <c r="I115" s="600" t="s">
        <v>108</v>
      </c>
      <c r="J115" s="600" t="s">
        <v>108</v>
      </c>
      <c r="K115" s="600" t="s">
        <v>108</v>
      </c>
      <c r="L115" s="600" t="s">
        <v>108</v>
      </c>
      <c r="M115" s="600" t="s">
        <v>106</v>
      </c>
      <c r="N115" s="600" t="s">
        <v>108</v>
      </c>
      <c r="O115" s="600" t="s">
        <v>107</v>
      </c>
      <c r="P115" s="600" t="s">
        <v>108</v>
      </c>
      <c r="Q115" s="600" t="s">
        <v>108</v>
      </c>
      <c r="R115" s="600" t="s">
        <v>108</v>
      </c>
      <c r="S115" s="600" t="s">
        <v>106</v>
      </c>
      <c r="T115" s="600" t="s">
        <v>108</v>
      </c>
      <c r="U115" s="600" t="s">
        <v>107</v>
      </c>
      <c r="V115" s="600" t="s">
        <v>108</v>
      </c>
      <c r="W115" s="600" t="s">
        <v>107</v>
      </c>
      <c r="X115" s="600" t="s">
        <v>107</v>
      </c>
      <c r="Y115" s="600" t="s">
        <v>108</v>
      </c>
      <c r="Z115" s="600" t="s">
        <v>108</v>
      </c>
      <c r="AA115" s="600" t="s">
        <v>107</v>
      </c>
      <c r="AB115" s="600" t="s">
        <v>107</v>
      </c>
      <c r="AC115" s="600" t="s">
        <v>107</v>
      </c>
      <c r="AD115" s="600" t="s">
        <v>107</v>
      </c>
      <c r="AE115" s="600" t="s">
        <v>107</v>
      </c>
      <c r="AF115" s="600" t="s">
        <v>107</v>
      </c>
    </row>
    <row r="116" spans="1:99" s="600" customFormat="1">
      <c r="A116" s="600">
        <v>704977</v>
      </c>
      <c r="B116" s="600" t="s">
        <v>229</v>
      </c>
      <c r="C116" s="600" t="s">
        <v>108</v>
      </c>
      <c r="D116" s="600" t="s">
        <v>108</v>
      </c>
      <c r="E116" s="600" t="s">
        <v>108</v>
      </c>
      <c r="F116" s="600" t="s">
        <v>108</v>
      </c>
      <c r="G116" s="600" t="s">
        <v>108</v>
      </c>
      <c r="H116" s="600" t="s">
        <v>106</v>
      </c>
      <c r="I116" s="600" t="s">
        <v>108</v>
      </c>
      <c r="J116" s="600" t="s">
        <v>108</v>
      </c>
      <c r="K116" s="600" t="s">
        <v>108</v>
      </c>
      <c r="L116" s="600" t="s">
        <v>108</v>
      </c>
      <c r="M116" s="600" t="s">
        <v>108</v>
      </c>
      <c r="N116" s="600" t="s">
        <v>108</v>
      </c>
      <c r="O116" s="600" t="s">
        <v>106</v>
      </c>
      <c r="P116" s="600" t="s">
        <v>108</v>
      </c>
      <c r="Q116" s="600" t="s">
        <v>108</v>
      </c>
      <c r="R116" s="600" t="s">
        <v>108</v>
      </c>
      <c r="S116" s="600" t="s">
        <v>106</v>
      </c>
      <c r="T116" s="600" t="s">
        <v>108</v>
      </c>
      <c r="U116" s="600" t="s">
        <v>108</v>
      </c>
      <c r="V116" s="600" t="s">
        <v>108</v>
      </c>
      <c r="W116" s="600" t="s">
        <v>106</v>
      </c>
      <c r="X116" s="600" t="s">
        <v>108</v>
      </c>
      <c r="Y116" s="600" t="s">
        <v>108</v>
      </c>
      <c r="Z116" s="600" t="s">
        <v>108</v>
      </c>
      <c r="AA116" s="600" t="s">
        <v>107</v>
      </c>
      <c r="AB116" s="600" t="s">
        <v>107</v>
      </c>
      <c r="AC116" s="600" t="s">
        <v>107</v>
      </c>
      <c r="AD116" s="600" t="s">
        <v>107</v>
      </c>
      <c r="AE116" s="600" t="s">
        <v>107</v>
      </c>
      <c r="AF116" s="600" t="s">
        <v>107</v>
      </c>
    </row>
    <row r="117" spans="1:99" s="600" customFormat="1">
      <c r="A117" s="600">
        <v>704995</v>
      </c>
      <c r="B117" s="600" t="s">
        <v>229</v>
      </c>
      <c r="C117" s="600" t="s">
        <v>108</v>
      </c>
      <c r="D117" s="600" t="s">
        <v>108</v>
      </c>
      <c r="E117" s="600" t="s">
        <v>106</v>
      </c>
      <c r="F117" s="600" t="s">
        <v>108</v>
      </c>
      <c r="G117" s="600" t="s">
        <v>108</v>
      </c>
      <c r="H117" s="600" t="s">
        <v>106</v>
      </c>
      <c r="I117" s="600" t="s">
        <v>108</v>
      </c>
      <c r="J117" s="600" t="s">
        <v>106</v>
      </c>
      <c r="K117" s="600" t="s">
        <v>106</v>
      </c>
      <c r="L117" s="600" t="s">
        <v>106</v>
      </c>
      <c r="M117" s="600" t="s">
        <v>108</v>
      </c>
      <c r="N117" s="600" t="s">
        <v>108</v>
      </c>
      <c r="O117" s="600" t="s">
        <v>108</v>
      </c>
      <c r="P117" s="600" t="s">
        <v>108</v>
      </c>
      <c r="Q117" s="600" t="s">
        <v>108</v>
      </c>
      <c r="R117" s="600" t="s">
        <v>108</v>
      </c>
      <c r="S117" s="600" t="s">
        <v>107</v>
      </c>
      <c r="T117" s="600" t="s">
        <v>108</v>
      </c>
      <c r="U117" s="600" t="s">
        <v>108</v>
      </c>
      <c r="V117" s="600" t="s">
        <v>108</v>
      </c>
      <c r="W117" s="600" t="s">
        <v>108</v>
      </c>
      <c r="X117" s="600" t="s">
        <v>108</v>
      </c>
      <c r="Y117" s="600" t="s">
        <v>108</v>
      </c>
      <c r="Z117" s="600" t="s">
        <v>108</v>
      </c>
      <c r="AA117" s="600" t="s">
        <v>107</v>
      </c>
      <c r="AB117" s="600" t="s">
        <v>107</v>
      </c>
      <c r="AC117" s="600" t="s">
        <v>107</v>
      </c>
      <c r="AD117" s="600" t="s">
        <v>107</v>
      </c>
      <c r="AE117" s="600" t="s">
        <v>107</v>
      </c>
      <c r="AF117" s="600" t="s">
        <v>107</v>
      </c>
    </row>
    <row r="118" spans="1:99" s="600" customFormat="1">
      <c r="A118" s="600">
        <v>705079</v>
      </c>
      <c r="B118" s="600" t="s">
        <v>228</v>
      </c>
      <c r="C118" s="600" t="s">
        <v>108</v>
      </c>
      <c r="D118" s="600" t="s">
        <v>108</v>
      </c>
      <c r="E118" s="600" t="s">
        <v>108</v>
      </c>
      <c r="F118" s="600" t="s">
        <v>108</v>
      </c>
      <c r="G118" s="600" t="s">
        <v>108</v>
      </c>
      <c r="H118" s="600" t="s">
        <v>108</v>
      </c>
      <c r="I118" s="600" t="s">
        <v>108</v>
      </c>
      <c r="J118" s="600" t="s">
        <v>108</v>
      </c>
      <c r="K118" s="600" t="s">
        <v>108</v>
      </c>
      <c r="L118" s="600" t="s">
        <v>108</v>
      </c>
      <c r="M118" s="600" t="s">
        <v>108</v>
      </c>
      <c r="N118" s="600" t="s">
        <v>108</v>
      </c>
      <c r="O118" s="600" t="s">
        <v>108</v>
      </c>
      <c r="P118" s="600" t="s">
        <v>108</v>
      </c>
      <c r="Q118" s="600" t="s">
        <v>108</v>
      </c>
      <c r="R118" s="600" t="s">
        <v>107</v>
      </c>
      <c r="S118" s="600" t="s">
        <v>108</v>
      </c>
      <c r="T118" s="600" t="s">
        <v>108</v>
      </c>
      <c r="U118" s="600" t="s">
        <v>108</v>
      </c>
      <c r="V118" s="600" t="s">
        <v>108</v>
      </c>
      <c r="W118" s="600" t="s">
        <v>108</v>
      </c>
      <c r="X118" s="600" t="s">
        <v>108</v>
      </c>
      <c r="Y118" s="600" t="s">
        <v>108</v>
      </c>
      <c r="Z118" s="600" t="s">
        <v>108</v>
      </c>
      <c r="AA118" s="600" t="s">
        <v>108</v>
      </c>
      <c r="AB118" s="600" t="s">
        <v>108</v>
      </c>
      <c r="AC118" s="600" t="s">
        <v>108</v>
      </c>
      <c r="AD118" s="600" t="s">
        <v>108</v>
      </c>
      <c r="AE118" s="600" t="s">
        <v>108</v>
      </c>
      <c r="AF118" s="600" t="s">
        <v>108</v>
      </c>
      <c r="AG118" s="600" t="s">
        <v>107</v>
      </c>
      <c r="AH118" s="600" t="s">
        <v>107</v>
      </c>
      <c r="AI118" s="600" t="s">
        <v>107</v>
      </c>
      <c r="AJ118" s="600" t="s">
        <v>107</v>
      </c>
      <c r="AK118" s="600" t="s">
        <v>107</v>
      </c>
      <c r="AL118" s="600" t="s">
        <v>107</v>
      </c>
    </row>
    <row r="119" spans="1:99" s="600" customFormat="1">
      <c r="A119" s="600">
        <v>705160</v>
      </c>
      <c r="B119" s="600" t="s">
        <v>228</v>
      </c>
      <c r="C119" s="600" t="s">
        <v>108</v>
      </c>
      <c r="D119" s="600" t="s">
        <v>107</v>
      </c>
      <c r="E119" s="600" t="s">
        <v>108</v>
      </c>
      <c r="F119" s="600" t="s">
        <v>108</v>
      </c>
      <c r="G119" s="600" t="s">
        <v>108</v>
      </c>
      <c r="H119" s="600" t="s">
        <v>108</v>
      </c>
      <c r="I119" s="600" t="s">
        <v>108</v>
      </c>
      <c r="J119" s="600" t="s">
        <v>107</v>
      </c>
      <c r="K119" s="600" t="s">
        <v>108</v>
      </c>
      <c r="L119" s="600" t="s">
        <v>108</v>
      </c>
      <c r="M119" s="600" t="s">
        <v>108</v>
      </c>
      <c r="N119" s="600" t="s">
        <v>108</v>
      </c>
      <c r="O119" s="600" t="s">
        <v>108</v>
      </c>
      <c r="P119" s="600" t="s">
        <v>108</v>
      </c>
      <c r="Q119" s="600" t="s">
        <v>108</v>
      </c>
      <c r="R119" s="600" t="s">
        <v>108</v>
      </c>
      <c r="S119" s="600" t="s">
        <v>108</v>
      </c>
      <c r="T119" s="600" t="s">
        <v>108</v>
      </c>
      <c r="U119" s="600" t="s">
        <v>108</v>
      </c>
      <c r="V119" s="600" t="s">
        <v>108</v>
      </c>
      <c r="W119" s="600" t="s">
        <v>108</v>
      </c>
      <c r="X119" s="600" t="s">
        <v>108</v>
      </c>
      <c r="Y119" s="600" t="s">
        <v>108</v>
      </c>
      <c r="Z119" s="600" t="s">
        <v>108</v>
      </c>
      <c r="AA119" s="600" t="s">
        <v>108</v>
      </c>
      <c r="AB119" s="600" t="s">
        <v>108</v>
      </c>
      <c r="AC119" s="600" t="s">
        <v>108</v>
      </c>
      <c r="AD119" s="600" t="s">
        <v>108</v>
      </c>
      <c r="AE119" s="600" t="s">
        <v>108</v>
      </c>
      <c r="AF119" s="600" t="s">
        <v>108</v>
      </c>
      <c r="AG119" s="600" t="s">
        <v>107</v>
      </c>
      <c r="AH119" s="600" t="s">
        <v>107</v>
      </c>
      <c r="AI119" s="600" t="s">
        <v>107</v>
      </c>
      <c r="AJ119" s="600" t="s">
        <v>107</v>
      </c>
      <c r="AK119" s="600" t="s">
        <v>107</v>
      </c>
      <c r="AL119" s="600" t="s">
        <v>107</v>
      </c>
    </row>
    <row r="120" spans="1:99" s="600" customFormat="1">
      <c r="A120" s="600">
        <v>705280</v>
      </c>
      <c r="B120" s="600" t="s">
        <v>228</v>
      </c>
      <c r="C120" s="600" t="s">
        <v>108</v>
      </c>
      <c r="D120" s="600" t="s">
        <v>106</v>
      </c>
      <c r="E120" s="600" t="s">
        <v>108</v>
      </c>
      <c r="F120" s="600" t="s">
        <v>106</v>
      </c>
      <c r="G120" s="600" t="s">
        <v>106</v>
      </c>
      <c r="H120" s="600" t="s">
        <v>106</v>
      </c>
      <c r="I120" s="600" t="s">
        <v>108</v>
      </c>
      <c r="J120" s="600" t="s">
        <v>108</v>
      </c>
      <c r="K120" s="600" t="s">
        <v>106</v>
      </c>
      <c r="L120" s="600" t="s">
        <v>108</v>
      </c>
      <c r="M120" s="600" t="s">
        <v>108</v>
      </c>
      <c r="N120" s="600" t="s">
        <v>107</v>
      </c>
      <c r="O120" s="600" t="s">
        <v>108</v>
      </c>
      <c r="P120" s="600" t="s">
        <v>108</v>
      </c>
      <c r="Q120" s="600" t="s">
        <v>108</v>
      </c>
      <c r="R120" s="600" t="s">
        <v>106</v>
      </c>
      <c r="S120" s="600" t="s">
        <v>106</v>
      </c>
      <c r="T120" s="600" t="s">
        <v>108</v>
      </c>
      <c r="U120" s="600" t="s">
        <v>108</v>
      </c>
      <c r="V120" s="600" t="s">
        <v>108</v>
      </c>
      <c r="W120" s="600" t="s">
        <v>108</v>
      </c>
      <c r="X120" s="600" t="s">
        <v>108</v>
      </c>
      <c r="Y120" s="600" t="s">
        <v>108</v>
      </c>
      <c r="Z120" s="600" t="s">
        <v>107</v>
      </c>
      <c r="AA120" s="600" t="s">
        <v>108</v>
      </c>
      <c r="AB120" s="600" t="s">
        <v>107</v>
      </c>
      <c r="AC120" s="600" t="s">
        <v>107</v>
      </c>
      <c r="AD120" s="600" t="s">
        <v>107</v>
      </c>
      <c r="AE120" s="600" t="s">
        <v>108</v>
      </c>
      <c r="AF120" s="600" t="s">
        <v>107</v>
      </c>
      <c r="AG120" s="600" t="s">
        <v>107</v>
      </c>
      <c r="AH120" s="600" t="s">
        <v>107</v>
      </c>
      <c r="AI120" s="600" t="s">
        <v>107</v>
      </c>
      <c r="AJ120" s="600" t="s">
        <v>107</v>
      </c>
      <c r="AK120" s="600" t="s">
        <v>107</v>
      </c>
      <c r="AL120" s="600" t="s">
        <v>107</v>
      </c>
    </row>
    <row r="121" spans="1:99" s="600" customFormat="1">
      <c r="A121" s="600">
        <v>705288</v>
      </c>
      <c r="B121" s="600" t="s">
        <v>228</v>
      </c>
      <c r="C121" s="600" t="s">
        <v>108</v>
      </c>
      <c r="D121" s="600" t="s">
        <v>108</v>
      </c>
      <c r="E121" s="600" t="s">
        <v>108</v>
      </c>
      <c r="F121" s="600" t="s">
        <v>106</v>
      </c>
      <c r="G121" s="600" t="s">
        <v>108</v>
      </c>
      <c r="H121" s="600" t="s">
        <v>108</v>
      </c>
      <c r="I121" s="600" t="s">
        <v>108</v>
      </c>
      <c r="J121" s="600" t="s">
        <v>108</v>
      </c>
      <c r="K121" s="600" t="s">
        <v>108</v>
      </c>
      <c r="L121" s="600" t="s">
        <v>108</v>
      </c>
      <c r="M121" s="600" t="s">
        <v>108</v>
      </c>
      <c r="N121" s="600" t="s">
        <v>108</v>
      </c>
      <c r="O121" s="600" t="s">
        <v>108</v>
      </c>
      <c r="P121" s="600" t="s">
        <v>108</v>
      </c>
      <c r="Q121" s="600" t="s">
        <v>108</v>
      </c>
      <c r="R121" s="600" t="s">
        <v>108</v>
      </c>
      <c r="S121" s="600" t="s">
        <v>108</v>
      </c>
      <c r="T121" s="600" t="s">
        <v>108</v>
      </c>
      <c r="U121" s="600" t="s">
        <v>108</v>
      </c>
      <c r="V121" s="600" t="s">
        <v>108</v>
      </c>
      <c r="W121" s="600" t="s">
        <v>108</v>
      </c>
      <c r="X121" s="600" t="s">
        <v>108</v>
      </c>
      <c r="Y121" s="600" t="s">
        <v>108</v>
      </c>
      <c r="Z121" s="600" t="s">
        <v>108</v>
      </c>
      <c r="AA121" s="600" t="s">
        <v>108</v>
      </c>
      <c r="AB121" s="600" t="s">
        <v>108</v>
      </c>
      <c r="AC121" s="600" t="s">
        <v>107</v>
      </c>
      <c r="AD121" s="600" t="s">
        <v>108</v>
      </c>
      <c r="AE121" s="600" t="s">
        <v>108</v>
      </c>
      <c r="AF121" s="600" t="s">
        <v>108</v>
      </c>
      <c r="AG121" s="600" t="s">
        <v>107</v>
      </c>
      <c r="AH121" s="600" t="s">
        <v>107</v>
      </c>
      <c r="AI121" s="600" t="s">
        <v>107</v>
      </c>
      <c r="AJ121" s="600" t="s">
        <v>107</v>
      </c>
      <c r="AK121" s="600" t="s">
        <v>107</v>
      </c>
      <c r="AL121" s="600" t="s">
        <v>107</v>
      </c>
    </row>
    <row r="122" spans="1:99" s="600" customFormat="1">
      <c r="A122" s="600">
        <v>705303</v>
      </c>
      <c r="B122" s="600" t="s">
        <v>229</v>
      </c>
      <c r="C122" s="600" t="s">
        <v>106</v>
      </c>
      <c r="D122" s="600" t="s">
        <v>108</v>
      </c>
      <c r="E122" s="600" t="s">
        <v>106</v>
      </c>
      <c r="F122" s="600" t="s">
        <v>106</v>
      </c>
      <c r="G122" s="600" t="s">
        <v>106</v>
      </c>
      <c r="H122" s="600" t="s">
        <v>108</v>
      </c>
      <c r="I122" s="600" t="s">
        <v>106</v>
      </c>
      <c r="J122" s="600" t="s">
        <v>106</v>
      </c>
      <c r="K122" s="600" t="s">
        <v>106</v>
      </c>
      <c r="L122" s="600" t="s">
        <v>106</v>
      </c>
      <c r="M122" s="600" t="s">
        <v>108</v>
      </c>
      <c r="N122" s="600" t="s">
        <v>108</v>
      </c>
      <c r="O122" s="600" t="s">
        <v>106</v>
      </c>
      <c r="P122" s="600" t="s">
        <v>108</v>
      </c>
      <c r="Q122" s="600" t="s">
        <v>106</v>
      </c>
      <c r="R122" s="600" t="s">
        <v>108</v>
      </c>
      <c r="S122" s="600" t="s">
        <v>106</v>
      </c>
      <c r="T122" s="600" t="s">
        <v>108</v>
      </c>
      <c r="U122" s="600" t="s">
        <v>108</v>
      </c>
      <c r="V122" s="600" t="s">
        <v>108</v>
      </c>
      <c r="W122" s="600" t="s">
        <v>106</v>
      </c>
      <c r="X122" s="600" t="s">
        <v>106</v>
      </c>
      <c r="Y122" s="600" t="s">
        <v>108</v>
      </c>
      <c r="Z122" s="600" t="s">
        <v>108</v>
      </c>
      <c r="AA122" s="600" t="s">
        <v>107</v>
      </c>
      <c r="AB122" s="600" t="s">
        <v>107</v>
      </c>
      <c r="AC122" s="600" t="s">
        <v>107</v>
      </c>
      <c r="AD122" s="600" t="s">
        <v>107</v>
      </c>
      <c r="AE122" s="600" t="s">
        <v>107</v>
      </c>
      <c r="AF122" s="600" t="s">
        <v>107</v>
      </c>
    </row>
    <row r="123" spans="1:99" s="600" customFormat="1">
      <c r="A123" s="600">
        <v>705404</v>
      </c>
      <c r="B123" s="600" t="s">
        <v>228</v>
      </c>
      <c r="C123" s="600" t="s">
        <v>108</v>
      </c>
      <c r="D123" s="600" t="s">
        <v>108</v>
      </c>
      <c r="E123" s="600" t="s">
        <v>108</v>
      </c>
      <c r="F123" s="600" t="s">
        <v>108</v>
      </c>
      <c r="G123" s="600" t="s">
        <v>108</v>
      </c>
      <c r="H123" s="600" t="s">
        <v>106</v>
      </c>
      <c r="I123" s="600" t="s">
        <v>108</v>
      </c>
      <c r="J123" s="600" t="s">
        <v>108</v>
      </c>
      <c r="K123" s="600" t="s">
        <v>108</v>
      </c>
      <c r="L123" s="600" t="s">
        <v>108</v>
      </c>
      <c r="M123" s="600" t="s">
        <v>108</v>
      </c>
      <c r="N123" s="600" t="s">
        <v>106</v>
      </c>
      <c r="O123" s="600" t="s">
        <v>108</v>
      </c>
      <c r="P123" s="600" t="s">
        <v>108</v>
      </c>
      <c r="Q123" s="600" t="s">
        <v>108</v>
      </c>
      <c r="R123" s="600" t="s">
        <v>108</v>
      </c>
      <c r="S123" s="600" t="s">
        <v>108</v>
      </c>
      <c r="T123" s="600" t="s">
        <v>108</v>
      </c>
      <c r="U123" s="600" t="s">
        <v>108</v>
      </c>
      <c r="V123" s="600" t="s">
        <v>108</v>
      </c>
      <c r="W123" s="600" t="s">
        <v>108</v>
      </c>
      <c r="X123" s="600" t="s">
        <v>108</v>
      </c>
      <c r="Y123" s="600" t="s">
        <v>108</v>
      </c>
      <c r="Z123" s="600" t="s">
        <v>108</v>
      </c>
      <c r="AA123" s="600" t="s">
        <v>108</v>
      </c>
      <c r="AB123" s="600" t="s">
        <v>108</v>
      </c>
      <c r="AC123" s="600" t="s">
        <v>108</v>
      </c>
      <c r="AD123" s="600" t="s">
        <v>108</v>
      </c>
      <c r="AE123" s="600" t="s">
        <v>108</v>
      </c>
      <c r="AF123" s="600" t="s">
        <v>108</v>
      </c>
      <c r="AG123" s="600" t="s">
        <v>107</v>
      </c>
      <c r="AH123" s="600" t="s">
        <v>107</v>
      </c>
      <c r="AI123" s="600" t="s">
        <v>107</v>
      </c>
      <c r="AJ123" s="600" t="s">
        <v>107</v>
      </c>
      <c r="AK123" s="600" t="s">
        <v>107</v>
      </c>
      <c r="AL123" s="600" t="s">
        <v>107</v>
      </c>
    </row>
    <row r="124" spans="1:99" s="600" customFormat="1">
      <c r="A124" s="600">
        <v>705463</v>
      </c>
      <c r="B124" s="600" t="s">
        <v>228</v>
      </c>
      <c r="C124" s="600" t="s">
        <v>108</v>
      </c>
      <c r="D124" s="600" t="s">
        <v>108</v>
      </c>
      <c r="E124" s="600" t="s">
        <v>108</v>
      </c>
      <c r="F124" s="600" t="s">
        <v>108</v>
      </c>
      <c r="G124" s="600" t="s">
        <v>108</v>
      </c>
      <c r="H124" s="600" t="s">
        <v>106</v>
      </c>
      <c r="I124" s="600" t="s">
        <v>108</v>
      </c>
      <c r="J124" s="600" t="s">
        <v>108</v>
      </c>
      <c r="K124" s="600" t="s">
        <v>108</v>
      </c>
      <c r="L124" s="600" t="s">
        <v>107</v>
      </c>
      <c r="M124" s="600" t="s">
        <v>107</v>
      </c>
      <c r="N124" s="600" t="s">
        <v>108</v>
      </c>
      <c r="O124" s="600" t="s">
        <v>106</v>
      </c>
      <c r="P124" s="600" t="s">
        <v>108</v>
      </c>
      <c r="Q124" s="600" t="s">
        <v>106</v>
      </c>
      <c r="R124" s="600" t="s">
        <v>108</v>
      </c>
      <c r="S124" s="600" t="s">
        <v>108</v>
      </c>
      <c r="T124" s="600" t="s">
        <v>108</v>
      </c>
      <c r="U124" s="600" t="s">
        <v>108</v>
      </c>
      <c r="V124" s="600" t="s">
        <v>108</v>
      </c>
      <c r="W124" s="600" t="s">
        <v>108</v>
      </c>
      <c r="X124" s="600" t="s">
        <v>108</v>
      </c>
      <c r="Y124" s="600" t="s">
        <v>108</v>
      </c>
      <c r="Z124" s="600" t="s">
        <v>108</v>
      </c>
      <c r="AA124" s="600" t="s">
        <v>108</v>
      </c>
      <c r="AB124" s="600" t="s">
        <v>108</v>
      </c>
      <c r="AC124" s="600" t="s">
        <v>108</v>
      </c>
      <c r="AD124" s="600" t="s">
        <v>108</v>
      </c>
      <c r="AE124" s="600" t="s">
        <v>108</v>
      </c>
      <c r="AF124" s="600" t="s">
        <v>108</v>
      </c>
      <c r="AG124" s="600" t="s">
        <v>107</v>
      </c>
      <c r="AH124" s="600" t="s">
        <v>107</v>
      </c>
      <c r="AI124" s="600" t="s">
        <v>107</v>
      </c>
      <c r="AJ124" s="600" t="s">
        <v>107</v>
      </c>
      <c r="AK124" s="600" t="s">
        <v>107</v>
      </c>
      <c r="AL124" s="600" t="s">
        <v>107</v>
      </c>
    </row>
    <row r="125" spans="1:99" s="600" customFormat="1">
      <c r="A125" s="600">
        <v>705585</v>
      </c>
      <c r="B125" s="600" t="s">
        <v>228</v>
      </c>
      <c r="C125" s="600" t="s">
        <v>108</v>
      </c>
      <c r="D125" s="600" t="s">
        <v>108</v>
      </c>
      <c r="E125" s="600" t="s">
        <v>106</v>
      </c>
      <c r="F125" s="600" t="s">
        <v>108</v>
      </c>
      <c r="G125" s="600" t="s">
        <v>108</v>
      </c>
      <c r="H125" s="600" t="s">
        <v>108</v>
      </c>
      <c r="I125" s="600" t="s">
        <v>108</v>
      </c>
      <c r="J125" s="600" t="s">
        <v>108</v>
      </c>
      <c r="K125" s="600" t="s">
        <v>107</v>
      </c>
      <c r="L125" s="600" t="s">
        <v>108</v>
      </c>
      <c r="M125" s="600" t="s">
        <v>108</v>
      </c>
      <c r="N125" s="600" t="s">
        <v>108</v>
      </c>
      <c r="O125" s="600" t="s">
        <v>108</v>
      </c>
      <c r="P125" s="600" t="s">
        <v>108</v>
      </c>
      <c r="Q125" s="600" t="s">
        <v>108</v>
      </c>
      <c r="R125" s="600" t="s">
        <v>108</v>
      </c>
      <c r="S125" s="600" t="s">
        <v>108</v>
      </c>
      <c r="T125" s="600" t="s">
        <v>108</v>
      </c>
      <c r="U125" s="600" t="s">
        <v>108</v>
      </c>
      <c r="V125" s="600" t="s">
        <v>108</v>
      </c>
      <c r="W125" s="600" t="s">
        <v>108</v>
      </c>
      <c r="X125" s="600" t="s">
        <v>108</v>
      </c>
      <c r="Y125" s="600" t="s">
        <v>108</v>
      </c>
      <c r="Z125" s="600" t="s">
        <v>108</v>
      </c>
      <c r="AA125" s="600" t="s">
        <v>108</v>
      </c>
      <c r="AB125" s="600" t="s">
        <v>108</v>
      </c>
      <c r="AC125" s="600" t="s">
        <v>108</v>
      </c>
      <c r="AD125" s="600" t="s">
        <v>108</v>
      </c>
      <c r="AE125" s="600" t="s">
        <v>108</v>
      </c>
      <c r="AF125" s="600" t="s">
        <v>108</v>
      </c>
      <c r="AG125" s="600" t="s">
        <v>107</v>
      </c>
      <c r="AH125" s="600" t="s">
        <v>107</v>
      </c>
      <c r="AI125" s="600" t="s">
        <v>107</v>
      </c>
      <c r="AJ125" s="600" t="s">
        <v>107</v>
      </c>
      <c r="AK125" s="600" t="s">
        <v>107</v>
      </c>
      <c r="AL125" s="600" t="s">
        <v>107</v>
      </c>
    </row>
    <row r="126" spans="1:99" s="600" customFormat="1">
      <c r="A126" s="600">
        <v>705596</v>
      </c>
      <c r="B126" s="600" t="s">
        <v>228</v>
      </c>
      <c r="C126" s="600" t="s">
        <v>108</v>
      </c>
      <c r="D126" s="600" t="s">
        <v>108</v>
      </c>
      <c r="E126" s="600" t="s">
        <v>106</v>
      </c>
      <c r="F126" s="600" t="s">
        <v>108</v>
      </c>
      <c r="G126" s="600" t="s">
        <v>108</v>
      </c>
      <c r="H126" s="600" t="s">
        <v>108</v>
      </c>
      <c r="I126" s="600" t="s">
        <v>108</v>
      </c>
      <c r="J126" s="600" t="s">
        <v>108</v>
      </c>
      <c r="K126" s="600" t="s">
        <v>108</v>
      </c>
      <c r="L126" s="600" t="s">
        <v>108</v>
      </c>
      <c r="M126" s="600" t="s">
        <v>108</v>
      </c>
      <c r="N126" s="600" t="s">
        <v>107</v>
      </c>
      <c r="O126" s="600" t="s">
        <v>108</v>
      </c>
      <c r="P126" s="600" t="s">
        <v>108</v>
      </c>
      <c r="Q126" s="600" t="s">
        <v>108</v>
      </c>
      <c r="R126" s="600" t="s">
        <v>108</v>
      </c>
      <c r="S126" s="600" t="s">
        <v>108</v>
      </c>
      <c r="T126" s="600" t="s">
        <v>107</v>
      </c>
      <c r="U126" s="600" t="s">
        <v>108</v>
      </c>
      <c r="V126" s="600" t="s">
        <v>108</v>
      </c>
      <c r="W126" s="600" t="s">
        <v>108</v>
      </c>
      <c r="X126" s="600" t="s">
        <v>108</v>
      </c>
      <c r="Y126" s="600" t="s">
        <v>108</v>
      </c>
      <c r="Z126" s="600" t="s">
        <v>107</v>
      </c>
      <c r="AA126" s="600" t="s">
        <v>108</v>
      </c>
      <c r="AB126" s="600" t="s">
        <v>108</v>
      </c>
      <c r="AC126" s="600" t="s">
        <v>108</v>
      </c>
      <c r="AD126" s="600" t="s">
        <v>108</v>
      </c>
      <c r="AE126" s="600" t="s">
        <v>108</v>
      </c>
      <c r="AF126" s="600" t="s">
        <v>108</v>
      </c>
      <c r="AG126" s="600" t="s">
        <v>107</v>
      </c>
      <c r="AH126" s="600" t="s">
        <v>107</v>
      </c>
      <c r="AI126" s="600" t="s">
        <v>107</v>
      </c>
      <c r="AJ126" s="600" t="s">
        <v>107</v>
      </c>
      <c r="AK126" s="600" t="s">
        <v>107</v>
      </c>
      <c r="AL126" s="600" t="s">
        <v>107</v>
      </c>
    </row>
    <row r="127" spans="1:99" s="600" customFormat="1">
      <c r="A127" s="600">
        <v>705930</v>
      </c>
      <c r="B127" s="600" t="s">
        <v>229</v>
      </c>
      <c r="C127" s="600" t="s">
        <v>107</v>
      </c>
      <c r="D127" s="600" t="s">
        <v>108</v>
      </c>
      <c r="E127" s="600" t="s">
        <v>108</v>
      </c>
      <c r="F127" s="600" t="s">
        <v>108</v>
      </c>
      <c r="G127" s="600" t="s">
        <v>108</v>
      </c>
      <c r="H127" s="600" t="s">
        <v>107</v>
      </c>
      <c r="I127" s="600" t="s">
        <v>108</v>
      </c>
      <c r="J127" s="600" t="s">
        <v>108</v>
      </c>
      <c r="K127" s="600" t="s">
        <v>108</v>
      </c>
      <c r="L127" s="600" t="s">
        <v>107</v>
      </c>
      <c r="M127" s="600" t="s">
        <v>107</v>
      </c>
      <c r="N127" s="600" t="s">
        <v>107</v>
      </c>
      <c r="O127" s="600" t="s">
        <v>108</v>
      </c>
      <c r="P127" s="600" t="s">
        <v>108</v>
      </c>
      <c r="Q127" s="600" t="s">
        <v>108</v>
      </c>
      <c r="R127" s="600" t="s">
        <v>108</v>
      </c>
      <c r="S127" s="600" t="s">
        <v>108</v>
      </c>
      <c r="T127" s="600" t="s">
        <v>108</v>
      </c>
      <c r="U127" s="600" t="s">
        <v>107</v>
      </c>
      <c r="V127" s="600" t="s">
        <v>108</v>
      </c>
      <c r="W127" s="600" t="s">
        <v>107</v>
      </c>
      <c r="X127" s="600" t="s">
        <v>108</v>
      </c>
      <c r="Y127" s="600" t="s">
        <v>107</v>
      </c>
      <c r="Z127" s="600" t="s">
        <v>108</v>
      </c>
      <c r="AA127" s="600" t="s">
        <v>107</v>
      </c>
      <c r="AB127" s="600" t="s">
        <v>107</v>
      </c>
      <c r="AC127" s="600" t="s">
        <v>107</v>
      </c>
      <c r="AD127" s="600" t="s">
        <v>107</v>
      </c>
      <c r="AE127" s="600" t="s">
        <v>107</v>
      </c>
      <c r="AF127" s="600" t="s">
        <v>107</v>
      </c>
    </row>
    <row r="128" spans="1:99">
      <c r="D128" s="55"/>
      <c r="F128" s="55"/>
      <c r="H128" s="55"/>
      <c r="J128" s="55"/>
      <c r="L128" s="55"/>
      <c r="N128" s="55"/>
      <c r="P128" s="55"/>
      <c r="R128" s="55"/>
      <c r="T128" s="55"/>
      <c r="V128" s="55"/>
      <c r="X128" s="55"/>
      <c r="Z128" s="55"/>
      <c r="AB128" s="55"/>
      <c r="AD128" s="55"/>
      <c r="AF128" s="55"/>
      <c r="AH128" s="55"/>
      <c r="AJ128" s="55"/>
      <c r="AL128" s="55"/>
      <c r="AN128" s="55"/>
      <c r="AP128" s="55"/>
      <c r="AR128" s="55"/>
      <c r="AT128" s="55"/>
      <c r="AV128" s="55"/>
      <c r="AX128" s="55"/>
      <c r="AZ128" s="55"/>
      <c r="BB128" s="55"/>
      <c r="BD128" s="55"/>
      <c r="BF128" s="55"/>
      <c r="BH128" s="55"/>
      <c r="BJ128" s="55"/>
      <c r="BL128" s="55"/>
      <c r="BN128" s="55"/>
      <c r="BP128" s="55"/>
      <c r="BR128" s="55"/>
      <c r="BT128" s="55"/>
      <c r="BV128" s="55"/>
      <c r="BX128" s="55"/>
      <c r="BZ128" s="55"/>
      <c r="CB128" s="55"/>
      <c r="CD128" s="55"/>
      <c r="CF128" s="55"/>
      <c r="CH128" s="55"/>
      <c r="CJ128" s="55"/>
      <c r="CL128" s="55"/>
      <c r="CN128" s="55"/>
      <c r="CP128" s="55"/>
      <c r="CR128" s="55"/>
      <c r="CT128" s="55"/>
      <c r="CU128" s="55"/>
    </row>
    <row r="129" spans="4:99">
      <c r="D129" s="55"/>
      <c r="F129" s="55"/>
      <c r="H129" s="55"/>
      <c r="J129" s="55"/>
      <c r="L129" s="55"/>
      <c r="N129" s="55"/>
      <c r="P129" s="55"/>
      <c r="R129" s="55"/>
      <c r="T129" s="55"/>
      <c r="V129" s="55"/>
      <c r="X129" s="55"/>
      <c r="Z129" s="55"/>
      <c r="AB129" s="55"/>
      <c r="AD129" s="55"/>
      <c r="AF129" s="55"/>
      <c r="AH129" s="55"/>
      <c r="AJ129" s="55"/>
      <c r="AL129" s="55"/>
      <c r="AN129" s="55"/>
      <c r="AP129" s="55"/>
      <c r="AR129" s="55"/>
      <c r="AT129" s="55"/>
      <c r="AV129" s="55"/>
      <c r="AX129" s="55"/>
      <c r="AZ129" s="55"/>
      <c r="BB129" s="55"/>
      <c r="BD129" s="55"/>
      <c r="BF129" s="55"/>
      <c r="BH129" s="55"/>
      <c r="BJ129" s="55"/>
      <c r="BL129" s="55"/>
      <c r="BN129" s="55"/>
      <c r="BP129" s="55"/>
      <c r="BR129" s="55"/>
      <c r="BT129" s="55"/>
      <c r="BV129" s="55"/>
      <c r="BX129" s="55"/>
      <c r="BZ129" s="55"/>
      <c r="CB129" s="55"/>
      <c r="CD129" s="55"/>
      <c r="CF129" s="55"/>
      <c r="CH129" s="55"/>
      <c r="CJ129" s="55"/>
      <c r="CL129" s="55"/>
      <c r="CN129" s="55"/>
      <c r="CP129" s="55"/>
      <c r="CR129" s="55"/>
      <c r="CT129" s="55"/>
      <c r="CU129" s="55"/>
    </row>
    <row r="130" spans="4:99">
      <c r="D130" s="55"/>
      <c r="F130" s="55"/>
      <c r="H130" s="55"/>
      <c r="J130" s="55"/>
      <c r="L130" s="55"/>
      <c r="N130" s="55"/>
      <c r="P130" s="55"/>
      <c r="R130" s="55"/>
      <c r="T130" s="55"/>
      <c r="V130" s="55"/>
      <c r="X130" s="55"/>
      <c r="Z130" s="55"/>
      <c r="AB130" s="55"/>
      <c r="AD130" s="55"/>
      <c r="AF130" s="55"/>
      <c r="AH130" s="55"/>
      <c r="AJ130" s="55"/>
      <c r="AL130" s="55"/>
      <c r="AN130" s="55"/>
      <c r="AP130" s="55"/>
      <c r="AR130" s="55"/>
      <c r="AT130" s="55"/>
      <c r="AV130" s="55"/>
      <c r="AX130" s="55"/>
      <c r="AZ130" s="55"/>
      <c r="BB130" s="55"/>
      <c r="BD130" s="55"/>
      <c r="BF130" s="55"/>
      <c r="BH130" s="55"/>
      <c r="BJ130" s="55"/>
      <c r="BL130" s="55"/>
      <c r="BN130" s="55"/>
      <c r="BP130" s="55"/>
      <c r="BR130" s="55"/>
      <c r="BT130" s="55"/>
      <c r="BV130" s="55"/>
      <c r="BX130" s="55"/>
      <c r="BZ130" s="55"/>
      <c r="CB130" s="55"/>
      <c r="CD130" s="55"/>
      <c r="CF130" s="55"/>
      <c r="CH130" s="55"/>
      <c r="CJ130" s="55"/>
      <c r="CL130" s="55"/>
      <c r="CN130" s="55"/>
      <c r="CP130" s="55"/>
      <c r="CR130" s="55"/>
      <c r="CT130" s="55"/>
      <c r="CU130" s="55"/>
    </row>
    <row r="131" spans="4:99">
      <c r="D131" s="55"/>
      <c r="F131" s="55"/>
      <c r="H131" s="55"/>
      <c r="J131" s="55"/>
      <c r="L131" s="55"/>
      <c r="N131" s="55"/>
      <c r="P131" s="55"/>
      <c r="R131" s="55"/>
      <c r="T131" s="55"/>
      <c r="V131" s="55"/>
      <c r="X131" s="55"/>
      <c r="Z131" s="55"/>
      <c r="AB131" s="55"/>
      <c r="AD131" s="55"/>
      <c r="AF131" s="55"/>
      <c r="AH131" s="55"/>
      <c r="AJ131" s="55"/>
      <c r="AL131" s="55"/>
      <c r="AN131" s="55"/>
      <c r="AP131" s="55"/>
      <c r="AR131" s="55"/>
      <c r="AT131" s="55"/>
      <c r="AV131" s="55"/>
      <c r="AX131" s="55"/>
      <c r="AZ131" s="55"/>
      <c r="BB131" s="55"/>
      <c r="BD131" s="55"/>
      <c r="BF131" s="55"/>
      <c r="BH131" s="55"/>
      <c r="BJ131" s="55"/>
      <c r="BL131" s="55"/>
      <c r="BN131" s="55"/>
      <c r="BP131" s="55"/>
      <c r="BR131" s="55"/>
      <c r="BT131" s="55"/>
      <c r="BV131" s="55"/>
      <c r="BX131" s="55"/>
      <c r="BZ131" s="55"/>
      <c r="CB131" s="55"/>
      <c r="CD131" s="55"/>
      <c r="CF131" s="55"/>
      <c r="CH131" s="55"/>
      <c r="CJ131" s="55"/>
      <c r="CL131" s="55"/>
      <c r="CN131" s="55"/>
      <c r="CP131" s="55"/>
      <c r="CR131" s="55"/>
      <c r="CT131" s="55"/>
      <c r="CU131" s="55"/>
    </row>
    <row r="132" spans="4:99">
      <c r="D132" s="55"/>
      <c r="F132" s="55"/>
      <c r="H132" s="55"/>
      <c r="J132" s="55"/>
      <c r="L132" s="55"/>
      <c r="N132" s="55"/>
      <c r="P132" s="55"/>
      <c r="R132" s="55"/>
      <c r="T132" s="55"/>
      <c r="V132" s="55"/>
      <c r="X132" s="55"/>
      <c r="Z132" s="55"/>
      <c r="AB132" s="55"/>
      <c r="AD132" s="55"/>
      <c r="AF132" s="55"/>
      <c r="AH132" s="55"/>
      <c r="AJ132" s="55"/>
      <c r="AL132" s="55"/>
      <c r="AN132" s="55"/>
      <c r="AP132" s="55"/>
      <c r="AR132" s="55"/>
      <c r="AT132" s="55"/>
      <c r="AV132" s="55"/>
      <c r="AX132" s="55"/>
      <c r="AZ132" s="55"/>
      <c r="BB132" s="55"/>
      <c r="BD132" s="55"/>
      <c r="BF132" s="55"/>
      <c r="BH132" s="55"/>
      <c r="BJ132" s="55"/>
      <c r="BL132" s="55"/>
      <c r="BN132" s="55"/>
      <c r="BP132" s="55"/>
      <c r="BR132" s="55"/>
      <c r="BT132" s="55"/>
      <c r="BV132" s="55"/>
      <c r="BX132" s="55"/>
      <c r="BZ132" s="55"/>
      <c r="CB132" s="55"/>
      <c r="CD132" s="55"/>
      <c r="CF132" s="55"/>
      <c r="CH132" s="55"/>
      <c r="CJ132" s="55"/>
      <c r="CL132" s="55"/>
      <c r="CN132" s="55"/>
      <c r="CP132" s="55"/>
      <c r="CR132" s="55"/>
      <c r="CT132" s="55"/>
      <c r="CU132" s="55"/>
    </row>
    <row r="133" spans="4:99">
      <c r="D133" s="55"/>
      <c r="F133" s="55"/>
      <c r="H133" s="55"/>
      <c r="J133" s="55"/>
      <c r="L133" s="55"/>
      <c r="N133" s="55"/>
      <c r="P133" s="55"/>
      <c r="R133" s="55"/>
      <c r="T133" s="55"/>
      <c r="V133" s="55"/>
      <c r="X133" s="55"/>
      <c r="Z133" s="55"/>
      <c r="AB133" s="55"/>
      <c r="AD133" s="55"/>
      <c r="AF133" s="55"/>
      <c r="AH133" s="55"/>
      <c r="AJ133" s="55"/>
      <c r="AL133" s="55"/>
      <c r="AN133" s="55"/>
      <c r="AP133" s="55"/>
      <c r="AR133" s="55"/>
      <c r="AT133" s="55"/>
      <c r="AV133" s="55"/>
      <c r="AX133" s="55"/>
      <c r="AZ133" s="55"/>
      <c r="BB133" s="55"/>
      <c r="BD133" s="55"/>
      <c r="BF133" s="55"/>
      <c r="BH133" s="55"/>
      <c r="BJ133" s="55"/>
      <c r="BL133" s="55"/>
      <c r="BN133" s="55"/>
      <c r="BP133" s="55"/>
      <c r="BR133" s="55"/>
      <c r="BT133" s="55"/>
      <c r="BV133" s="55"/>
      <c r="BX133" s="55"/>
      <c r="BZ133" s="55"/>
      <c r="CB133" s="55"/>
      <c r="CD133" s="55"/>
      <c r="CF133" s="55"/>
      <c r="CH133" s="55"/>
      <c r="CJ133" s="55"/>
      <c r="CL133" s="55"/>
      <c r="CN133" s="55"/>
      <c r="CP133" s="55"/>
      <c r="CR133" s="55"/>
      <c r="CT133" s="55"/>
      <c r="CU133" s="55"/>
    </row>
    <row r="134" spans="4:99">
      <c r="D134" s="55"/>
      <c r="F134" s="55"/>
      <c r="H134" s="55"/>
      <c r="J134" s="55"/>
      <c r="L134" s="55"/>
      <c r="N134" s="55"/>
      <c r="P134" s="55"/>
      <c r="R134" s="55"/>
      <c r="T134" s="55"/>
      <c r="V134" s="55"/>
      <c r="X134" s="55"/>
      <c r="Z134" s="55"/>
      <c r="AB134" s="55"/>
      <c r="AD134" s="55"/>
      <c r="AF134" s="55"/>
      <c r="AH134" s="55"/>
      <c r="AJ134" s="55"/>
      <c r="AL134" s="55"/>
      <c r="AN134" s="55"/>
      <c r="AP134" s="55"/>
      <c r="AR134" s="55"/>
      <c r="AT134" s="55"/>
      <c r="AV134" s="55"/>
      <c r="AX134" s="55"/>
      <c r="AZ134" s="55"/>
      <c r="BB134" s="55"/>
      <c r="BD134" s="55"/>
      <c r="BF134" s="55"/>
      <c r="BH134" s="55"/>
      <c r="BJ134" s="55"/>
      <c r="BL134" s="55"/>
      <c r="BN134" s="55"/>
      <c r="BP134" s="55"/>
      <c r="BR134" s="55"/>
      <c r="BT134" s="55"/>
      <c r="BV134" s="55"/>
      <c r="BX134" s="55"/>
      <c r="BZ134" s="55"/>
      <c r="CB134" s="55"/>
      <c r="CD134" s="55"/>
      <c r="CF134" s="55"/>
      <c r="CH134" s="55"/>
      <c r="CJ134" s="55"/>
      <c r="CL134" s="55"/>
      <c r="CN134" s="55"/>
      <c r="CP134" s="55"/>
      <c r="CR134" s="55"/>
      <c r="CT134" s="55"/>
      <c r="CU134" s="55"/>
    </row>
    <row r="135" spans="4:99">
      <c r="D135" s="55"/>
      <c r="F135" s="55"/>
      <c r="H135" s="55"/>
      <c r="J135" s="55"/>
      <c r="L135" s="55"/>
      <c r="N135" s="55"/>
      <c r="P135" s="55"/>
      <c r="R135" s="55"/>
      <c r="T135" s="55"/>
      <c r="V135" s="55"/>
      <c r="X135" s="55"/>
      <c r="Z135" s="55"/>
      <c r="AB135" s="55"/>
      <c r="AD135" s="55"/>
      <c r="AF135" s="55"/>
      <c r="AH135" s="55"/>
      <c r="AJ135" s="55"/>
      <c r="AL135" s="55"/>
      <c r="AN135" s="55"/>
      <c r="AP135" s="55"/>
      <c r="AR135" s="55"/>
      <c r="AT135" s="55"/>
      <c r="AV135" s="55"/>
      <c r="AX135" s="55"/>
      <c r="AZ135" s="55"/>
      <c r="BB135" s="55"/>
      <c r="BD135" s="55"/>
      <c r="BF135" s="55"/>
      <c r="BH135" s="55"/>
      <c r="BJ135" s="55"/>
      <c r="BL135" s="55"/>
      <c r="BN135" s="55"/>
      <c r="BP135" s="55"/>
      <c r="BR135" s="55"/>
      <c r="BT135" s="55"/>
      <c r="BV135" s="55"/>
      <c r="BX135" s="55"/>
      <c r="BZ135" s="55"/>
      <c r="CB135" s="55"/>
      <c r="CD135" s="55"/>
      <c r="CF135" s="55"/>
      <c r="CH135" s="55"/>
      <c r="CJ135" s="55"/>
      <c r="CL135" s="55"/>
      <c r="CN135" s="55"/>
      <c r="CP135" s="55"/>
      <c r="CR135" s="55"/>
      <c r="CT135" s="55"/>
      <c r="CU135" s="55"/>
    </row>
    <row r="136" spans="4:99">
      <c r="D136" s="55"/>
      <c r="F136" s="55"/>
      <c r="H136" s="55"/>
      <c r="J136" s="55"/>
      <c r="L136" s="55"/>
      <c r="N136" s="55"/>
      <c r="P136" s="55"/>
      <c r="R136" s="55"/>
      <c r="T136" s="55"/>
      <c r="V136" s="55"/>
      <c r="X136" s="55"/>
      <c r="Z136" s="55"/>
      <c r="AB136" s="55"/>
      <c r="AD136" s="55"/>
      <c r="AF136" s="55"/>
      <c r="AH136" s="55"/>
      <c r="AJ136" s="55"/>
      <c r="AL136" s="55"/>
      <c r="AN136" s="55"/>
      <c r="AP136" s="55"/>
      <c r="AR136" s="55"/>
      <c r="AT136" s="55"/>
      <c r="AV136" s="55"/>
      <c r="AX136" s="55"/>
      <c r="AZ136" s="55"/>
      <c r="BB136" s="55"/>
      <c r="BD136" s="55"/>
      <c r="BF136" s="55"/>
      <c r="BH136" s="55"/>
      <c r="BJ136" s="55"/>
      <c r="BL136" s="55"/>
      <c r="BN136" s="55"/>
      <c r="BP136" s="55"/>
      <c r="BR136" s="55"/>
      <c r="BT136" s="55"/>
      <c r="BV136" s="55"/>
      <c r="BX136" s="55"/>
      <c r="BZ136" s="55"/>
      <c r="CB136" s="55"/>
      <c r="CD136" s="55"/>
      <c r="CF136" s="55"/>
      <c r="CH136" s="55"/>
      <c r="CJ136" s="55"/>
      <c r="CL136" s="55"/>
      <c r="CN136" s="55"/>
      <c r="CP136" s="55"/>
      <c r="CR136" s="55"/>
      <c r="CT136" s="55"/>
      <c r="CU136" s="55"/>
    </row>
    <row r="137" spans="4:99">
      <c r="D137" s="55"/>
      <c r="F137" s="55"/>
      <c r="H137" s="55"/>
      <c r="J137" s="55"/>
      <c r="L137" s="55"/>
      <c r="N137" s="55"/>
      <c r="P137" s="55"/>
      <c r="R137" s="55"/>
      <c r="T137" s="55"/>
      <c r="V137" s="55"/>
      <c r="X137" s="55"/>
      <c r="Z137" s="55"/>
      <c r="AB137" s="55"/>
      <c r="AD137" s="55"/>
      <c r="AF137" s="55"/>
      <c r="AH137" s="55"/>
      <c r="AJ137" s="55"/>
      <c r="AL137" s="55"/>
      <c r="AN137" s="55"/>
      <c r="AP137" s="55"/>
      <c r="AR137" s="55"/>
      <c r="AT137" s="55"/>
      <c r="AV137" s="55"/>
      <c r="AX137" s="55"/>
      <c r="AZ137" s="55"/>
      <c r="BB137" s="55"/>
      <c r="BD137" s="55"/>
      <c r="BF137" s="55"/>
      <c r="BH137" s="55"/>
      <c r="BJ137" s="55"/>
      <c r="BL137" s="55"/>
      <c r="BN137" s="55"/>
      <c r="BP137" s="55"/>
      <c r="BR137" s="55"/>
      <c r="BT137" s="55"/>
      <c r="BV137" s="55"/>
      <c r="BX137" s="55"/>
      <c r="BZ137" s="55"/>
      <c r="CB137" s="55"/>
      <c r="CD137" s="55"/>
      <c r="CF137" s="55"/>
      <c r="CH137" s="55"/>
      <c r="CJ137" s="55"/>
      <c r="CL137" s="55"/>
      <c r="CN137" s="55"/>
      <c r="CP137" s="55"/>
      <c r="CR137" s="55"/>
      <c r="CT137" s="55"/>
      <c r="CU137" s="55"/>
    </row>
    <row r="138" spans="4:99">
      <c r="D138" s="55"/>
      <c r="F138" s="55"/>
      <c r="H138" s="55"/>
      <c r="J138" s="55"/>
      <c r="L138" s="55"/>
      <c r="N138" s="55"/>
      <c r="P138" s="55"/>
      <c r="R138" s="55"/>
      <c r="T138" s="55"/>
      <c r="V138" s="55"/>
      <c r="X138" s="55"/>
      <c r="Z138" s="55"/>
      <c r="AB138" s="55"/>
      <c r="AD138" s="55"/>
      <c r="AF138" s="55"/>
      <c r="AH138" s="55"/>
      <c r="AJ138" s="55"/>
      <c r="AL138" s="55"/>
      <c r="AN138" s="55"/>
      <c r="AP138" s="55"/>
      <c r="AR138" s="55"/>
      <c r="AT138" s="55"/>
      <c r="AV138" s="55"/>
      <c r="AX138" s="55"/>
      <c r="AZ138" s="55"/>
      <c r="BB138" s="55"/>
      <c r="BD138" s="55"/>
      <c r="BF138" s="55"/>
      <c r="BH138" s="55"/>
      <c r="BJ138" s="55"/>
      <c r="BL138" s="55"/>
      <c r="BN138" s="55"/>
      <c r="BP138" s="55"/>
      <c r="BR138" s="55"/>
      <c r="BT138" s="55"/>
      <c r="BV138" s="55"/>
      <c r="BX138" s="55"/>
      <c r="BZ138" s="55"/>
      <c r="CB138" s="55"/>
      <c r="CD138" s="55"/>
      <c r="CF138" s="55"/>
      <c r="CH138" s="55"/>
      <c r="CJ138" s="55"/>
      <c r="CL138" s="55"/>
      <c r="CN138" s="55"/>
      <c r="CP138" s="55"/>
      <c r="CR138" s="55"/>
      <c r="CT138" s="55"/>
      <c r="CU138" s="55"/>
    </row>
    <row r="139" spans="4:99">
      <c r="D139" s="55"/>
      <c r="F139" s="55"/>
      <c r="H139" s="55"/>
      <c r="J139" s="55"/>
      <c r="L139" s="55"/>
      <c r="N139" s="55"/>
      <c r="P139" s="55"/>
      <c r="R139" s="55"/>
      <c r="T139" s="55"/>
      <c r="V139" s="55"/>
      <c r="X139" s="55"/>
      <c r="Z139" s="55"/>
      <c r="AB139" s="55"/>
      <c r="AD139" s="55"/>
      <c r="AF139" s="55"/>
      <c r="AH139" s="55"/>
      <c r="AJ139" s="55"/>
      <c r="AL139" s="55"/>
      <c r="AN139" s="55"/>
      <c r="AP139" s="55"/>
      <c r="AR139" s="55"/>
      <c r="AT139" s="55"/>
      <c r="AV139" s="55"/>
      <c r="AX139" s="55"/>
      <c r="AZ139" s="55"/>
      <c r="BB139" s="55"/>
      <c r="BD139" s="55"/>
      <c r="BF139" s="55"/>
      <c r="BH139" s="55"/>
      <c r="BJ139" s="55"/>
      <c r="BL139" s="55"/>
      <c r="BN139" s="55"/>
      <c r="BP139" s="55"/>
      <c r="BR139" s="55"/>
      <c r="BT139" s="55"/>
      <c r="BV139" s="55"/>
      <c r="BX139" s="55"/>
      <c r="BZ139" s="55"/>
      <c r="CB139" s="55"/>
      <c r="CD139" s="55"/>
      <c r="CF139" s="55"/>
      <c r="CH139" s="55"/>
      <c r="CJ139" s="55"/>
      <c r="CL139" s="55"/>
      <c r="CN139" s="55"/>
      <c r="CP139" s="55"/>
      <c r="CR139" s="55"/>
      <c r="CT139" s="55"/>
      <c r="CU139" s="55"/>
    </row>
    <row r="140" spans="4:99">
      <c r="D140" s="55"/>
      <c r="F140" s="55"/>
      <c r="H140" s="55"/>
      <c r="J140" s="55"/>
      <c r="L140" s="55"/>
      <c r="N140" s="55"/>
      <c r="P140" s="55"/>
      <c r="R140" s="55"/>
      <c r="T140" s="55"/>
      <c r="V140" s="55"/>
      <c r="X140" s="55"/>
      <c r="Z140" s="55"/>
      <c r="AB140" s="55"/>
      <c r="AD140" s="55"/>
      <c r="AF140" s="55"/>
      <c r="AH140" s="55"/>
      <c r="AJ140" s="55"/>
      <c r="AL140" s="55"/>
      <c r="AN140" s="55"/>
      <c r="AP140" s="55"/>
      <c r="AR140" s="55"/>
      <c r="AT140" s="55"/>
      <c r="AV140" s="55"/>
      <c r="AX140" s="55"/>
      <c r="AZ140" s="55"/>
      <c r="BB140" s="55"/>
      <c r="BD140" s="55"/>
      <c r="BF140" s="55"/>
      <c r="BH140" s="55"/>
      <c r="BJ140" s="55"/>
      <c r="BL140" s="55"/>
      <c r="BN140" s="55"/>
      <c r="BP140" s="55"/>
      <c r="BR140" s="55"/>
      <c r="BT140" s="55"/>
      <c r="BV140" s="55"/>
      <c r="BX140" s="55"/>
      <c r="BZ140" s="55"/>
      <c r="CB140" s="55"/>
      <c r="CD140" s="55"/>
      <c r="CF140" s="55"/>
      <c r="CH140" s="55"/>
      <c r="CJ140" s="55"/>
      <c r="CL140" s="55"/>
      <c r="CN140" s="55"/>
      <c r="CP140" s="55"/>
      <c r="CR140" s="55"/>
      <c r="CT140" s="55"/>
      <c r="CU140" s="55"/>
    </row>
    <row r="141" spans="4:99">
      <c r="D141" s="55"/>
      <c r="F141" s="55"/>
      <c r="H141" s="55"/>
      <c r="J141" s="55"/>
      <c r="L141" s="55"/>
      <c r="N141" s="55"/>
      <c r="P141" s="55"/>
      <c r="R141" s="55"/>
      <c r="T141" s="55"/>
      <c r="V141" s="55"/>
      <c r="X141" s="55"/>
      <c r="Z141" s="55"/>
      <c r="AB141" s="55"/>
      <c r="AD141" s="55"/>
      <c r="AF141" s="55"/>
      <c r="AH141" s="55"/>
      <c r="AJ141" s="55"/>
      <c r="AL141" s="55"/>
      <c r="AN141" s="55"/>
      <c r="AP141" s="55"/>
      <c r="AR141" s="55"/>
      <c r="AT141" s="55"/>
      <c r="AV141" s="55"/>
      <c r="AX141" s="55"/>
      <c r="AZ141" s="55"/>
      <c r="BB141" s="55"/>
      <c r="BD141" s="55"/>
      <c r="BF141" s="55"/>
      <c r="BH141" s="55"/>
      <c r="BJ141" s="55"/>
      <c r="BL141" s="55"/>
      <c r="BN141" s="55"/>
      <c r="BP141" s="55"/>
      <c r="BR141" s="55"/>
      <c r="BT141" s="55"/>
      <c r="BV141" s="55"/>
      <c r="BX141" s="55"/>
      <c r="BZ141" s="55"/>
      <c r="CB141" s="55"/>
      <c r="CD141" s="55"/>
      <c r="CF141" s="55"/>
      <c r="CH141" s="55"/>
      <c r="CJ141" s="55"/>
      <c r="CL141" s="55"/>
      <c r="CN141" s="55"/>
      <c r="CP141" s="55"/>
      <c r="CR141" s="55"/>
      <c r="CT141" s="55"/>
      <c r="CU141" s="55"/>
    </row>
    <row r="142" spans="4:99">
      <c r="D142" s="55"/>
      <c r="F142" s="55"/>
      <c r="H142" s="55"/>
      <c r="J142" s="55"/>
      <c r="L142" s="55"/>
      <c r="N142" s="55"/>
      <c r="P142" s="55"/>
      <c r="R142" s="55"/>
      <c r="T142" s="55"/>
      <c r="V142" s="55"/>
      <c r="X142" s="55"/>
      <c r="Z142" s="55"/>
      <c r="AB142" s="55"/>
      <c r="AD142" s="55"/>
      <c r="AF142" s="55"/>
      <c r="AH142" s="55"/>
      <c r="AJ142" s="55"/>
      <c r="AL142" s="55"/>
      <c r="AN142" s="55"/>
      <c r="AP142" s="55"/>
      <c r="AR142" s="55"/>
      <c r="AT142" s="55"/>
      <c r="AV142" s="55"/>
      <c r="AX142" s="55"/>
      <c r="AZ142" s="55"/>
      <c r="BB142" s="55"/>
      <c r="BD142" s="55"/>
      <c r="BF142" s="55"/>
      <c r="BH142" s="55"/>
      <c r="BJ142" s="55"/>
      <c r="BL142" s="55"/>
      <c r="BN142" s="55"/>
      <c r="BP142" s="55"/>
      <c r="BR142" s="55"/>
      <c r="BT142" s="55"/>
      <c r="BV142" s="55"/>
      <c r="BX142" s="55"/>
      <c r="BZ142" s="55"/>
      <c r="CB142" s="55"/>
      <c r="CD142" s="55"/>
      <c r="CF142" s="55"/>
      <c r="CH142" s="55"/>
      <c r="CJ142" s="55"/>
      <c r="CL142" s="55"/>
      <c r="CN142" s="55"/>
      <c r="CP142" s="55"/>
      <c r="CR142" s="55"/>
      <c r="CT142" s="55"/>
      <c r="CU142" s="55"/>
    </row>
    <row r="143" spans="4:99">
      <c r="D143" s="55"/>
      <c r="F143" s="55"/>
      <c r="H143" s="55"/>
      <c r="J143" s="55"/>
      <c r="L143" s="55"/>
      <c r="N143" s="55"/>
      <c r="P143" s="55"/>
      <c r="R143" s="55"/>
      <c r="T143" s="55"/>
      <c r="V143" s="55"/>
      <c r="X143" s="55"/>
      <c r="Z143" s="55"/>
      <c r="AB143" s="55"/>
      <c r="AD143" s="55"/>
      <c r="AF143" s="55"/>
      <c r="AH143" s="55"/>
      <c r="AJ143" s="55"/>
      <c r="AL143" s="55"/>
      <c r="AN143" s="55"/>
      <c r="AP143" s="55"/>
      <c r="AR143" s="55"/>
      <c r="AT143" s="55"/>
      <c r="AV143" s="55"/>
      <c r="AX143" s="55"/>
      <c r="AZ143" s="55"/>
      <c r="BB143" s="55"/>
      <c r="BD143" s="55"/>
      <c r="BF143" s="55"/>
      <c r="BH143" s="55"/>
      <c r="BJ143" s="55"/>
      <c r="BL143" s="55"/>
      <c r="BN143" s="55"/>
      <c r="BP143" s="55"/>
      <c r="BR143" s="55"/>
      <c r="BT143" s="55"/>
      <c r="BV143" s="55"/>
      <c r="BX143" s="55"/>
      <c r="BZ143" s="55"/>
      <c r="CB143" s="55"/>
      <c r="CD143" s="55"/>
      <c r="CF143" s="55"/>
      <c r="CH143" s="55"/>
      <c r="CJ143" s="55"/>
      <c r="CL143" s="55"/>
      <c r="CN143" s="55"/>
      <c r="CP143" s="55"/>
      <c r="CR143" s="55"/>
      <c r="CT143" s="55"/>
      <c r="CU143" s="55"/>
    </row>
    <row r="144" spans="4:99">
      <c r="D144" s="55"/>
      <c r="F144" s="55"/>
      <c r="H144" s="55"/>
      <c r="J144" s="55"/>
      <c r="L144" s="55"/>
      <c r="N144" s="55"/>
      <c r="P144" s="55"/>
      <c r="R144" s="55"/>
      <c r="T144" s="55"/>
      <c r="V144" s="55"/>
      <c r="X144" s="55"/>
      <c r="Z144" s="55"/>
      <c r="AB144" s="55"/>
      <c r="AD144" s="55"/>
      <c r="AF144" s="55"/>
      <c r="AH144" s="55"/>
      <c r="AJ144" s="55"/>
      <c r="AL144" s="55"/>
      <c r="AN144" s="55"/>
      <c r="AP144" s="55"/>
      <c r="AR144" s="55"/>
      <c r="AT144" s="55"/>
      <c r="AV144" s="55"/>
      <c r="AX144" s="55"/>
      <c r="AZ144" s="55"/>
      <c r="BB144" s="55"/>
      <c r="BD144" s="55"/>
      <c r="BF144" s="55"/>
      <c r="BH144" s="55"/>
      <c r="BJ144" s="55"/>
      <c r="BL144" s="55"/>
      <c r="BN144" s="55"/>
      <c r="BP144" s="55"/>
      <c r="BR144" s="55"/>
      <c r="BT144" s="55"/>
      <c r="BV144" s="55"/>
      <c r="BX144" s="55"/>
      <c r="BZ144" s="55"/>
      <c r="CB144" s="55"/>
      <c r="CD144" s="55"/>
      <c r="CF144" s="55"/>
      <c r="CH144" s="55"/>
      <c r="CJ144" s="55"/>
      <c r="CL144" s="55"/>
      <c r="CN144" s="55"/>
      <c r="CP144" s="55"/>
      <c r="CR144" s="55"/>
      <c r="CT144" s="55"/>
      <c r="CU144" s="55"/>
    </row>
    <row r="145" spans="4:99">
      <c r="D145" s="55"/>
      <c r="F145" s="55"/>
      <c r="H145" s="55"/>
      <c r="J145" s="55"/>
      <c r="L145" s="55"/>
      <c r="N145" s="55"/>
      <c r="P145" s="55"/>
      <c r="R145" s="55"/>
      <c r="T145" s="55"/>
      <c r="V145" s="55"/>
      <c r="X145" s="55"/>
      <c r="Z145" s="55"/>
      <c r="AB145" s="55"/>
      <c r="AD145" s="55"/>
      <c r="AF145" s="55"/>
      <c r="AH145" s="55"/>
      <c r="AJ145" s="55"/>
      <c r="AL145" s="55"/>
      <c r="AN145" s="55"/>
      <c r="AP145" s="55"/>
      <c r="AR145" s="55"/>
      <c r="AT145" s="55"/>
      <c r="AV145" s="55"/>
      <c r="AX145" s="55"/>
      <c r="AZ145" s="55"/>
      <c r="BB145" s="55"/>
      <c r="BD145" s="55"/>
      <c r="BF145" s="55"/>
      <c r="BH145" s="55"/>
      <c r="BJ145" s="55"/>
      <c r="BL145" s="55"/>
      <c r="BN145" s="55"/>
      <c r="BP145" s="55"/>
      <c r="BR145" s="55"/>
      <c r="BT145" s="55"/>
      <c r="BV145" s="55"/>
      <c r="BX145" s="55"/>
      <c r="BZ145" s="55"/>
      <c r="CB145" s="55"/>
      <c r="CD145" s="55"/>
      <c r="CF145" s="55"/>
      <c r="CH145" s="55"/>
      <c r="CJ145" s="55"/>
      <c r="CL145" s="55"/>
      <c r="CN145" s="55"/>
      <c r="CP145" s="55"/>
      <c r="CR145" s="55"/>
      <c r="CT145" s="55"/>
      <c r="CU145" s="55"/>
    </row>
    <row r="146" spans="4:99">
      <c r="D146" s="55"/>
      <c r="F146" s="55"/>
      <c r="H146" s="55"/>
      <c r="J146" s="55"/>
      <c r="L146" s="55"/>
      <c r="N146" s="55"/>
      <c r="P146" s="55"/>
      <c r="R146" s="55"/>
      <c r="T146" s="55"/>
      <c r="V146" s="55"/>
      <c r="X146" s="55"/>
      <c r="Z146" s="55"/>
      <c r="AB146" s="55"/>
      <c r="AD146" s="55"/>
      <c r="AF146" s="55"/>
      <c r="AH146" s="55"/>
      <c r="AJ146" s="55"/>
      <c r="AL146" s="55"/>
      <c r="AN146" s="55"/>
      <c r="AP146" s="55"/>
      <c r="AR146" s="55"/>
      <c r="AT146" s="55"/>
      <c r="AV146" s="55"/>
      <c r="AX146" s="55"/>
      <c r="AZ146" s="55"/>
      <c r="BB146" s="55"/>
      <c r="BD146" s="55"/>
      <c r="BF146" s="55"/>
      <c r="BH146" s="55"/>
      <c r="BJ146" s="55"/>
      <c r="BL146" s="55"/>
      <c r="BN146" s="55"/>
      <c r="BP146" s="55"/>
      <c r="BR146" s="55"/>
      <c r="BT146" s="55"/>
      <c r="BV146" s="55"/>
      <c r="BX146" s="55"/>
      <c r="BZ146" s="55"/>
      <c r="CB146" s="55"/>
      <c r="CD146" s="55"/>
      <c r="CF146" s="55"/>
      <c r="CH146" s="55"/>
      <c r="CJ146" s="55"/>
      <c r="CL146" s="55"/>
      <c r="CN146" s="55"/>
      <c r="CP146" s="55"/>
      <c r="CR146" s="55"/>
      <c r="CT146" s="55"/>
      <c r="CU146" s="55"/>
    </row>
    <row r="147" spans="4:99">
      <c r="D147" s="55"/>
      <c r="F147" s="55"/>
      <c r="H147" s="55"/>
      <c r="J147" s="55"/>
      <c r="L147" s="55"/>
      <c r="N147" s="55"/>
      <c r="P147" s="55"/>
      <c r="R147" s="55"/>
      <c r="T147" s="55"/>
      <c r="V147" s="55"/>
      <c r="X147" s="55"/>
      <c r="Z147" s="55"/>
      <c r="AB147" s="55"/>
      <c r="AD147" s="55"/>
      <c r="AF147" s="55"/>
      <c r="AH147" s="55"/>
      <c r="AJ147" s="55"/>
      <c r="AL147" s="55"/>
      <c r="AN147" s="55"/>
      <c r="AP147" s="55"/>
      <c r="AR147" s="55"/>
      <c r="AT147" s="55"/>
      <c r="AV147" s="55"/>
      <c r="AX147" s="55"/>
      <c r="AZ147" s="55"/>
      <c r="BB147" s="55"/>
      <c r="BD147" s="55"/>
      <c r="BF147" s="55"/>
      <c r="BH147" s="55"/>
      <c r="BJ147" s="55"/>
      <c r="BL147" s="55"/>
      <c r="BN147" s="55"/>
      <c r="BP147" s="55"/>
      <c r="BR147" s="55"/>
      <c r="BT147" s="55"/>
      <c r="BV147" s="55"/>
      <c r="BX147" s="55"/>
      <c r="BZ147" s="55"/>
      <c r="CB147" s="55"/>
      <c r="CD147" s="55"/>
      <c r="CF147" s="55"/>
      <c r="CH147" s="55"/>
      <c r="CJ147" s="55"/>
      <c r="CL147" s="55"/>
      <c r="CN147" s="55"/>
      <c r="CP147" s="55"/>
      <c r="CR147" s="55"/>
      <c r="CT147" s="55"/>
      <c r="CU147" s="55"/>
    </row>
    <row r="148" spans="4:99">
      <c r="D148" s="55"/>
      <c r="F148" s="55"/>
      <c r="H148" s="55"/>
      <c r="J148" s="55"/>
      <c r="L148" s="55"/>
      <c r="N148" s="55"/>
      <c r="P148" s="55"/>
      <c r="R148" s="55"/>
      <c r="T148" s="55"/>
      <c r="V148" s="55"/>
      <c r="X148" s="55"/>
      <c r="Z148" s="55"/>
      <c r="AB148" s="55"/>
      <c r="AD148" s="55"/>
      <c r="AF148" s="55"/>
      <c r="AH148" s="55"/>
      <c r="AJ148" s="55"/>
      <c r="AL148" s="55"/>
      <c r="AN148" s="55"/>
      <c r="AP148" s="55"/>
      <c r="AR148" s="55"/>
      <c r="AT148" s="55"/>
      <c r="AV148" s="55"/>
      <c r="AX148" s="55"/>
      <c r="AZ148" s="55"/>
      <c r="BB148" s="55"/>
      <c r="BD148" s="55"/>
      <c r="BF148" s="55"/>
      <c r="BH148" s="55"/>
      <c r="BJ148" s="55"/>
      <c r="BL148" s="55"/>
      <c r="BN148" s="55"/>
      <c r="BP148" s="55"/>
      <c r="BR148" s="55"/>
      <c r="BT148" s="55"/>
      <c r="BV148" s="55"/>
      <c r="BX148" s="55"/>
      <c r="BZ148" s="55"/>
      <c r="CB148" s="55"/>
      <c r="CD148" s="55"/>
      <c r="CF148" s="55"/>
      <c r="CH148" s="55"/>
      <c r="CJ148" s="55"/>
      <c r="CL148" s="55"/>
      <c r="CN148" s="55"/>
      <c r="CP148" s="55"/>
      <c r="CR148" s="55"/>
      <c r="CT148" s="55"/>
      <c r="CU148" s="55"/>
    </row>
    <row r="149" spans="4:99">
      <c r="D149" s="55"/>
      <c r="F149" s="55"/>
      <c r="H149" s="55"/>
      <c r="J149" s="55"/>
      <c r="L149" s="55"/>
      <c r="N149" s="55"/>
      <c r="P149" s="55"/>
      <c r="R149" s="55"/>
      <c r="T149" s="55"/>
      <c r="V149" s="55"/>
      <c r="X149" s="55"/>
      <c r="Z149" s="55"/>
      <c r="AB149" s="55"/>
      <c r="AD149" s="55"/>
      <c r="AF149" s="55"/>
      <c r="AH149" s="55"/>
      <c r="AJ149" s="55"/>
      <c r="AL149" s="55"/>
      <c r="AN149" s="55"/>
      <c r="AP149" s="55"/>
      <c r="AR149" s="55"/>
      <c r="AT149" s="55"/>
      <c r="AV149" s="55"/>
      <c r="AX149" s="55"/>
      <c r="AZ149" s="55"/>
      <c r="BB149" s="55"/>
      <c r="BD149" s="55"/>
      <c r="BF149" s="55"/>
      <c r="BH149" s="55"/>
      <c r="BJ149" s="55"/>
      <c r="BL149" s="55"/>
      <c r="BN149" s="55"/>
      <c r="BP149" s="55"/>
      <c r="BR149" s="55"/>
      <c r="BT149" s="55"/>
      <c r="BV149" s="55"/>
      <c r="BX149" s="55"/>
      <c r="BZ149" s="55"/>
      <c r="CB149" s="55"/>
      <c r="CD149" s="55"/>
      <c r="CF149" s="55"/>
      <c r="CH149" s="55"/>
      <c r="CJ149" s="55"/>
      <c r="CL149" s="55"/>
      <c r="CN149" s="55"/>
      <c r="CP149" s="55"/>
      <c r="CR149" s="55"/>
      <c r="CT149" s="55"/>
      <c r="CU149" s="55"/>
    </row>
    <row r="150" spans="4:99">
      <c r="D150" s="55"/>
      <c r="F150" s="55"/>
      <c r="H150" s="55"/>
      <c r="J150" s="55"/>
      <c r="L150" s="55"/>
      <c r="N150" s="55"/>
      <c r="P150" s="55"/>
      <c r="R150" s="55"/>
      <c r="T150" s="55"/>
      <c r="V150" s="55"/>
      <c r="X150" s="55"/>
      <c r="Z150" s="55"/>
      <c r="AB150" s="55"/>
      <c r="AD150" s="55"/>
      <c r="AF150" s="55"/>
      <c r="AH150" s="55"/>
      <c r="AJ150" s="55"/>
      <c r="AL150" s="55"/>
      <c r="AN150" s="55"/>
      <c r="AP150" s="55"/>
      <c r="AR150" s="55"/>
      <c r="AT150" s="55"/>
      <c r="AV150" s="55"/>
      <c r="AX150" s="55"/>
      <c r="AZ150" s="55"/>
      <c r="BB150" s="55"/>
      <c r="BD150" s="55"/>
      <c r="BF150" s="55"/>
      <c r="BH150" s="55"/>
      <c r="BJ150" s="55"/>
      <c r="BL150" s="55"/>
      <c r="BN150" s="55"/>
      <c r="BP150" s="55"/>
      <c r="BR150" s="55"/>
      <c r="BT150" s="55"/>
      <c r="BV150" s="55"/>
      <c r="BX150" s="55"/>
      <c r="BZ150" s="55"/>
      <c r="CB150" s="55"/>
      <c r="CD150" s="55"/>
      <c r="CF150" s="55"/>
      <c r="CH150" s="55"/>
      <c r="CJ150" s="55"/>
      <c r="CL150" s="55"/>
      <c r="CN150" s="55"/>
      <c r="CP150" s="55"/>
      <c r="CR150" s="55"/>
      <c r="CT150" s="55"/>
      <c r="CU150" s="55"/>
    </row>
    <row r="151" spans="4:99">
      <c r="D151" s="55"/>
      <c r="F151" s="55"/>
      <c r="H151" s="55"/>
      <c r="J151" s="55"/>
      <c r="L151" s="55"/>
      <c r="N151" s="55"/>
      <c r="P151" s="55"/>
      <c r="R151" s="55"/>
      <c r="T151" s="55"/>
      <c r="V151" s="55"/>
      <c r="X151" s="55"/>
      <c r="Z151" s="55"/>
      <c r="AB151" s="55"/>
      <c r="AD151" s="55"/>
      <c r="AF151" s="55"/>
      <c r="AH151" s="55"/>
      <c r="AJ151" s="55"/>
      <c r="AL151" s="55"/>
      <c r="AN151" s="55"/>
      <c r="AP151" s="55"/>
      <c r="AR151" s="55"/>
      <c r="AT151" s="55"/>
      <c r="AV151" s="55"/>
      <c r="AX151" s="55"/>
      <c r="AZ151" s="55"/>
      <c r="BB151" s="55"/>
      <c r="BD151" s="55"/>
      <c r="BF151" s="55"/>
      <c r="BH151" s="55"/>
      <c r="BJ151" s="55"/>
      <c r="BL151" s="55"/>
      <c r="BN151" s="55"/>
      <c r="BP151" s="55"/>
      <c r="BR151" s="55"/>
      <c r="BT151" s="55"/>
      <c r="BV151" s="55"/>
      <c r="BX151" s="55"/>
      <c r="BZ151" s="55"/>
      <c r="CB151" s="55"/>
      <c r="CD151" s="55"/>
      <c r="CF151" s="55"/>
      <c r="CH151" s="55"/>
      <c r="CJ151" s="55"/>
      <c r="CL151" s="55"/>
      <c r="CN151" s="55"/>
      <c r="CP151" s="55"/>
      <c r="CR151" s="55"/>
      <c r="CT151" s="55"/>
      <c r="CU151" s="55"/>
    </row>
    <row r="152" spans="4:99">
      <c r="D152" s="55"/>
      <c r="F152" s="55"/>
      <c r="H152" s="55"/>
      <c r="J152" s="55"/>
      <c r="L152" s="55"/>
      <c r="N152" s="55"/>
      <c r="P152" s="55"/>
      <c r="R152" s="55"/>
      <c r="T152" s="55"/>
      <c r="V152" s="55"/>
      <c r="X152" s="55"/>
      <c r="Z152" s="55"/>
      <c r="AB152" s="55"/>
      <c r="AD152" s="55"/>
      <c r="AF152" s="55"/>
      <c r="AH152" s="55"/>
      <c r="AJ152" s="55"/>
      <c r="AL152" s="55"/>
      <c r="AN152" s="55"/>
      <c r="AP152" s="55"/>
      <c r="AR152" s="55"/>
      <c r="AT152" s="55"/>
      <c r="AV152" s="55"/>
      <c r="AX152" s="55"/>
      <c r="AZ152" s="55"/>
      <c r="BB152" s="55"/>
      <c r="BD152" s="55"/>
      <c r="BF152" s="55"/>
      <c r="BH152" s="55"/>
      <c r="BJ152" s="55"/>
      <c r="BL152" s="55"/>
      <c r="BN152" s="55"/>
      <c r="BP152" s="55"/>
      <c r="BR152" s="55"/>
      <c r="BT152" s="55"/>
      <c r="BV152" s="55"/>
      <c r="BX152" s="55"/>
      <c r="BZ152" s="55"/>
      <c r="CB152" s="55"/>
      <c r="CD152" s="55"/>
      <c r="CF152" s="55"/>
      <c r="CH152" s="55"/>
      <c r="CJ152" s="55"/>
      <c r="CL152" s="55"/>
      <c r="CN152" s="55"/>
      <c r="CP152" s="55"/>
      <c r="CR152" s="55"/>
      <c r="CT152" s="55"/>
      <c r="CU152" s="55"/>
    </row>
    <row r="153" spans="4:99">
      <c r="D153" s="55"/>
      <c r="F153" s="55"/>
      <c r="H153" s="55"/>
      <c r="J153" s="55"/>
      <c r="L153" s="55"/>
      <c r="N153" s="55"/>
      <c r="P153" s="55"/>
      <c r="R153" s="55"/>
      <c r="T153" s="55"/>
      <c r="V153" s="55"/>
      <c r="X153" s="55"/>
      <c r="Z153" s="55"/>
      <c r="AB153" s="55"/>
      <c r="AD153" s="55"/>
      <c r="AF153" s="55"/>
      <c r="AH153" s="55"/>
      <c r="AJ153" s="55"/>
      <c r="AL153" s="55"/>
      <c r="AN153" s="55"/>
      <c r="AP153" s="55"/>
      <c r="AR153" s="55"/>
      <c r="AT153" s="55"/>
      <c r="AV153" s="55"/>
      <c r="AX153" s="55"/>
      <c r="AZ153" s="55"/>
      <c r="BB153" s="55"/>
      <c r="BD153" s="55"/>
      <c r="BF153" s="55"/>
      <c r="BH153" s="55"/>
      <c r="BJ153" s="55"/>
      <c r="BL153" s="55"/>
      <c r="BN153" s="55"/>
      <c r="BP153" s="55"/>
      <c r="BR153" s="55"/>
      <c r="BT153" s="55"/>
      <c r="BV153" s="55"/>
      <c r="BX153" s="55"/>
      <c r="BZ153" s="55"/>
      <c r="CB153" s="55"/>
      <c r="CD153" s="55"/>
      <c r="CF153" s="55"/>
      <c r="CH153" s="55"/>
      <c r="CJ153" s="55"/>
      <c r="CL153" s="55"/>
      <c r="CN153" s="55"/>
      <c r="CP153" s="55"/>
      <c r="CR153" s="55"/>
      <c r="CT153" s="55"/>
      <c r="CU153" s="55"/>
    </row>
    <row r="154" spans="4:99">
      <c r="D154" s="55"/>
      <c r="F154" s="55"/>
      <c r="H154" s="55"/>
      <c r="J154" s="55"/>
      <c r="L154" s="55"/>
      <c r="N154" s="55"/>
      <c r="P154" s="55"/>
      <c r="R154" s="55"/>
      <c r="T154" s="55"/>
      <c r="V154" s="55"/>
      <c r="X154" s="55"/>
      <c r="Z154" s="55"/>
      <c r="AB154" s="55"/>
      <c r="AD154" s="55"/>
      <c r="AF154" s="55"/>
      <c r="AH154" s="55"/>
      <c r="AJ154" s="55"/>
      <c r="AL154" s="55"/>
      <c r="AN154" s="55"/>
      <c r="AP154" s="55"/>
      <c r="AR154" s="55"/>
      <c r="AT154" s="55"/>
      <c r="AV154" s="55"/>
      <c r="AX154" s="55"/>
      <c r="AZ154" s="55"/>
      <c r="BB154" s="55"/>
      <c r="BD154" s="55"/>
      <c r="BF154" s="55"/>
      <c r="BH154" s="55"/>
      <c r="BJ154" s="55"/>
      <c r="BL154" s="55"/>
      <c r="BN154" s="55"/>
      <c r="BP154" s="55"/>
      <c r="BR154" s="55"/>
      <c r="BT154" s="55"/>
      <c r="BV154" s="55"/>
      <c r="BX154" s="55"/>
      <c r="BZ154" s="55"/>
      <c r="CB154" s="55"/>
      <c r="CD154" s="55"/>
      <c r="CF154" s="55"/>
      <c r="CH154" s="55"/>
      <c r="CJ154" s="55"/>
      <c r="CL154" s="55"/>
      <c r="CN154" s="55"/>
      <c r="CP154" s="55"/>
      <c r="CR154" s="55"/>
      <c r="CT154" s="55"/>
      <c r="CU154" s="55"/>
    </row>
    <row r="155" spans="4:99">
      <c r="D155" s="55"/>
      <c r="F155" s="55"/>
      <c r="H155" s="55"/>
      <c r="J155" s="55"/>
      <c r="L155" s="55"/>
      <c r="N155" s="55"/>
      <c r="P155" s="55"/>
      <c r="R155" s="55"/>
      <c r="T155" s="55"/>
      <c r="V155" s="55"/>
      <c r="X155" s="55"/>
      <c r="Z155" s="55"/>
      <c r="AB155" s="55"/>
      <c r="AD155" s="55"/>
      <c r="AF155" s="55"/>
      <c r="AH155" s="55"/>
      <c r="AJ155" s="55"/>
      <c r="AL155" s="55"/>
      <c r="AN155" s="55"/>
      <c r="AP155" s="55"/>
      <c r="AR155" s="55"/>
      <c r="AT155" s="55"/>
      <c r="AV155" s="55"/>
      <c r="AX155" s="55"/>
      <c r="AZ155" s="55"/>
      <c r="BB155" s="55"/>
      <c r="BD155" s="55"/>
      <c r="BF155" s="55"/>
      <c r="BH155" s="55"/>
      <c r="BJ155" s="55"/>
      <c r="BL155" s="55"/>
      <c r="BN155" s="55"/>
      <c r="BP155" s="55"/>
      <c r="BR155" s="55"/>
      <c r="BT155" s="55"/>
      <c r="BV155" s="55"/>
      <c r="BX155" s="55"/>
      <c r="BZ155" s="55"/>
      <c r="CB155" s="55"/>
      <c r="CD155" s="55"/>
      <c r="CF155" s="55"/>
      <c r="CH155" s="55"/>
      <c r="CJ155" s="55"/>
      <c r="CL155" s="55"/>
      <c r="CN155" s="55"/>
      <c r="CP155" s="55"/>
      <c r="CR155" s="55"/>
      <c r="CT155" s="55"/>
      <c r="CU155" s="55"/>
    </row>
    <row r="156" spans="4:99">
      <c r="D156" s="55"/>
      <c r="F156" s="55"/>
      <c r="H156" s="55"/>
      <c r="J156" s="55"/>
      <c r="L156" s="55"/>
      <c r="N156" s="55"/>
      <c r="P156" s="55"/>
      <c r="R156" s="55"/>
      <c r="T156" s="55"/>
      <c r="V156" s="55"/>
      <c r="X156" s="55"/>
      <c r="Z156" s="55"/>
      <c r="AB156" s="55"/>
      <c r="AD156" s="55"/>
      <c r="AF156" s="55"/>
      <c r="AH156" s="55"/>
      <c r="AJ156" s="55"/>
      <c r="AL156" s="55"/>
      <c r="AN156" s="55"/>
      <c r="AP156" s="55"/>
      <c r="AR156" s="55"/>
      <c r="AT156" s="55"/>
      <c r="AV156" s="55"/>
      <c r="AX156" s="55"/>
      <c r="AZ156" s="55"/>
      <c r="BB156" s="55"/>
      <c r="BD156" s="55"/>
      <c r="BF156" s="55"/>
      <c r="BH156" s="55"/>
      <c r="BJ156" s="55"/>
      <c r="BL156" s="55"/>
      <c r="BN156" s="55"/>
      <c r="BP156" s="55"/>
      <c r="BR156" s="55"/>
      <c r="BT156" s="55"/>
      <c r="BV156" s="55"/>
      <c r="BX156" s="55"/>
      <c r="BZ156" s="55"/>
      <c r="CB156" s="55"/>
      <c r="CD156" s="55"/>
      <c r="CF156" s="55"/>
      <c r="CH156" s="55"/>
      <c r="CJ156" s="55"/>
      <c r="CL156" s="55"/>
      <c r="CN156" s="55"/>
      <c r="CP156" s="55"/>
      <c r="CR156" s="55"/>
      <c r="CT156" s="55"/>
      <c r="CU156" s="55"/>
    </row>
    <row r="157" spans="4:99">
      <c r="D157" s="55"/>
      <c r="F157" s="55"/>
      <c r="H157" s="55"/>
      <c r="J157" s="55"/>
      <c r="L157" s="55"/>
      <c r="N157" s="55"/>
      <c r="P157" s="55"/>
      <c r="R157" s="55"/>
      <c r="T157" s="55"/>
      <c r="V157" s="55"/>
      <c r="X157" s="55"/>
      <c r="Z157" s="55"/>
      <c r="AB157" s="55"/>
      <c r="AD157" s="55"/>
      <c r="AF157" s="55"/>
      <c r="AH157" s="55"/>
      <c r="AJ157" s="55"/>
      <c r="AL157" s="55"/>
      <c r="AN157" s="55"/>
      <c r="AP157" s="55"/>
      <c r="AR157" s="55"/>
      <c r="AT157" s="55"/>
      <c r="AV157" s="55"/>
      <c r="AX157" s="55"/>
      <c r="AZ157" s="55"/>
      <c r="BB157" s="55"/>
      <c r="BD157" s="55"/>
      <c r="BF157" s="55"/>
      <c r="BH157" s="55"/>
      <c r="BJ157" s="55"/>
      <c r="BL157" s="55"/>
      <c r="BN157" s="55"/>
      <c r="BP157" s="55"/>
      <c r="BR157" s="55"/>
      <c r="BT157" s="55"/>
      <c r="BV157" s="55"/>
      <c r="BX157" s="55"/>
      <c r="BZ157" s="55"/>
      <c r="CB157" s="55"/>
      <c r="CD157" s="55"/>
      <c r="CF157" s="55"/>
      <c r="CH157" s="55"/>
      <c r="CJ157" s="55"/>
      <c r="CL157" s="55"/>
      <c r="CN157" s="55"/>
      <c r="CP157" s="55"/>
      <c r="CR157" s="55"/>
      <c r="CT157" s="55"/>
      <c r="CU157" s="55"/>
    </row>
    <row r="158" spans="4:99">
      <c r="D158" s="55"/>
      <c r="F158" s="55"/>
      <c r="H158" s="55"/>
      <c r="J158" s="55"/>
      <c r="L158" s="55"/>
      <c r="N158" s="55"/>
      <c r="P158" s="55"/>
      <c r="R158" s="55"/>
      <c r="T158" s="55"/>
      <c r="V158" s="55"/>
      <c r="X158" s="55"/>
      <c r="Z158" s="55"/>
      <c r="AB158" s="55"/>
      <c r="AD158" s="55"/>
      <c r="AF158" s="55"/>
      <c r="AH158" s="55"/>
      <c r="AJ158" s="55"/>
      <c r="AL158" s="55"/>
      <c r="AN158" s="55"/>
      <c r="AP158" s="55"/>
      <c r="AR158" s="55"/>
      <c r="AT158" s="55"/>
      <c r="AV158" s="55"/>
      <c r="AX158" s="55"/>
      <c r="AZ158" s="55"/>
      <c r="BB158" s="55"/>
      <c r="BD158" s="55"/>
      <c r="BF158" s="55"/>
      <c r="BH158" s="55"/>
      <c r="BJ158" s="55"/>
      <c r="BL158" s="55"/>
      <c r="BN158" s="55"/>
      <c r="BP158" s="55"/>
      <c r="BR158" s="55"/>
      <c r="BT158" s="55"/>
      <c r="BV158" s="55"/>
      <c r="BX158" s="55"/>
      <c r="BZ158" s="55"/>
      <c r="CB158" s="55"/>
      <c r="CD158" s="55"/>
      <c r="CF158" s="55"/>
      <c r="CH158" s="55"/>
      <c r="CJ158" s="55"/>
      <c r="CL158" s="55"/>
      <c r="CN158" s="55"/>
      <c r="CP158" s="55"/>
      <c r="CR158" s="55"/>
      <c r="CT158" s="55"/>
      <c r="CU158" s="55"/>
    </row>
    <row r="159" spans="4:99">
      <c r="D159" s="55"/>
      <c r="F159" s="55"/>
      <c r="H159" s="55"/>
      <c r="J159" s="55"/>
      <c r="L159" s="55"/>
      <c r="N159" s="55"/>
      <c r="P159" s="55"/>
      <c r="R159" s="55"/>
      <c r="T159" s="55"/>
      <c r="V159" s="55"/>
      <c r="X159" s="55"/>
      <c r="Z159" s="55"/>
      <c r="AB159" s="55"/>
      <c r="AD159" s="55"/>
      <c r="AF159" s="55"/>
      <c r="AH159" s="55"/>
      <c r="AJ159" s="55"/>
      <c r="AL159" s="55"/>
      <c r="AN159" s="55"/>
      <c r="AP159" s="55"/>
      <c r="AR159" s="55"/>
      <c r="AT159" s="55"/>
      <c r="AV159" s="55"/>
      <c r="AX159" s="55"/>
      <c r="AZ159" s="55"/>
      <c r="BB159" s="55"/>
      <c r="BD159" s="55"/>
      <c r="BF159" s="55"/>
      <c r="BH159" s="55"/>
      <c r="BJ159" s="55"/>
      <c r="BL159" s="55"/>
      <c r="BN159" s="55"/>
      <c r="BP159" s="55"/>
      <c r="BR159" s="55"/>
      <c r="BT159" s="55"/>
      <c r="BV159" s="55"/>
      <c r="BX159" s="55"/>
      <c r="BZ159" s="55"/>
      <c r="CB159" s="55"/>
      <c r="CD159" s="55"/>
      <c r="CF159" s="55"/>
      <c r="CH159" s="55"/>
      <c r="CJ159" s="55"/>
      <c r="CL159" s="55"/>
      <c r="CN159" s="55"/>
      <c r="CP159" s="55"/>
      <c r="CR159" s="55"/>
      <c r="CT159" s="55"/>
      <c r="CU159" s="55"/>
    </row>
    <row r="160" spans="4:99">
      <c r="D160" s="55"/>
      <c r="F160" s="55"/>
      <c r="H160" s="55"/>
      <c r="J160" s="55"/>
      <c r="L160" s="55"/>
      <c r="N160" s="55"/>
      <c r="P160" s="55"/>
      <c r="R160" s="55"/>
      <c r="T160" s="55"/>
      <c r="V160" s="55"/>
      <c r="X160" s="55"/>
      <c r="Z160" s="55"/>
      <c r="AB160" s="55"/>
      <c r="AD160" s="55"/>
      <c r="AF160" s="55"/>
      <c r="AH160" s="55"/>
      <c r="AJ160" s="55"/>
      <c r="AL160" s="55"/>
      <c r="AN160" s="55"/>
      <c r="AP160" s="55"/>
      <c r="AR160" s="55"/>
      <c r="AT160" s="55"/>
      <c r="AV160" s="55"/>
      <c r="AX160" s="55"/>
      <c r="AZ160" s="55"/>
      <c r="BB160" s="55"/>
      <c r="BD160" s="55"/>
      <c r="BF160" s="55"/>
      <c r="BH160" s="55"/>
      <c r="BJ160" s="55"/>
      <c r="BL160" s="55"/>
      <c r="BN160" s="55"/>
      <c r="BP160" s="55"/>
      <c r="BR160" s="55"/>
      <c r="BT160" s="55"/>
      <c r="BV160" s="55"/>
      <c r="BX160" s="55"/>
      <c r="BZ160" s="55"/>
      <c r="CB160" s="55"/>
      <c r="CD160" s="55"/>
      <c r="CF160" s="55"/>
      <c r="CH160" s="55"/>
      <c r="CJ160" s="55"/>
      <c r="CL160" s="55"/>
      <c r="CN160" s="55"/>
      <c r="CP160" s="55"/>
      <c r="CR160" s="55"/>
      <c r="CT160" s="55"/>
      <c r="CU160" s="55"/>
    </row>
    <row r="161" spans="4:99">
      <c r="D161" s="55"/>
      <c r="F161" s="55"/>
      <c r="H161" s="55"/>
      <c r="J161" s="55"/>
      <c r="L161" s="55"/>
      <c r="N161" s="55"/>
      <c r="P161" s="55"/>
      <c r="R161" s="55"/>
      <c r="T161" s="55"/>
      <c r="V161" s="55"/>
      <c r="X161" s="55"/>
      <c r="Z161" s="55"/>
      <c r="AB161" s="55"/>
      <c r="AD161" s="55"/>
      <c r="AF161" s="55"/>
      <c r="AH161" s="55"/>
      <c r="AJ161" s="55"/>
      <c r="AL161" s="55"/>
      <c r="AN161" s="55"/>
      <c r="AP161" s="55"/>
      <c r="AR161" s="55"/>
      <c r="AT161" s="55"/>
      <c r="AV161" s="55"/>
      <c r="AX161" s="55"/>
      <c r="AZ161" s="55"/>
      <c r="BB161" s="55"/>
      <c r="BD161" s="55"/>
      <c r="BF161" s="55"/>
      <c r="BH161" s="55"/>
      <c r="BJ161" s="55"/>
      <c r="BL161" s="55"/>
      <c r="BN161" s="55"/>
      <c r="BP161" s="55"/>
      <c r="BR161" s="55"/>
      <c r="BT161" s="55"/>
      <c r="BV161" s="55"/>
      <c r="BX161" s="55"/>
      <c r="BZ161" s="55"/>
      <c r="CB161" s="55"/>
      <c r="CD161" s="55"/>
      <c r="CF161" s="55"/>
      <c r="CH161" s="55"/>
      <c r="CJ161" s="55"/>
      <c r="CL161" s="55"/>
      <c r="CN161" s="55"/>
      <c r="CP161" s="55"/>
      <c r="CR161" s="55"/>
      <c r="CT161" s="55"/>
      <c r="CU161" s="55"/>
    </row>
    <row r="162" spans="4:99">
      <c r="D162" s="55"/>
      <c r="F162" s="55"/>
      <c r="H162" s="55"/>
      <c r="J162" s="55"/>
      <c r="L162" s="55"/>
      <c r="N162" s="55"/>
      <c r="P162" s="55"/>
      <c r="R162" s="55"/>
      <c r="T162" s="55"/>
      <c r="V162" s="55"/>
      <c r="X162" s="55"/>
      <c r="Z162" s="55"/>
      <c r="AB162" s="55"/>
      <c r="AD162" s="55"/>
      <c r="AF162" s="55"/>
      <c r="AH162" s="55"/>
      <c r="AJ162" s="55"/>
      <c r="AL162" s="55"/>
      <c r="AN162" s="55"/>
      <c r="AP162" s="55"/>
      <c r="AR162" s="55"/>
      <c r="AT162" s="55"/>
      <c r="AV162" s="55"/>
      <c r="AX162" s="55"/>
      <c r="AZ162" s="55"/>
      <c r="BB162" s="55"/>
      <c r="BD162" s="55"/>
      <c r="BF162" s="55"/>
      <c r="BH162" s="55"/>
      <c r="BJ162" s="55"/>
      <c r="BL162" s="55"/>
      <c r="BN162" s="55"/>
      <c r="BP162" s="55"/>
      <c r="BR162" s="55"/>
      <c r="BT162" s="55"/>
      <c r="BV162" s="55"/>
      <c r="BX162" s="55"/>
      <c r="BZ162" s="55"/>
      <c r="CB162" s="55"/>
      <c r="CD162" s="55"/>
      <c r="CF162" s="55"/>
      <c r="CH162" s="55"/>
      <c r="CJ162" s="55"/>
      <c r="CL162" s="55"/>
      <c r="CN162" s="55"/>
      <c r="CP162" s="55"/>
      <c r="CR162" s="55"/>
      <c r="CT162" s="55"/>
      <c r="CU162" s="55"/>
    </row>
    <row r="163" spans="4:99">
      <c r="D163" s="55"/>
      <c r="F163" s="55"/>
      <c r="H163" s="55"/>
      <c r="J163" s="55"/>
      <c r="L163" s="55"/>
      <c r="N163" s="55"/>
      <c r="P163" s="55"/>
      <c r="R163" s="55"/>
      <c r="T163" s="55"/>
      <c r="V163" s="55"/>
      <c r="X163" s="55"/>
      <c r="Z163" s="55"/>
      <c r="AB163" s="55"/>
      <c r="AD163" s="55"/>
      <c r="AF163" s="55"/>
      <c r="AH163" s="55"/>
      <c r="AJ163" s="55"/>
      <c r="AL163" s="55"/>
      <c r="AN163" s="55"/>
      <c r="AP163" s="55"/>
      <c r="AR163" s="55"/>
      <c r="AT163" s="55"/>
      <c r="AV163" s="55"/>
      <c r="AX163" s="55"/>
      <c r="AZ163" s="55"/>
      <c r="BB163" s="55"/>
      <c r="BD163" s="55"/>
      <c r="BF163" s="55"/>
      <c r="BH163" s="55"/>
      <c r="BJ163" s="55"/>
      <c r="BL163" s="55"/>
      <c r="BN163" s="55"/>
      <c r="BP163" s="55"/>
      <c r="BR163" s="55"/>
      <c r="BT163" s="55"/>
      <c r="BV163" s="55"/>
      <c r="BX163" s="55"/>
      <c r="BZ163" s="55"/>
      <c r="CB163" s="55"/>
      <c r="CD163" s="55"/>
      <c r="CF163" s="55"/>
      <c r="CH163" s="55"/>
      <c r="CJ163" s="55"/>
      <c r="CL163" s="55"/>
      <c r="CN163" s="55"/>
      <c r="CP163" s="55"/>
      <c r="CR163" s="55"/>
      <c r="CT163" s="55"/>
      <c r="CU163" s="55"/>
    </row>
    <row r="164" spans="4:99">
      <c r="D164" s="55"/>
      <c r="F164" s="55"/>
      <c r="H164" s="55"/>
      <c r="J164" s="55"/>
      <c r="L164" s="55"/>
      <c r="N164" s="55"/>
      <c r="P164" s="55"/>
      <c r="R164" s="55"/>
      <c r="T164" s="55"/>
      <c r="V164" s="55"/>
      <c r="X164" s="55"/>
      <c r="Z164" s="55"/>
      <c r="AB164" s="55"/>
      <c r="AD164" s="55"/>
      <c r="AF164" s="55"/>
      <c r="AH164" s="55"/>
      <c r="AJ164" s="55"/>
      <c r="AL164" s="55"/>
      <c r="AN164" s="55"/>
      <c r="AP164" s="55"/>
      <c r="AR164" s="55"/>
      <c r="AT164" s="55"/>
      <c r="AV164" s="55"/>
      <c r="AX164" s="55"/>
      <c r="AZ164" s="55"/>
      <c r="BB164" s="55"/>
      <c r="BD164" s="55"/>
      <c r="BF164" s="55"/>
      <c r="BH164" s="55"/>
      <c r="BJ164" s="55"/>
      <c r="BL164" s="55"/>
      <c r="BN164" s="55"/>
      <c r="BP164" s="55"/>
      <c r="BR164" s="55"/>
      <c r="BT164" s="55"/>
      <c r="BV164" s="55"/>
      <c r="BX164" s="55"/>
      <c r="BZ164" s="55"/>
      <c r="CB164" s="55"/>
      <c r="CD164" s="55"/>
      <c r="CF164" s="55"/>
      <c r="CH164" s="55"/>
      <c r="CJ164" s="55"/>
      <c r="CL164" s="55"/>
      <c r="CN164" s="55"/>
      <c r="CP164" s="55"/>
      <c r="CR164" s="55"/>
      <c r="CT164" s="55"/>
      <c r="CU164" s="55"/>
    </row>
    <row r="165" spans="4:99">
      <c r="D165" s="55"/>
      <c r="F165" s="55"/>
      <c r="H165" s="55"/>
      <c r="J165" s="55"/>
      <c r="L165" s="55"/>
      <c r="N165" s="55"/>
      <c r="P165" s="55"/>
      <c r="R165" s="55"/>
      <c r="T165" s="55"/>
      <c r="V165" s="55"/>
      <c r="X165" s="55"/>
      <c r="Z165" s="55"/>
      <c r="AB165" s="55"/>
      <c r="AD165" s="55"/>
      <c r="AF165" s="55"/>
      <c r="AH165" s="55"/>
      <c r="AJ165" s="55"/>
      <c r="AL165" s="55"/>
      <c r="AN165" s="55"/>
      <c r="AP165" s="55"/>
      <c r="AR165" s="55"/>
      <c r="AT165" s="55"/>
      <c r="AV165" s="55"/>
      <c r="AX165" s="55"/>
      <c r="AZ165" s="55"/>
      <c r="BB165" s="55"/>
      <c r="BD165" s="55"/>
      <c r="BF165" s="55"/>
      <c r="BH165" s="55"/>
      <c r="BJ165" s="55"/>
      <c r="BL165" s="55"/>
      <c r="BN165" s="55"/>
      <c r="BP165" s="55"/>
      <c r="BR165" s="55"/>
      <c r="BT165" s="55"/>
      <c r="BV165" s="55"/>
      <c r="BX165" s="55"/>
      <c r="BZ165" s="55"/>
      <c r="CB165" s="55"/>
      <c r="CD165" s="55"/>
      <c r="CF165" s="55"/>
      <c r="CH165" s="55"/>
      <c r="CJ165" s="55"/>
      <c r="CL165" s="55"/>
      <c r="CN165" s="55"/>
      <c r="CP165" s="55"/>
      <c r="CR165" s="55"/>
      <c r="CT165" s="55"/>
      <c r="CU165" s="55"/>
    </row>
    <row r="166" spans="4:99">
      <c r="D166" s="55"/>
      <c r="F166" s="55"/>
      <c r="H166" s="55"/>
      <c r="J166" s="55"/>
      <c r="L166" s="55"/>
      <c r="N166" s="55"/>
      <c r="P166" s="55"/>
      <c r="R166" s="55"/>
      <c r="T166" s="55"/>
      <c r="V166" s="55"/>
      <c r="X166" s="55"/>
      <c r="Z166" s="55"/>
      <c r="AB166" s="55"/>
      <c r="AD166" s="55"/>
      <c r="AF166" s="55"/>
      <c r="AH166" s="55"/>
      <c r="AJ166" s="55"/>
      <c r="AL166" s="55"/>
      <c r="AN166" s="55"/>
      <c r="AP166" s="55"/>
      <c r="AR166" s="55"/>
      <c r="AT166" s="55"/>
      <c r="AV166" s="55"/>
      <c r="AX166" s="55"/>
      <c r="AZ166" s="55"/>
      <c r="BB166" s="55"/>
      <c r="BD166" s="55"/>
      <c r="BF166" s="55"/>
      <c r="BH166" s="55"/>
      <c r="BJ166" s="55"/>
      <c r="BL166" s="55"/>
      <c r="BN166" s="55"/>
      <c r="BP166" s="55"/>
      <c r="BR166" s="55"/>
      <c r="BT166" s="55"/>
      <c r="BV166" s="55"/>
      <c r="BX166" s="55"/>
      <c r="BZ166" s="55"/>
      <c r="CB166" s="55"/>
      <c r="CD166" s="55"/>
      <c r="CF166" s="55"/>
      <c r="CH166" s="55"/>
      <c r="CJ166" s="55"/>
      <c r="CL166" s="55"/>
      <c r="CN166" s="55"/>
      <c r="CP166" s="55"/>
      <c r="CR166" s="55"/>
      <c r="CT166" s="55"/>
      <c r="CU166" s="55"/>
    </row>
    <row r="167" spans="4:99">
      <c r="D167" s="55"/>
      <c r="F167" s="55"/>
      <c r="H167" s="55"/>
      <c r="J167" s="55"/>
      <c r="L167" s="55"/>
      <c r="N167" s="55"/>
      <c r="P167" s="55"/>
      <c r="R167" s="55"/>
      <c r="T167" s="55"/>
      <c r="V167" s="55"/>
      <c r="X167" s="55"/>
      <c r="Z167" s="55"/>
      <c r="AB167" s="55"/>
      <c r="AD167" s="55"/>
      <c r="AF167" s="55"/>
      <c r="AH167" s="55"/>
      <c r="AJ167" s="55"/>
      <c r="AL167" s="55"/>
      <c r="AN167" s="55"/>
      <c r="AP167" s="55"/>
      <c r="AR167" s="55"/>
      <c r="AT167" s="55"/>
      <c r="AV167" s="55"/>
      <c r="AX167" s="55"/>
      <c r="AZ167" s="55"/>
      <c r="BB167" s="55"/>
      <c r="BD167" s="55"/>
      <c r="BF167" s="55"/>
      <c r="BH167" s="55"/>
      <c r="BJ167" s="55"/>
      <c r="BL167" s="55"/>
      <c r="BN167" s="55"/>
      <c r="BP167" s="55"/>
      <c r="BR167" s="55"/>
      <c r="BT167" s="55"/>
      <c r="BV167" s="55"/>
      <c r="BX167" s="55"/>
      <c r="BZ167" s="55"/>
      <c r="CB167" s="55"/>
      <c r="CD167" s="55"/>
      <c r="CF167" s="55"/>
      <c r="CH167" s="55"/>
      <c r="CJ167" s="55"/>
      <c r="CL167" s="55"/>
      <c r="CN167" s="55"/>
      <c r="CP167" s="55"/>
      <c r="CR167" s="55"/>
      <c r="CT167" s="55"/>
      <c r="CU167" s="55"/>
    </row>
    <row r="168" spans="4:99">
      <c r="D168" s="55"/>
      <c r="F168" s="55"/>
      <c r="H168" s="55"/>
      <c r="J168" s="55"/>
      <c r="L168" s="55"/>
      <c r="N168" s="55"/>
      <c r="P168" s="55"/>
      <c r="R168" s="55"/>
      <c r="T168" s="55"/>
      <c r="V168" s="55"/>
      <c r="X168" s="55"/>
      <c r="Z168" s="55"/>
      <c r="AB168" s="55"/>
      <c r="AD168" s="55"/>
      <c r="AF168" s="55"/>
      <c r="AH168" s="55"/>
      <c r="AJ168" s="55"/>
      <c r="AL168" s="55"/>
      <c r="AN168" s="55"/>
      <c r="AP168" s="55"/>
      <c r="AR168" s="55"/>
      <c r="AT168" s="55"/>
      <c r="AV168" s="55"/>
      <c r="AX168" s="55"/>
      <c r="AZ168" s="55"/>
      <c r="BB168" s="55"/>
      <c r="BD168" s="55"/>
      <c r="BF168" s="55"/>
      <c r="BH168" s="55"/>
      <c r="BJ168" s="55"/>
      <c r="BL168" s="55"/>
      <c r="BN168" s="55"/>
      <c r="BP168" s="55"/>
      <c r="BR168" s="55"/>
      <c r="BT168" s="55"/>
      <c r="BV168" s="55"/>
      <c r="BX168" s="55"/>
      <c r="BZ168" s="55"/>
      <c r="CB168" s="55"/>
      <c r="CD168" s="55"/>
      <c r="CF168" s="55"/>
      <c r="CH168" s="55"/>
      <c r="CJ168" s="55"/>
      <c r="CL168" s="55"/>
      <c r="CN168" s="55"/>
      <c r="CP168" s="55"/>
      <c r="CR168" s="55"/>
      <c r="CT168" s="55"/>
      <c r="CU168" s="55"/>
    </row>
    <row r="169" spans="4:99">
      <c r="D169" s="55"/>
      <c r="F169" s="55"/>
      <c r="H169" s="55"/>
      <c r="J169" s="55"/>
      <c r="L169" s="55"/>
      <c r="N169" s="55"/>
      <c r="P169" s="55"/>
      <c r="R169" s="55"/>
      <c r="T169" s="55"/>
      <c r="V169" s="55"/>
      <c r="X169" s="55"/>
      <c r="Z169" s="55"/>
      <c r="AB169" s="55"/>
      <c r="AD169" s="55"/>
      <c r="AF169" s="55"/>
      <c r="AH169" s="55"/>
      <c r="AJ169" s="55"/>
      <c r="AL169" s="55"/>
      <c r="AN169" s="55"/>
      <c r="AP169" s="55"/>
      <c r="AR169" s="55"/>
      <c r="AT169" s="55"/>
      <c r="AV169" s="55"/>
      <c r="AX169" s="55"/>
      <c r="AZ169" s="55"/>
      <c r="BB169" s="55"/>
      <c r="BD169" s="55"/>
      <c r="BF169" s="55"/>
      <c r="BH169" s="55"/>
      <c r="BJ169" s="55"/>
      <c r="BL169" s="55"/>
      <c r="BN169" s="55"/>
      <c r="BP169" s="55"/>
      <c r="BR169" s="55"/>
      <c r="BT169" s="55"/>
      <c r="BV169" s="55"/>
      <c r="BX169" s="55"/>
      <c r="BZ169" s="55"/>
      <c r="CB169" s="55"/>
      <c r="CD169" s="55"/>
      <c r="CF169" s="55"/>
      <c r="CH169" s="55"/>
      <c r="CJ169" s="55"/>
      <c r="CL169" s="55"/>
      <c r="CN169" s="55"/>
      <c r="CP169" s="55"/>
      <c r="CR169" s="55"/>
      <c r="CT169" s="55"/>
      <c r="CU169" s="55"/>
    </row>
    <row r="170" spans="4:99">
      <c r="D170" s="55"/>
      <c r="F170" s="55"/>
      <c r="H170" s="55"/>
      <c r="J170" s="55"/>
      <c r="L170" s="55"/>
      <c r="N170" s="55"/>
      <c r="P170" s="55"/>
      <c r="R170" s="55"/>
      <c r="T170" s="55"/>
      <c r="V170" s="55"/>
      <c r="X170" s="55"/>
      <c r="Z170" s="55"/>
      <c r="AB170" s="55"/>
      <c r="AD170" s="55"/>
      <c r="AF170" s="55"/>
      <c r="AH170" s="55"/>
      <c r="AJ170" s="55"/>
      <c r="AL170" s="55"/>
      <c r="AN170" s="55"/>
      <c r="AP170" s="55"/>
      <c r="AR170" s="55"/>
      <c r="AT170" s="55"/>
      <c r="AV170" s="55"/>
      <c r="AX170" s="55"/>
      <c r="AZ170" s="55"/>
      <c r="BB170" s="55"/>
      <c r="BD170" s="55"/>
      <c r="BF170" s="55"/>
      <c r="BH170" s="55"/>
      <c r="BJ170" s="55"/>
      <c r="BL170" s="55"/>
      <c r="BN170" s="55"/>
      <c r="BP170" s="55"/>
      <c r="BR170" s="55"/>
      <c r="BT170" s="55"/>
      <c r="BV170" s="55"/>
      <c r="BX170" s="55"/>
      <c r="BZ170" s="55"/>
      <c r="CB170" s="55"/>
      <c r="CD170" s="55"/>
      <c r="CF170" s="55"/>
      <c r="CH170" s="55"/>
      <c r="CJ170" s="55"/>
      <c r="CL170" s="55"/>
      <c r="CN170" s="55"/>
      <c r="CP170" s="55"/>
      <c r="CR170" s="55"/>
      <c r="CT170" s="55"/>
      <c r="CU170" s="55"/>
    </row>
    <row r="171" spans="4:99">
      <c r="D171" s="55"/>
      <c r="F171" s="55"/>
      <c r="H171" s="55"/>
      <c r="J171" s="55"/>
      <c r="L171" s="55"/>
      <c r="N171" s="55"/>
      <c r="P171" s="55"/>
      <c r="R171" s="55"/>
      <c r="T171" s="55"/>
      <c r="V171" s="55"/>
      <c r="X171" s="55"/>
      <c r="Z171" s="55"/>
      <c r="AB171" s="55"/>
      <c r="AD171" s="55"/>
      <c r="AF171" s="55"/>
      <c r="AH171" s="55"/>
      <c r="AJ171" s="55"/>
      <c r="AL171" s="55"/>
      <c r="AN171" s="55"/>
      <c r="AP171" s="55"/>
      <c r="AR171" s="55"/>
      <c r="AT171" s="55"/>
      <c r="AV171" s="55"/>
      <c r="AX171" s="55"/>
      <c r="AZ171" s="55"/>
      <c r="BB171" s="55"/>
      <c r="BD171" s="55"/>
      <c r="BF171" s="55"/>
      <c r="BH171" s="55"/>
      <c r="BJ171" s="55"/>
      <c r="BL171" s="55"/>
      <c r="BN171" s="55"/>
      <c r="BP171" s="55"/>
      <c r="BR171" s="55"/>
      <c r="BT171" s="55"/>
      <c r="BV171" s="55"/>
      <c r="BX171" s="55"/>
      <c r="BZ171" s="55"/>
      <c r="CB171" s="55"/>
      <c r="CD171" s="55"/>
      <c r="CF171" s="55"/>
      <c r="CH171" s="55"/>
      <c r="CJ171" s="55"/>
      <c r="CL171" s="55"/>
      <c r="CN171" s="55"/>
      <c r="CP171" s="55"/>
      <c r="CR171" s="55"/>
      <c r="CT171" s="55"/>
      <c r="CU171" s="55"/>
    </row>
    <row r="172" spans="4:99">
      <c r="D172" s="55"/>
      <c r="F172" s="55"/>
      <c r="H172" s="55"/>
      <c r="J172" s="55"/>
      <c r="L172" s="55"/>
      <c r="N172" s="55"/>
      <c r="P172" s="55"/>
      <c r="R172" s="55"/>
      <c r="T172" s="55"/>
      <c r="V172" s="55"/>
      <c r="X172" s="55"/>
      <c r="Z172" s="55"/>
      <c r="AB172" s="55"/>
      <c r="AD172" s="55"/>
      <c r="AF172" s="55"/>
      <c r="AH172" s="55"/>
      <c r="AJ172" s="55"/>
      <c r="AL172" s="55"/>
      <c r="AN172" s="55"/>
      <c r="AP172" s="55"/>
      <c r="AR172" s="55"/>
      <c r="AT172" s="55"/>
      <c r="AV172" s="55"/>
      <c r="AX172" s="55"/>
      <c r="AZ172" s="55"/>
      <c r="BB172" s="55"/>
      <c r="BD172" s="55"/>
      <c r="BF172" s="55"/>
      <c r="BH172" s="55"/>
      <c r="BJ172" s="55"/>
      <c r="BL172" s="55"/>
      <c r="BN172" s="55"/>
      <c r="BP172" s="55"/>
      <c r="BR172" s="55"/>
      <c r="BT172" s="55"/>
      <c r="BV172" s="55"/>
      <c r="BX172" s="55"/>
      <c r="BZ172" s="55"/>
      <c r="CB172" s="55"/>
      <c r="CD172" s="55"/>
      <c r="CF172" s="55"/>
      <c r="CH172" s="55"/>
      <c r="CJ172" s="55"/>
      <c r="CL172" s="55"/>
      <c r="CN172" s="55"/>
      <c r="CP172" s="55"/>
      <c r="CR172" s="55"/>
      <c r="CT172" s="55"/>
      <c r="CU172" s="55"/>
    </row>
    <row r="173" spans="4:99">
      <c r="D173" s="55"/>
      <c r="F173" s="55"/>
      <c r="H173" s="55"/>
      <c r="J173" s="55"/>
      <c r="L173" s="55"/>
      <c r="N173" s="55"/>
      <c r="P173" s="55"/>
      <c r="R173" s="55"/>
      <c r="T173" s="55"/>
      <c r="V173" s="55"/>
      <c r="X173" s="55"/>
      <c r="Z173" s="55"/>
      <c r="AB173" s="55"/>
      <c r="AD173" s="55"/>
      <c r="AF173" s="55"/>
      <c r="AH173" s="55"/>
      <c r="AJ173" s="55"/>
      <c r="AL173" s="55"/>
      <c r="AN173" s="55"/>
      <c r="AP173" s="55"/>
      <c r="AR173" s="55"/>
      <c r="AT173" s="55"/>
      <c r="AV173" s="55"/>
      <c r="AX173" s="55"/>
      <c r="AZ173" s="55"/>
      <c r="BB173" s="55"/>
      <c r="BD173" s="55"/>
      <c r="BF173" s="55"/>
      <c r="BH173" s="55"/>
      <c r="BJ173" s="55"/>
      <c r="BL173" s="55"/>
      <c r="BN173" s="55"/>
      <c r="BP173" s="55"/>
      <c r="BR173" s="55"/>
      <c r="BT173" s="55"/>
      <c r="BV173" s="55"/>
      <c r="BX173" s="55"/>
      <c r="BZ173" s="55"/>
      <c r="CB173" s="55"/>
      <c r="CD173" s="55"/>
      <c r="CF173" s="55"/>
      <c r="CH173" s="55"/>
      <c r="CJ173" s="55"/>
      <c r="CL173" s="55"/>
      <c r="CN173" s="55"/>
      <c r="CP173" s="55"/>
      <c r="CR173" s="55"/>
      <c r="CT173" s="55"/>
      <c r="CU173" s="55"/>
    </row>
    <row r="174" spans="4:99">
      <c r="D174" s="55"/>
      <c r="F174" s="55"/>
      <c r="H174" s="55"/>
      <c r="J174" s="55"/>
      <c r="L174" s="55"/>
      <c r="N174" s="55"/>
      <c r="P174" s="55"/>
      <c r="R174" s="55"/>
      <c r="T174" s="55"/>
      <c r="V174" s="55"/>
      <c r="X174" s="55"/>
      <c r="Z174" s="55"/>
      <c r="AB174" s="55"/>
      <c r="AD174" s="55"/>
      <c r="AF174" s="55"/>
      <c r="AH174" s="55"/>
      <c r="AJ174" s="55"/>
      <c r="AL174" s="55"/>
      <c r="AN174" s="55"/>
      <c r="AP174" s="55"/>
      <c r="AR174" s="55"/>
      <c r="AT174" s="55"/>
      <c r="AV174" s="55"/>
      <c r="AX174" s="55"/>
      <c r="AZ174" s="55"/>
      <c r="BB174" s="55"/>
      <c r="BD174" s="55"/>
      <c r="BF174" s="55"/>
      <c r="BH174" s="55"/>
      <c r="BJ174" s="55"/>
      <c r="BL174" s="55"/>
      <c r="BN174" s="55"/>
      <c r="BP174" s="55"/>
      <c r="BR174" s="55"/>
      <c r="BT174" s="55"/>
      <c r="BV174" s="55"/>
      <c r="BX174" s="55"/>
      <c r="BZ174" s="55"/>
      <c r="CB174" s="55"/>
      <c r="CD174" s="55"/>
      <c r="CF174" s="55"/>
      <c r="CH174" s="55"/>
      <c r="CJ174" s="55"/>
      <c r="CL174" s="55"/>
      <c r="CN174" s="55"/>
      <c r="CP174" s="55"/>
      <c r="CR174" s="55"/>
      <c r="CT174" s="55"/>
      <c r="CU174" s="55"/>
    </row>
    <row r="175" spans="4:99">
      <c r="D175" s="55"/>
      <c r="F175" s="55"/>
      <c r="H175" s="55"/>
      <c r="J175" s="55"/>
      <c r="L175" s="55"/>
      <c r="N175" s="55"/>
      <c r="P175" s="55"/>
      <c r="R175" s="55"/>
      <c r="T175" s="55"/>
      <c r="V175" s="55"/>
      <c r="X175" s="55"/>
      <c r="Z175" s="55"/>
      <c r="AB175" s="55"/>
      <c r="AD175" s="55"/>
      <c r="AF175" s="55"/>
      <c r="AH175" s="55"/>
      <c r="AJ175" s="55"/>
      <c r="AL175" s="55"/>
      <c r="AN175" s="55"/>
      <c r="AP175" s="55"/>
      <c r="AR175" s="55"/>
      <c r="AT175" s="55"/>
      <c r="AV175" s="55"/>
      <c r="AX175" s="55"/>
      <c r="AZ175" s="55"/>
      <c r="BB175" s="55"/>
      <c r="BD175" s="55"/>
      <c r="BF175" s="55"/>
      <c r="BH175" s="55"/>
      <c r="BJ175" s="55"/>
      <c r="BL175" s="55"/>
      <c r="BN175" s="55"/>
      <c r="BP175" s="55"/>
      <c r="BR175" s="55"/>
      <c r="BT175" s="55"/>
      <c r="BV175" s="55"/>
      <c r="BX175" s="55"/>
      <c r="BZ175" s="55"/>
      <c r="CB175" s="55"/>
      <c r="CD175" s="55"/>
      <c r="CF175" s="55"/>
      <c r="CH175" s="55"/>
      <c r="CJ175" s="55"/>
      <c r="CL175" s="55"/>
      <c r="CN175" s="55"/>
      <c r="CP175" s="55"/>
      <c r="CR175" s="55"/>
      <c r="CT175" s="55"/>
      <c r="CU175" s="55"/>
    </row>
    <row r="176" spans="4:99">
      <c r="D176" s="55"/>
      <c r="F176" s="55"/>
      <c r="H176" s="55"/>
      <c r="J176" s="55"/>
      <c r="L176" s="55"/>
      <c r="N176" s="55"/>
      <c r="P176" s="55"/>
      <c r="R176" s="55"/>
      <c r="T176" s="55"/>
      <c r="V176" s="55"/>
      <c r="X176" s="55"/>
      <c r="Z176" s="55"/>
      <c r="AB176" s="55"/>
      <c r="AD176" s="55"/>
      <c r="AF176" s="55"/>
      <c r="AH176" s="55"/>
      <c r="AJ176" s="55"/>
      <c r="AL176" s="55"/>
      <c r="AN176" s="55"/>
      <c r="AP176" s="55"/>
      <c r="AR176" s="55"/>
      <c r="AT176" s="55"/>
      <c r="AV176" s="55"/>
      <c r="AX176" s="55"/>
      <c r="AZ176" s="55"/>
      <c r="BB176" s="55"/>
      <c r="BD176" s="55"/>
      <c r="BF176" s="55"/>
      <c r="BH176" s="55"/>
      <c r="BJ176" s="55"/>
      <c r="BL176" s="55"/>
      <c r="BN176" s="55"/>
      <c r="BP176" s="55"/>
      <c r="BR176" s="55"/>
      <c r="BT176" s="55"/>
      <c r="BV176" s="55"/>
      <c r="BX176" s="55"/>
      <c r="BZ176" s="55"/>
      <c r="CB176" s="55"/>
      <c r="CD176" s="55"/>
      <c r="CF176" s="55"/>
      <c r="CH176" s="55"/>
      <c r="CJ176" s="55"/>
      <c r="CL176" s="55"/>
      <c r="CN176" s="55"/>
      <c r="CP176" s="55"/>
      <c r="CR176" s="55"/>
      <c r="CT176" s="55"/>
      <c r="CU176" s="55"/>
    </row>
    <row r="177" spans="1:99">
      <c r="D177" s="55"/>
      <c r="F177" s="55"/>
      <c r="H177" s="55"/>
      <c r="J177" s="55"/>
      <c r="L177" s="55"/>
      <c r="N177" s="55"/>
      <c r="P177" s="55"/>
      <c r="R177" s="55"/>
      <c r="T177" s="55"/>
      <c r="V177" s="55"/>
      <c r="X177" s="55"/>
      <c r="Z177" s="55"/>
      <c r="AB177" s="55"/>
      <c r="AD177" s="55"/>
      <c r="AF177" s="55"/>
      <c r="AH177" s="55"/>
      <c r="AJ177" s="55"/>
      <c r="AL177" s="55"/>
      <c r="AN177" s="55"/>
      <c r="AP177" s="55"/>
      <c r="AR177" s="55"/>
      <c r="AT177" s="55"/>
      <c r="AV177" s="55"/>
      <c r="AX177" s="55"/>
      <c r="AZ177" s="55"/>
      <c r="BB177" s="55"/>
      <c r="BD177" s="55"/>
      <c r="BF177" s="55"/>
      <c r="BH177" s="55"/>
      <c r="BJ177" s="55"/>
      <c r="BL177" s="55"/>
      <c r="BN177" s="55"/>
      <c r="BP177" s="55"/>
      <c r="BR177" s="55"/>
      <c r="BT177" s="55"/>
      <c r="BV177" s="55"/>
      <c r="BX177" s="55"/>
      <c r="BZ177" s="55"/>
      <c r="CB177" s="55"/>
      <c r="CD177" s="55"/>
      <c r="CF177" s="55"/>
      <c r="CH177" s="55"/>
      <c r="CJ177" s="55"/>
      <c r="CL177" s="55"/>
      <c r="CN177" s="55"/>
      <c r="CP177" s="55"/>
      <c r="CR177" s="55"/>
      <c r="CT177" s="55"/>
      <c r="CU177" s="55"/>
    </row>
    <row r="178" spans="1:99">
      <c r="D178" s="55"/>
      <c r="F178" s="55"/>
      <c r="H178" s="55"/>
      <c r="J178" s="55"/>
      <c r="L178" s="55"/>
      <c r="N178" s="55"/>
      <c r="P178" s="55"/>
      <c r="R178" s="55"/>
      <c r="T178" s="55"/>
      <c r="V178" s="55"/>
      <c r="X178" s="55"/>
      <c r="Z178" s="55"/>
      <c r="AB178" s="55"/>
      <c r="AD178" s="55"/>
      <c r="AF178" s="55"/>
      <c r="AH178" s="55"/>
      <c r="AJ178" s="55"/>
      <c r="AL178" s="55"/>
      <c r="AN178" s="55"/>
      <c r="AP178" s="55"/>
      <c r="AR178" s="55"/>
      <c r="AT178" s="55"/>
      <c r="AV178" s="55"/>
      <c r="AX178" s="55"/>
      <c r="AZ178" s="55"/>
      <c r="BB178" s="55"/>
      <c r="BD178" s="55"/>
      <c r="BF178" s="55"/>
      <c r="BH178" s="55"/>
      <c r="BJ178" s="55"/>
      <c r="BL178" s="55"/>
      <c r="BN178" s="55"/>
      <c r="BP178" s="55"/>
      <c r="BR178" s="55"/>
      <c r="BT178" s="55"/>
      <c r="BV178" s="55"/>
      <c r="BX178" s="55"/>
      <c r="BZ178" s="55"/>
      <c r="CB178" s="55"/>
      <c r="CD178" s="55"/>
      <c r="CF178" s="55"/>
      <c r="CH178" s="55"/>
      <c r="CJ178" s="55"/>
      <c r="CL178" s="55"/>
      <c r="CN178" s="55"/>
      <c r="CP178" s="55"/>
      <c r="CR178" s="55"/>
      <c r="CT178" s="55"/>
      <c r="CU178" s="55"/>
    </row>
    <row r="179" spans="1:99">
      <c r="D179" s="55"/>
      <c r="F179" s="55"/>
      <c r="H179" s="55"/>
      <c r="J179" s="55"/>
      <c r="L179" s="55"/>
      <c r="N179" s="55"/>
      <c r="P179" s="55"/>
      <c r="R179" s="55"/>
      <c r="T179" s="55"/>
      <c r="V179" s="55"/>
      <c r="X179" s="55"/>
      <c r="Z179" s="55"/>
      <c r="AB179" s="55"/>
      <c r="AD179" s="55"/>
      <c r="AF179" s="55"/>
      <c r="AH179" s="55"/>
      <c r="AJ179" s="55"/>
      <c r="AL179" s="55"/>
      <c r="AN179" s="55"/>
      <c r="AP179" s="55"/>
      <c r="AR179" s="55"/>
      <c r="AT179" s="55"/>
      <c r="AV179" s="55"/>
      <c r="AX179" s="55"/>
      <c r="AZ179" s="55"/>
      <c r="BB179" s="55"/>
      <c r="BD179" s="55"/>
      <c r="BF179" s="55"/>
      <c r="BH179" s="55"/>
      <c r="BJ179" s="55"/>
      <c r="BL179" s="55"/>
      <c r="BN179" s="55"/>
      <c r="BP179" s="55"/>
      <c r="BR179" s="55"/>
      <c r="BT179" s="55"/>
      <c r="BV179" s="55"/>
      <c r="BX179" s="55"/>
      <c r="BZ179" s="55"/>
      <c r="CB179" s="55"/>
      <c r="CD179" s="55"/>
      <c r="CF179" s="55"/>
      <c r="CH179" s="55"/>
      <c r="CJ179" s="55"/>
      <c r="CL179" s="55"/>
      <c r="CN179" s="55"/>
      <c r="CP179" s="55"/>
      <c r="CR179" s="55"/>
      <c r="CT179" s="55"/>
      <c r="CU179" s="55"/>
    </row>
    <row r="180" spans="1:99">
      <c r="A180" s="602"/>
      <c r="D180" s="55"/>
      <c r="F180" s="55"/>
      <c r="H180" s="55"/>
      <c r="J180" s="55"/>
      <c r="L180" s="55"/>
      <c r="N180" s="55"/>
      <c r="P180" s="55"/>
      <c r="R180" s="55"/>
      <c r="T180" s="55"/>
      <c r="V180" s="55"/>
      <c r="X180" s="55"/>
      <c r="Z180" s="55"/>
      <c r="AB180" s="55"/>
      <c r="AD180" s="55"/>
      <c r="AF180" s="55"/>
      <c r="AH180" s="55"/>
      <c r="AJ180" s="55"/>
      <c r="AL180" s="55"/>
      <c r="AN180" s="55"/>
      <c r="AP180" s="55"/>
      <c r="AR180" s="55"/>
      <c r="AT180" s="55"/>
      <c r="AV180" s="55"/>
      <c r="AX180" s="55"/>
      <c r="AZ180" s="55"/>
      <c r="BB180" s="55"/>
      <c r="BD180" s="55"/>
      <c r="BF180" s="55"/>
      <c r="BH180" s="55"/>
      <c r="BJ180" s="55"/>
      <c r="BL180" s="55"/>
      <c r="BN180" s="55"/>
      <c r="BP180" s="55"/>
      <c r="BR180" s="55"/>
      <c r="BT180" s="55"/>
      <c r="BV180" s="55"/>
      <c r="BX180" s="55"/>
      <c r="BZ180" s="55"/>
      <c r="CB180" s="55"/>
      <c r="CD180" s="55"/>
      <c r="CF180" s="55"/>
      <c r="CH180" s="55"/>
      <c r="CJ180" s="55"/>
      <c r="CL180" s="55"/>
      <c r="CN180" s="55"/>
      <c r="CP180" s="55"/>
      <c r="CR180" s="55"/>
      <c r="CT180" s="55"/>
      <c r="CU180" s="55"/>
    </row>
    <row r="181" spans="1:99">
      <c r="A181" s="602"/>
      <c r="D181" s="55"/>
      <c r="F181" s="55"/>
      <c r="H181" s="55"/>
      <c r="J181" s="55"/>
      <c r="L181" s="55"/>
      <c r="N181" s="55"/>
      <c r="P181" s="55"/>
      <c r="R181" s="55"/>
      <c r="T181" s="55"/>
      <c r="V181" s="55"/>
      <c r="X181" s="55"/>
      <c r="Z181" s="55"/>
      <c r="AB181" s="55"/>
      <c r="AD181" s="55"/>
      <c r="AF181" s="55"/>
      <c r="AH181" s="55"/>
      <c r="AJ181" s="55"/>
      <c r="AL181" s="55"/>
      <c r="AN181" s="55"/>
      <c r="AP181" s="55"/>
      <c r="AR181" s="55"/>
      <c r="AT181" s="55"/>
      <c r="AV181" s="55"/>
      <c r="AX181" s="55"/>
      <c r="AZ181" s="55"/>
      <c r="BB181" s="55"/>
      <c r="BD181" s="55"/>
      <c r="BF181" s="55"/>
      <c r="BH181" s="55"/>
      <c r="BJ181" s="55"/>
      <c r="BL181" s="55"/>
      <c r="BN181" s="55"/>
      <c r="BP181" s="55"/>
      <c r="BR181" s="55"/>
      <c r="BT181" s="55"/>
      <c r="BV181" s="55"/>
      <c r="BX181" s="55"/>
      <c r="BZ181" s="55"/>
      <c r="CB181" s="55"/>
      <c r="CD181" s="55"/>
      <c r="CF181" s="55"/>
      <c r="CH181" s="55"/>
      <c r="CJ181" s="55"/>
      <c r="CL181" s="55"/>
      <c r="CN181" s="55"/>
      <c r="CP181" s="55"/>
      <c r="CR181" s="55"/>
      <c r="CT181" s="55"/>
      <c r="CU181" s="55"/>
    </row>
    <row r="182" spans="1:99">
      <c r="A182" s="602"/>
      <c r="D182" s="55"/>
      <c r="F182" s="55"/>
      <c r="H182" s="55"/>
      <c r="J182" s="55"/>
      <c r="L182" s="55"/>
      <c r="N182" s="55"/>
      <c r="P182" s="55"/>
      <c r="R182" s="55"/>
      <c r="T182" s="55"/>
      <c r="V182" s="55"/>
      <c r="X182" s="55"/>
      <c r="Z182" s="55"/>
      <c r="AB182" s="55"/>
      <c r="AD182" s="55"/>
      <c r="AF182" s="55"/>
      <c r="AH182" s="55"/>
      <c r="AJ182" s="55"/>
      <c r="AL182" s="55"/>
      <c r="AN182" s="55"/>
      <c r="AP182" s="55"/>
      <c r="AR182" s="55"/>
      <c r="AT182" s="55"/>
      <c r="AV182" s="55"/>
      <c r="AX182" s="55"/>
      <c r="AZ182" s="55"/>
      <c r="BB182" s="55"/>
      <c r="BD182" s="55"/>
      <c r="BF182" s="55"/>
      <c r="BH182" s="55"/>
      <c r="BJ182" s="55"/>
      <c r="BL182" s="55"/>
      <c r="BN182" s="55"/>
      <c r="BP182" s="55"/>
      <c r="BR182" s="55"/>
      <c r="BT182" s="55"/>
      <c r="BV182" s="55"/>
      <c r="BX182" s="55"/>
      <c r="BZ182" s="55"/>
      <c r="CB182" s="55"/>
      <c r="CD182" s="55"/>
      <c r="CF182" s="55"/>
      <c r="CH182" s="55"/>
      <c r="CJ182" s="55"/>
      <c r="CL182" s="55"/>
      <c r="CN182" s="55"/>
      <c r="CP182" s="55"/>
      <c r="CR182" s="55"/>
      <c r="CT182" s="55"/>
      <c r="CU182" s="55"/>
    </row>
    <row r="183" spans="1:99">
      <c r="A183" s="602"/>
      <c r="D183" s="55"/>
      <c r="F183" s="55"/>
      <c r="H183" s="55"/>
      <c r="J183" s="55"/>
      <c r="L183" s="55"/>
      <c r="N183" s="55"/>
      <c r="P183" s="55"/>
      <c r="R183" s="55"/>
      <c r="T183" s="55"/>
      <c r="V183" s="55"/>
      <c r="X183" s="55"/>
      <c r="Z183" s="55"/>
      <c r="AB183" s="55"/>
      <c r="AD183" s="55"/>
      <c r="AF183" s="55"/>
      <c r="AH183" s="55"/>
      <c r="AJ183" s="55"/>
      <c r="AL183" s="55"/>
      <c r="AN183" s="55"/>
      <c r="AP183" s="55"/>
      <c r="AR183" s="55"/>
      <c r="AT183" s="55"/>
      <c r="AV183" s="55"/>
      <c r="AX183" s="55"/>
      <c r="AZ183" s="55"/>
      <c r="BB183" s="55"/>
      <c r="BD183" s="55"/>
      <c r="BF183" s="55"/>
      <c r="BH183" s="55"/>
      <c r="BJ183" s="55"/>
      <c r="BL183" s="55"/>
      <c r="BN183" s="55"/>
      <c r="BP183" s="55"/>
      <c r="BR183" s="55"/>
      <c r="BT183" s="55"/>
      <c r="BV183" s="55"/>
      <c r="BX183" s="55"/>
      <c r="BZ183" s="55"/>
      <c r="CB183" s="55"/>
      <c r="CD183" s="55"/>
      <c r="CF183" s="55"/>
      <c r="CH183" s="55"/>
      <c r="CJ183" s="55"/>
      <c r="CL183" s="55"/>
      <c r="CN183" s="55"/>
      <c r="CP183" s="55"/>
      <c r="CR183" s="55"/>
      <c r="CT183" s="55"/>
      <c r="CU183" s="55"/>
    </row>
    <row r="184" spans="1:99">
      <c r="A184" s="602"/>
      <c r="D184" s="55"/>
      <c r="F184" s="55"/>
      <c r="H184" s="55"/>
      <c r="J184" s="55"/>
      <c r="L184" s="55"/>
      <c r="N184" s="55"/>
      <c r="P184" s="55"/>
      <c r="R184" s="55"/>
      <c r="T184" s="55"/>
      <c r="V184" s="55"/>
      <c r="X184" s="55"/>
      <c r="Z184" s="55"/>
      <c r="AB184" s="55"/>
      <c r="AD184" s="55"/>
      <c r="AF184" s="55"/>
      <c r="AH184" s="55"/>
      <c r="AJ184" s="55"/>
      <c r="AL184" s="55"/>
      <c r="AN184" s="55"/>
      <c r="AP184" s="55"/>
      <c r="AR184" s="55"/>
      <c r="AT184" s="55"/>
      <c r="AV184" s="55"/>
      <c r="AX184" s="55"/>
      <c r="AZ184" s="55"/>
      <c r="BB184" s="55"/>
      <c r="BD184" s="55"/>
      <c r="BF184" s="55"/>
      <c r="BH184" s="55"/>
      <c r="BJ184" s="55"/>
      <c r="BL184" s="55"/>
      <c r="BN184" s="55"/>
      <c r="BP184" s="55"/>
      <c r="BR184" s="55"/>
      <c r="BT184" s="55"/>
      <c r="BV184" s="55"/>
      <c r="BX184" s="55"/>
      <c r="BZ184" s="55"/>
      <c r="CB184" s="55"/>
      <c r="CD184" s="55"/>
      <c r="CF184" s="55"/>
      <c r="CH184" s="55"/>
      <c r="CJ184" s="55"/>
      <c r="CL184" s="55"/>
      <c r="CN184" s="55"/>
      <c r="CP184" s="55"/>
      <c r="CR184" s="55"/>
      <c r="CT184" s="55"/>
      <c r="CU184" s="55"/>
    </row>
    <row r="185" spans="1:99">
      <c r="A185" s="602"/>
      <c r="D185" s="55"/>
      <c r="F185" s="55"/>
      <c r="H185" s="55"/>
      <c r="J185" s="55"/>
      <c r="L185" s="55"/>
      <c r="N185" s="55"/>
      <c r="P185" s="55"/>
      <c r="R185" s="55"/>
      <c r="T185" s="55"/>
      <c r="V185" s="55"/>
      <c r="X185" s="55"/>
      <c r="Z185" s="55"/>
      <c r="AB185" s="55"/>
      <c r="AD185" s="55"/>
      <c r="AF185" s="55"/>
      <c r="AH185" s="55"/>
      <c r="AJ185" s="55"/>
      <c r="AL185" s="55"/>
      <c r="AN185" s="55"/>
      <c r="AP185" s="55"/>
      <c r="AR185" s="55"/>
      <c r="AT185" s="55"/>
      <c r="AV185" s="55"/>
      <c r="AX185" s="55"/>
      <c r="AZ185" s="55"/>
      <c r="BB185" s="55"/>
      <c r="BD185" s="55"/>
      <c r="BF185" s="55"/>
      <c r="BH185" s="55"/>
      <c r="BJ185" s="55"/>
      <c r="BL185" s="55"/>
      <c r="BN185" s="55"/>
      <c r="BP185" s="55"/>
      <c r="BR185" s="55"/>
      <c r="BT185" s="55"/>
      <c r="BV185" s="55"/>
      <c r="BX185" s="55"/>
      <c r="BZ185" s="55"/>
      <c r="CB185" s="55"/>
      <c r="CD185" s="55"/>
      <c r="CF185" s="55"/>
      <c r="CH185" s="55"/>
      <c r="CJ185" s="55"/>
      <c r="CL185" s="55"/>
      <c r="CN185" s="55"/>
      <c r="CP185" s="55"/>
      <c r="CR185" s="55"/>
      <c r="CT185" s="55"/>
      <c r="CU185" s="55"/>
    </row>
    <row r="186" spans="1:99">
      <c r="A186" s="602"/>
      <c r="D186" s="55"/>
      <c r="F186" s="55"/>
      <c r="H186" s="55"/>
      <c r="J186" s="55"/>
      <c r="L186" s="55"/>
      <c r="N186" s="55"/>
      <c r="P186" s="55"/>
      <c r="R186" s="55"/>
      <c r="T186" s="55"/>
      <c r="V186" s="55"/>
      <c r="X186" s="55"/>
      <c r="Z186" s="55"/>
      <c r="AB186" s="55"/>
      <c r="AD186" s="55"/>
      <c r="AF186" s="55"/>
      <c r="AH186" s="55"/>
      <c r="AJ186" s="55"/>
      <c r="AL186" s="55"/>
      <c r="AN186" s="55"/>
      <c r="AP186" s="55"/>
      <c r="AR186" s="55"/>
      <c r="AT186" s="55"/>
      <c r="AV186" s="55"/>
      <c r="AX186" s="55"/>
      <c r="AZ186" s="55"/>
      <c r="BB186" s="55"/>
      <c r="BD186" s="55"/>
      <c r="BF186" s="55"/>
      <c r="BH186" s="55"/>
      <c r="BJ186" s="55"/>
      <c r="BL186" s="55"/>
      <c r="BN186" s="55"/>
      <c r="BP186" s="55"/>
      <c r="BR186" s="55"/>
      <c r="BT186" s="55"/>
      <c r="BV186" s="55"/>
      <c r="BX186" s="55"/>
      <c r="BZ186" s="55"/>
      <c r="CB186" s="55"/>
      <c r="CD186" s="55"/>
      <c r="CF186" s="55"/>
      <c r="CH186" s="55"/>
      <c r="CJ186" s="55"/>
      <c r="CL186" s="55"/>
      <c r="CN186" s="55"/>
      <c r="CP186" s="55"/>
      <c r="CR186" s="55"/>
      <c r="CT186" s="55"/>
      <c r="CU186" s="55"/>
    </row>
    <row r="187" spans="1:99">
      <c r="A187" s="602"/>
      <c r="D187" s="55"/>
      <c r="F187" s="55"/>
      <c r="H187" s="55"/>
      <c r="J187" s="55"/>
      <c r="L187" s="55"/>
      <c r="N187" s="55"/>
      <c r="P187" s="55"/>
      <c r="R187" s="55"/>
      <c r="T187" s="55"/>
      <c r="V187" s="55"/>
      <c r="X187" s="55"/>
      <c r="Z187" s="55"/>
      <c r="AB187" s="55"/>
      <c r="AD187" s="55"/>
      <c r="AF187" s="55"/>
      <c r="AH187" s="55"/>
      <c r="AJ187" s="55"/>
      <c r="AL187" s="55"/>
      <c r="AN187" s="55"/>
      <c r="AP187" s="55"/>
      <c r="AR187" s="55"/>
      <c r="AT187" s="55"/>
      <c r="AV187" s="55"/>
      <c r="AX187" s="55"/>
      <c r="AZ187" s="55"/>
      <c r="BB187" s="55"/>
      <c r="BD187" s="55"/>
      <c r="BF187" s="55"/>
      <c r="BH187" s="55"/>
      <c r="BJ187" s="55"/>
      <c r="BL187" s="55"/>
      <c r="BN187" s="55"/>
      <c r="BP187" s="55"/>
      <c r="BR187" s="55"/>
      <c r="BT187" s="55"/>
      <c r="BV187" s="55"/>
      <c r="BX187" s="55"/>
      <c r="BZ187" s="55"/>
      <c r="CB187" s="55"/>
      <c r="CD187" s="55"/>
      <c r="CF187" s="55"/>
      <c r="CH187" s="55"/>
      <c r="CJ187" s="55"/>
      <c r="CL187" s="55"/>
      <c r="CN187" s="55"/>
      <c r="CP187" s="55"/>
      <c r="CR187" s="55"/>
      <c r="CT187" s="55"/>
      <c r="CU187" s="55"/>
    </row>
    <row r="188" spans="1:99">
      <c r="A188" s="602"/>
      <c r="D188" s="55"/>
      <c r="F188" s="55"/>
      <c r="H188" s="55"/>
      <c r="J188" s="55"/>
      <c r="L188" s="55"/>
      <c r="N188" s="55"/>
      <c r="P188" s="55"/>
      <c r="R188" s="55"/>
      <c r="T188" s="55"/>
      <c r="V188" s="55"/>
      <c r="X188" s="55"/>
      <c r="Z188" s="55"/>
      <c r="AB188" s="55"/>
      <c r="AD188" s="55"/>
      <c r="AF188" s="55"/>
      <c r="AH188" s="55"/>
      <c r="AJ188" s="55"/>
      <c r="AL188" s="55"/>
      <c r="AN188" s="55"/>
      <c r="AP188" s="55"/>
      <c r="AR188" s="55"/>
      <c r="AT188" s="55"/>
      <c r="AV188" s="55"/>
      <c r="AX188" s="55"/>
      <c r="AZ188" s="55"/>
      <c r="BB188" s="55"/>
      <c r="BD188" s="55"/>
      <c r="BF188" s="55"/>
      <c r="BH188" s="55"/>
      <c r="BJ188" s="55"/>
      <c r="BL188" s="55"/>
      <c r="BN188" s="55"/>
      <c r="BP188" s="55"/>
      <c r="BR188" s="55"/>
      <c r="BT188" s="55"/>
      <c r="BV188" s="55"/>
      <c r="BX188" s="55"/>
      <c r="BZ188" s="55"/>
      <c r="CB188" s="55"/>
      <c r="CD188" s="55"/>
      <c r="CF188" s="55"/>
      <c r="CH188" s="55"/>
      <c r="CJ188" s="55"/>
      <c r="CL188" s="55"/>
      <c r="CN188" s="55"/>
      <c r="CP188" s="55"/>
      <c r="CR188" s="55"/>
      <c r="CT188" s="55"/>
      <c r="CU188" s="55"/>
    </row>
    <row r="189" spans="1:99">
      <c r="A189" s="602"/>
      <c r="D189" s="55"/>
      <c r="F189" s="55"/>
      <c r="H189" s="55"/>
      <c r="J189" s="55"/>
      <c r="L189" s="55"/>
      <c r="N189" s="55"/>
      <c r="P189" s="55"/>
      <c r="R189" s="55"/>
      <c r="T189" s="55"/>
      <c r="V189" s="55"/>
      <c r="X189" s="55"/>
      <c r="Z189" s="55"/>
      <c r="AB189" s="55"/>
      <c r="AD189" s="55"/>
      <c r="AF189" s="55"/>
      <c r="AH189" s="55"/>
      <c r="AJ189" s="55"/>
      <c r="AL189" s="55"/>
      <c r="AN189" s="55"/>
      <c r="AP189" s="55"/>
      <c r="AR189" s="55"/>
      <c r="AT189" s="55"/>
      <c r="AV189" s="55"/>
      <c r="AX189" s="55"/>
      <c r="AZ189" s="55"/>
      <c r="BB189" s="55"/>
      <c r="BD189" s="55"/>
      <c r="BF189" s="55"/>
      <c r="BH189" s="55"/>
      <c r="BJ189" s="55"/>
      <c r="BL189" s="55"/>
      <c r="BN189" s="55"/>
      <c r="BP189" s="55"/>
      <c r="BR189" s="55"/>
      <c r="BT189" s="55"/>
      <c r="BV189" s="55"/>
      <c r="BX189" s="55"/>
      <c r="BZ189" s="55"/>
      <c r="CB189" s="55"/>
      <c r="CD189" s="55"/>
      <c r="CF189" s="55"/>
      <c r="CH189" s="55"/>
      <c r="CJ189" s="55"/>
      <c r="CL189" s="55"/>
      <c r="CN189" s="55"/>
      <c r="CP189" s="55"/>
      <c r="CR189" s="55"/>
      <c r="CT189" s="55"/>
      <c r="CU189" s="55"/>
    </row>
    <row r="190" spans="1:99">
      <c r="A190" s="602"/>
      <c r="D190" s="55"/>
      <c r="F190" s="55"/>
      <c r="H190" s="55"/>
      <c r="J190" s="55"/>
      <c r="L190" s="55"/>
      <c r="N190" s="55"/>
      <c r="P190" s="55"/>
      <c r="R190" s="55"/>
      <c r="T190" s="55"/>
      <c r="V190" s="55"/>
      <c r="X190" s="55"/>
      <c r="Z190" s="55"/>
      <c r="AB190" s="55"/>
      <c r="AD190" s="55"/>
      <c r="AF190" s="55"/>
      <c r="AH190" s="55"/>
      <c r="AJ190" s="55"/>
      <c r="AL190" s="55"/>
      <c r="AN190" s="55"/>
      <c r="AP190" s="55"/>
      <c r="AR190" s="55"/>
      <c r="AT190" s="55"/>
      <c r="AV190" s="55"/>
      <c r="AX190" s="55"/>
      <c r="AZ190" s="55"/>
      <c r="BB190" s="55"/>
      <c r="BD190" s="55"/>
      <c r="BF190" s="55"/>
      <c r="BH190" s="55"/>
      <c r="BJ190" s="55"/>
      <c r="BL190" s="55"/>
      <c r="BN190" s="55"/>
      <c r="BP190" s="55"/>
      <c r="BR190" s="55"/>
      <c r="BT190" s="55"/>
      <c r="BV190" s="55"/>
      <c r="BX190" s="55"/>
      <c r="BZ190" s="55"/>
      <c r="CB190" s="55"/>
      <c r="CD190" s="55"/>
      <c r="CF190" s="55"/>
      <c r="CH190" s="55"/>
      <c r="CJ190" s="55"/>
      <c r="CL190" s="55"/>
      <c r="CN190" s="55"/>
      <c r="CP190" s="55"/>
      <c r="CR190" s="55"/>
      <c r="CT190" s="55"/>
      <c r="CU190" s="55"/>
    </row>
    <row r="191" spans="1:99">
      <c r="A191" s="602"/>
      <c r="D191" s="55"/>
      <c r="F191" s="55"/>
      <c r="H191" s="55"/>
      <c r="J191" s="55"/>
      <c r="L191" s="55"/>
      <c r="N191" s="55"/>
      <c r="P191" s="55"/>
      <c r="R191" s="55"/>
      <c r="T191" s="55"/>
      <c r="V191" s="55"/>
      <c r="X191" s="55"/>
      <c r="Z191" s="55"/>
      <c r="AB191" s="55"/>
      <c r="AD191" s="55"/>
      <c r="AF191" s="55"/>
      <c r="AH191" s="55"/>
      <c r="AJ191" s="55"/>
      <c r="AL191" s="55"/>
      <c r="AN191" s="55"/>
      <c r="AP191" s="55"/>
      <c r="AR191" s="55"/>
      <c r="AT191" s="55"/>
      <c r="AV191" s="55"/>
      <c r="AX191" s="55"/>
      <c r="AZ191" s="55"/>
      <c r="BB191" s="55"/>
      <c r="BD191" s="55"/>
      <c r="BF191" s="55"/>
      <c r="BH191" s="55"/>
      <c r="BJ191" s="55"/>
      <c r="BL191" s="55"/>
      <c r="BN191" s="55"/>
      <c r="BP191" s="55"/>
      <c r="BR191" s="55"/>
      <c r="BT191" s="55"/>
      <c r="BV191" s="55"/>
      <c r="BX191" s="55"/>
      <c r="BZ191" s="55"/>
      <c r="CB191" s="55"/>
      <c r="CD191" s="55"/>
      <c r="CF191" s="55"/>
      <c r="CH191" s="55"/>
      <c r="CJ191" s="55"/>
      <c r="CL191" s="55"/>
      <c r="CN191" s="55"/>
      <c r="CP191" s="55"/>
      <c r="CR191" s="55"/>
      <c r="CT191" s="55"/>
      <c r="CU191" s="55"/>
    </row>
    <row r="192" spans="1:99">
      <c r="A192" s="602"/>
      <c r="D192" s="55"/>
      <c r="F192" s="55"/>
      <c r="H192" s="55"/>
      <c r="J192" s="55"/>
      <c r="L192" s="55"/>
      <c r="N192" s="55"/>
      <c r="P192" s="55"/>
      <c r="R192" s="55"/>
      <c r="T192" s="55"/>
      <c r="V192" s="55"/>
      <c r="X192" s="55"/>
      <c r="Z192" s="55"/>
      <c r="AB192" s="55"/>
      <c r="AD192" s="55"/>
      <c r="AF192" s="55"/>
      <c r="AH192" s="55"/>
      <c r="AJ192" s="55"/>
      <c r="AL192" s="55"/>
      <c r="AN192" s="55"/>
      <c r="AP192" s="55"/>
      <c r="AR192" s="55"/>
      <c r="AT192" s="55"/>
      <c r="AV192" s="55"/>
      <c r="AX192" s="55"/>
      <c r="AZ192" s="55"/>
      <c r="BB192" s="55"/>
      <c r="BD192" s="55"/>
      <c r="BF192" s="55"/>
      <c r="BH192" s="55"/>
      <c r="BJ192" s="55"/>
      <c r="BL192" s="55"/>
      <c r="BN192" s="55"/>
      <c r="BP192" s="55"/>
      <c r="BR192" s="55"/>
      <c r="BT192" s="55"/>
      <c r="BV192" s="55"/>
      <c r="BX192" s="55"/>
      <c r="BZ192" s="55"/>
      <c r="CB192" s="55"/>
      <c r="CD192" s="55"/>
      <c r="CF192" s="55"/>
      <c r="CH192" s="55"/>
      <c r="CJ192" s="55"/>
      <c r="CL192" s="55"/>
      <c r="CN192" s="55"/>
      <c r="CP192" s="55"/>
      <c r="CR192" s="55"/>
      <c r="CT192" s="55"/>
      <c r="CU192" s="55"/>
    </row>
    <row r="193" spans="1:99">
      <c r="A193" s="602"/>
      <c r="D193" s="55"/>
      <c r="F193" s="55"/>
      <c r="H193" s="55"/>
      <c r="J193" s="55"/>
      <c r="L193" s="55"/>
      <c r="N193" s="55"/>
      <c r="P193" s="55"/>
      <c r="R193" s="55"/>
      <c r="T193" s="55"/>
      <c r="V193" s="55"/>
      <c r="X193" s="55"/>
      <c r="Z193" s="55"/>
      <c r="AB193" s="55"/>
      <c r="AD193" s="55"/>
      <c r="AF193" s="55"/>
      <c r="AH193" s="55"/>
      <c r="AJ193" s="55"/>
      <c r="AL193" s="55"/>
      <c r="AN193" s="55"/>
      <c r="AP193" s="55"/>
      <c r="AR193" s="55"/>
      <c r="AT193" s="55"/>
      <c r="AV193" s="55"/>
      <c r="AX193" s="55"/>
      <c r="AZ193" s="55"/>
      <c r="BB193" s="55"/>
      <c r="BD193" s="55"/>
      <c r="BF193" s="55"/>
      <c r="BH193" s="55"/>
      <c r="BJ193" s="55"/>
      <c r="BL193" s="55"/>
      <c r="BN193" s="55"/>
      <c r="BP193" s="55"/>
      <c r="BR193" s="55"/>
      <c r="BT193" s="55"/>
      <c r="BV193" s="55"/>
      <c r="BX193" s="55"/>
      <c r="BZ193" s="55"/>
      <c r="CB193" s="55"/>
      <c r="CD193" s="55"/>
      <c r="CF193" s="55"/>
      <c r="CH193" s="55"/>
      <c r="CJ193" s="55"/>
      <c r="CL193" s="55"/>
      <c r="CN193" s="55"/>
      <c r="CP193" s="55"/>
      <c r="CR193" s="55"/>
      <c r="CT193" s="55"/>
      <c r="CU193" s="55"/>
    </row>
    <row r="194" spans="1:99">
      <c r="A194" s="602"/>
      <c r="D194" s="55"/>
      <c r="F194" s="55"/>
      <c r="H194" s="55"/>
      <c r="J194" s="55"/>
      <c r="L194" s="55"/>
      <c r="N194" s="55"/>
      <c r="P194" s="55"/>
      <c r="R194" s="55"/>
      <c r="T194" s="55"/>
      <c r="V194" s="55"/>
      <c r="X194" s="55"/>
      <c r="Z194" s="55"/>
      <c r="AB194" s="55"/>
      <c r="AD194" s="55"/>
      <c r="AF194" s="55"/>
      <c r="AH194" s="55"/>
      <c r="AJ194" s="55"/>
      <c r="AL194" s="55"/>
      <c r="AN194" s="55"/>
      <c r="AP194" s="55"/>
      <c r="AR194" s="55"/>
      <c r="AT194" s="55"/>
      <c r="AV194" s="55"/>
      <c r="AX194" s="55"/>
      <c r="AZ194" s="55"/>
      <c r="BB194" s="55"/>
      <c r="BD194" s="55"/>
      <c r="BF194" s="55"/>
      <c r="BH194" s="55"/>
      <c r="BJ194" s="55"/>
      <c r="BL194" s="55"/>
      <c r="BN194" s="55"/>
      <c r="BP194" s="55"/>
      <c r="BR194" s="55"/>
      <c r="BT194" s="55"/>
      <c r="BV194" s="55"/>
      <c r="BX194" s="55"/>
      <c r="BZ194" s="55"/>
      <c r="CB194" s="55"/>
      <c r="CD194" s="55"/>
      <c r="CF194" s="55"/>
      <c r="CH194" s="55"/>
      <c r="CJ194" s="55"/>
      <c r="CL194" s="55"/>
      <c r="CN194" s="55"/>
      <c r="CP194" s="55"/>
      <c r="CR194" s="55"/>
      <c r="CT194" s="55"/>
      <c r="CU194" s="55"/>
    </row>
    <row r="195" spans="1:99">
      <c r="A195" s="602"/>
      <c r="D195" s="55"/>
      <c r="F195" s="55"/>
      <c r="H195" s="55"/>
      <c r="J195" s="55"/>
      <c r="L195" s="55"/>
      <c r="N195" s="55"/>
      <c r="P195" s="55"/>
      <c r="R195" s="55"/>
      <c r="T195" s="55"/>
      <c r="V195" s="55"/>
      <c r="X195" s="55"/>
      <c r="Z195" s="55"/>
      <c r="AB195" s="55"/>
      <c r="AD195" s="55"/>
      <c r="AF195" s="55"/>
      <c r="AH195" s="55"/>
      <c r="AJ195" s="55"/>
      <c r="AL195" s="55"/>
      <c r="AN195" s="55"/>
      <c r="AP195" s="55"/>
      <c r="AR195" s="55"/>
      <c r="AT195" s="55"/>
      <c r="AV195" s="55"/>
      <c r="AX195" s="55"/>
      <c r="AZ195" s="55"/>
      <c r="BB195" s="55"/>
      <c r="BD195" s="55"/>
      <c r="BF195" s="55"/>
      <c r="BH195" s="55"/>
      <c r="BJ195" s="55"/>
      <c r="BL195" s="55"/>
      <c r="BN195" s="55"/>
      <c r="BP195" s="55"/>
      <c r="BR195" s="55"/>
      <c r="BT195" s="55"/>
      <c r="BV195" s="55"/>
      <c r="BX195" s="55"/>
      <c r="BZ195" s="55"/>
      <c r="CB195" s="55"/>
      <c r="CD195" s="55"/>
      <c r="CF195" s="55"/>
      <c r="CH195" s="55"/>
      <c r="CJ195" s="55"/>
      <c r="CL195" s="55"/>
      <c r="CN195" s="55"/>
      <c r="CP195" s="55"/>
      <c r="CR195" s="55"/>
      <c r="CT195" s="55"/>
      <c r="CU195" s="55"/>
    </row>
    <row r="196" spans="1:99">
      <c r="A196" s="602"/>
      <c r="D196" s="55"/>
      <c r="F196" s="55"/>
      <c r="H196" s="55"/>
      <c r="J196" s="55"/>
      <c r="L196" s="55"/>
      <c r="N196" s="55"/>
      <c r="P196" s="55"/>
      <c r="R196" s="55"/>
      <c r="T196" s="55"/>
      <c r="V196" s="55"/>
      <c r="X196" s="55"/>
      <c r="Z196" s="55"/>
      <c r="AB196" s="55"/>
      <c r="AD196" s="55"/>
      <c r="AF196" s="55"/>
      <c r="AH196" s="55"/>
      <c r="AJ196" s="55"/>
      <c r="AL196" s="55"/>
      <c r="AN196" s="55"/>
      <c r="AP196" s="55"/>
      <c r="AR196" s="55"/>
      <c r="AT196" s="55"/>
      <c r="AV196" s="55"/>
      <c r="AX196" s="55"/>
      <c r="AZ196" s="55"/>
      <c r="BB196" s="55"/>
      <c r="BD196" s="55"/>
      <c r="BF196" s="55"/>
      <c r="BH196" s="55"/>
      <c r="BJ196" s="55"/>
      <c r="BL196" s="55"/>
      <c r="BN196" s="55"/>
      <c r="BP196" s="55"/>
      <c r="BR196" s="55"/>
      <c r="BT196" s="55"/>
      <c r="BV196" s="55"/>
      <c r="BX196" s="55"/>
      <c r="BZ196" s="55"/>
      <c r="CB196" s="55"/>
      <c r="CD196" s="55"/>
      <c r="CF196" s="55"/>
      <c r="CH196" s="55"/>
      <c r="CJ196" s="55"/>
      <c r="CL196" s="55"/>
      <c r="CN196" s="55"/>
      <c r="CP196" s="55"/>
      <c r="CR196" s="55"/>
      <c r="CT196" s="55"/>
      <c r="CU196" s="55"/>
    </row>
    <row r="197" spans="1:99">
      <c r="A197" s="602"/>
      <c r="D197" s="55"/>
      <c r="F197" s="55"/>
      <c r="H197" s="55"/>
      <c r="J197" s="55"/>
      <c r="L197" s="55"/>
      <c r="N197" s="55"/>
      <c r="P197" s="55"/>
      <c r="R197" s="55"/>
      <c r="T197" s="55"/>
      <c r="V197" s="55"/>
      <c r="X197" s="55"/>
      <c r="Z197" s="55"/>
      <c r="AB197" s="55"/>
      <c r="AD197" s="55"/>
      <c r="AF197" s="55"/>
      <c r="AH197" s="55"/>
      <c r="AJ197" s="55"/>
      <c r="AL197" s="55"/>
      <c r="AN197" s="55"/>
      <c r="AP197" s="55"/>
      <c r="AR197" s="55"/>
      <c r="AT197" s="55"/>
      <c r="AV197" s="55"/>
      <c r="AX197" s="55"/>
      <c r="AZ197" s="55"/>
      <c r="BB197" s="55"/>
      <c r="BD197" s="55"/>
      <c r="BF197" s="55"/>
      <c r="BH197" s="55"/>
      <c r="BJ197" s="55"/>
      <c r="BL197" s="55"/>
      <c r="BN197" s="55"/>
      <c r="BP197" s="55"/>
      <c r="BR197" s="55"/>
      <c r="BT197" s="55"/>
      <c r="BV197" s="55"/>
      <c r="BX197" s="55"/>
      <c r="BZ197" s="55"/>
      <c r="CB197" s="55"/>
      <c r="CD197" s="55"/>
      <c r="CF197" s="55"/>
      <c r="CH197" s="55"/>
      <c r="CJ197" s="55"/>
      <c r="CL197" s="55"/>
      <c r="CN197" s="55"/>
      <c r="CP197" s="55"/>
      <c r="CR197" s="55"/>
      <c r="CT197" s="55"/>
      <c r="CU197" s="55"/>
    </row>
    <row r="198" spans="1:99">
      <c r="A198" s="602"/>
      <c r="D198" s="55"/>
      <c r="F198" s="55"/>
      <c r="H198" s="55"/>
      <c r="J198" s="55"/>
      <c r="L198" s="55"/>
      <c r="N198" s="55"/>
      <c r="P198" s="55"/>
      <c r="R198" s="55"/>
      <c r="T198" s="55"/>
      <c r="V198" s="55"/>
      <c r="X198" s="55"/>
      <c r="Z198" s="55"/>
      <c r="AB198" s="55"/>
      <c r="AD198" s="55"/>
      <c r="AF198" s="55"/>
      <c r="AH198" s="55"/>
      <c r="AJ198" s="55"/>
      <c r="AL198" s="55"/>
      <c r="AN198" s="55"/>
      <c r="AP198" s="55"/>
      <c r="AR198" s="55"/>
      <c r="AT198" s="55"/>
      <c r="AV198" s="55"/>
      <c r="AX198" s="55"/>
      <c r="AZ198" s="55"/>
      <c r="BB198" s="55"/>
      <c r="BD198" s="55"/>
      <c r="BF198" s="55"/>
      <c r="BH198" s="55"/>
      <c r="BJ198" s="55"/>
      <c r="BL198" s="55"/>
      <c r="BN198" s="55"/>
      <c r="BP198" s="55"/>
      <c r="BR198" s="55"/>
      <c r="BT198" s="55"/>
      <c r="BV198" s="55"/>
      <c r="BX198" s="55"/>
      <c r="BZ198" s="55"/>
      <c r="CB198" s="55"/>
      <c r="CD198" s="55"/>
      <c r="CF198" s="55"/>
      <c r="CH198" s="55"/>
      <c r="CJ198" s="55"/>
      <c r="CL198" s="55"/>
      <c r="CN198" s="55"/>
      <c r="CP198" s="55"/>
      <c r="CR198" s="55"/>
      <c r="CT198" s="55"/>
      <c r="CU198" s="55"/>
    </row>
    <row r="199" spans="1:99">
      <c r="A199" s="602"/>
      <c r="D199" s="55"/>
      <c r="F199" s="55"/>
      <c r="H199" s="55"/>
      <c r="J199" s="55"/>
      <c r="L199" s="55"/>
      <c r="N199" s="55"/>
      <c r="P199" s="55"/>
      <c r="R199" s="55"/>
      <c r="T199" s="55"/>
      <c r="V199" s="55"/>
      <c r="X199" s="55"/>
      <c r="Z199" s="55"/>
      <c r="AB199" s="55"/>
      <c r="AD199" s="55"/>
      <c r="AF199" s="55"/>
      <c r="AH199" s="55"/>
      <c r="AJ199" s="55"/>
      <c r="AL199" s="55"/>
      <c r="AN199" s="55"/>
      <c r="AP199" s="55"/>
      <c r="AR199" s="55"/>
      <c r="AT199" s="55"/>
      <c r="AV199" s="55"/>
      <c r="AX199" s="55"/>
      <c r="AZ199" s="55"/>
      <c r="BB199" s="55"/>
      <c r="BD199" s="55"/>
      <c r="BF199" s="55"/>
      <c r="BH199" s="55"/>
      <c r="BJ199" s="55"/>
      <c r="BL199" s="55"/>
      <c r="BN199" s="55"/>
      <c r="BP199" s="55"/>
      <c r="BR199" s="55"/>
      <c r="BT199" s="55"/>
      <c r="BV199" s="55"/>
      <c r="BX199" s="55"/>
      <c r="BZ199" s="55"/>
      <c r="CB199" s="55"/>
      <c r="CD199" s="55"/>
      <c r="CF199" s="55"/>
      <c r="CH199" s="55"/>
      <c r="CJ199" s="55"/>
      <c r="CL199" s="55"/>
      <c r="CN199" s="55"/>
      <c r="CP199" s="55"/>
      <c r="CR199" s="55"/>
      <c r="CT199" s="55"/>
      <c r="CU199" s="55"/>
    </row>
    <row r="200" spans="1:99">
      <c r="A200" s="602"/>
      <c r="D200" s="55"/>
      <c r="F200" s="55"/>
      <c r="H200" s="55"/>
      <c r="J200" s="55"/>
      <c r="L200" s="55"/>
      <c r="N200" s="55"/>
      <c r="P200" s="55"/>
      <c r="R200" s="55"/>
      <c r="T200" s="55"/>
      <c r="V200" s="55"/>
      <c r="X200" s="55"/>
      <c r="Z200" s="55"/>
      <c r="AB200" s="55"/>
      <c r="AD200" s="55"/>
      <c r="AF200" s="55"/>
      <c r="AH200" s="55"/>
      <c r="AJ200" s="55"/>
      <c r="AL200" s="55"/>
      <c r="AN200" s="55"/>
      <c r="AP200" s="55"/>
      <c r="AR200" s="55"/>
      <c r="AT200" s="55"/>
      <c r="AV200" s="55"/>
      <c r="AX200" s="55"/>
      <c r="AZ200" s="55"/>
      <c r="BB200" s="55"/>
      <c r="BD200" s="55"/>
      <c r="BF200" s="55"/>
      <c r="BH200" s="55"/>
      <c r="BJ200" s="55"/>
      <c r="BL200" s="55"/>
      <c r="BN200" s="55"/>
      <c r="BP200" s="55"/>
      <c r="BR200" s="55"/>
      <c r="BT200" s="55"/>
      <c r="BV200" s="55"/>
      <c r="BX200" s="55"/>
      <c r="BZ200" s="55"/>
      <c r="CB200" s="55"/>
      <c r="CD200" s="55"/>
      <c r="CF200" s="55"/>
      <c r="CH200" s="55"/>
      <c r="CJ200" s="55"/>
      <c r="CL200" s="55"/>
      <c r="CN200" s="55"/>
      <c r="CP200" s="55"/>
      <c r="CR200" s="55"/>
      <c r="CT200" s="55"/>
      <c r="CU200" s="55"/>
    </row>
    <row r="201" spans="1:99">
      <c r="A201" s="602"/>
      <c r="D201" s="55"/>
      <c r="F201" s="55"/>
      <c r="H201" s="55"/>
      <c r="J201" s="55"/>
      <c r="L201" s="55"/>
      <c r="N201" s="55"/>
      <c r="P201" s="55"/>
      <c r="R201" s="55"/>
      <c r="T201" s="55"/>
      <c r="V201" s="55"/>
      <c r="X201" s="55"/>
      <c r="Z201" s="55"/>
      <c r="AB201" s="55"/>
      <c r="AD201" s="55"/>
      <c r="AF201" s="55"/>
      <c r="AH201" s="55"/>
      <c r="AJ201" s="55"/>
      <c r="AL201" s="55"/>
      <c r="AN201" s="55"/>
      <c r="AP201" s="55"/>
      <c r="AR201" s="55"/>
      <c r="AT201" s="55"/>
      <c r="AV201" s="55"/>
      <c r="AX201" s="55"/>
      <c r="AZ201" s="55"/>
      <c r="BB201" s="55"/>
      <c r="BD201" s="55"/>
      <c r="BF201" s="55"/>
      <c r="BH201" s="55"/>
      <c r="BJ201" s="55"/>
      <c r="BL201" s="55"/>
      <c r="BN201" s="55"/>
      <c r="BP201" s="55"/>
      <c r="BR201" s="55"/>
      <c r="BT201" s="55"/>
      <c r="BV201" s="55"/>
      <c r="BX201" s="55"/>
      <c r="BZ201" s="55"/>
      <c r="CB201" s="55"/>
      <c r="CD201" s="55"/>
      <c r="CF201" s="55"/>
      <c r="CH201" s="55"/>
      <c r="CJ201" s="55"/>
      <c r="CL201" s="55"/>
      <c r="CN201" s="55"/>
      <c r="CP201" s="55"/>
      <c r="CR201" s="55"/>
      <c r="CT201" s="55"/>
      <c r="CU201" s="55"/>
    </row>
    <row r="202" spans="1:99">
      <c r="A202" s="602"/>
      <c r="D202" s="55"/>
      <c r="F202" s="55"/>
      <c r="H202" s="55"/>
      <c r="J202" s="55"/>
      <c r="L202" s="55"/>
      <c r="N202" s="55"/>
      <c r="P202" s="55"/>
      <c r="R202" s="55"/>
      <c r="T202" s="55"/>
      <c r="V202" s="55"/>
      <c r="X202" s="55"/>
      <c r="Z202" s="55"/>
      <c r="AB202" s="55"/>
      <c r="AD202" s="55"/>
      <c r="AF202" s="55"/>
      <c r="AH202" s="55"/>
      <c r="AJ202" s="55"/>
      <c r="AL202" s="55"/>
      <c r="AN202" s="55"/>
      <c r="AP202" s="55"/>
      <c r="AR202" s="55"/>
      <c r="AT202" s="55"/>
      <c r="AV202" s="55"/>
      <c r="AX202" s="55"/>
      <c r="AZ202" s="55"/>
      <c r="BB202" s="55"/>
      <c r="BD202" s="55"/>
      <c r="BF202" s="55"/>
      <c r="BH202" s="55"/>
      <c r="BJ202" s="55"/>
      <c r="BL202" s="55"/>
      <c r="BN202" s="55"/>
      <c r="BP202" s="55"/>
      <c r="BR202" s="55"/>
      <c r="BT202" s="55"/>
      <c r="BV202" s="55"/>
      <c r="BX202" s="55"/>
      <c r="BZ202" s="55"/>
      <c r="CB202" s="55"/>
      <c r="CD202" s="55"/>
      <c r="CF202" s="55"/>
      <c r="CH202" s="55"/>
      <c r="CJ202" s="55"/>
      <c r="CL202" s="55"/>
      <c r="CN202" s="55"/>
      <c r="CP202" s="55"/>
      <c r="CR202" s="55"/>
      <c r="CT202" s="55"/>
      <c r="CU202" s="55"/>
    </row>
    <row r="203" spans="1:99">
      <c r="A203" s="602"/>
      <c r="D203" s="55"/>
      <c r="F203" s="55"/>
      <c r="H203" s="55"/>
      <c r="J203" s="55"/>
      <c r="L203" s="55"/>
      <c r="N203" s="55"/>
      <c r="P203" s="55"/>
      <c r="R203" s="55"/>
      <c r="T203" s="55"/>
      <c r="V203" s="55"/>
      <c r="X203" s="55"/>
      <c r="Z203" s="55"/>
      <c r="AB203" s="55"/>
      <c r="AD203" s="55"/>
      <c r="AF203" s="55"/>
      <c r="AH203" s="55"/>
      <c r="AJ203" s="55"/>
      <c r="AL203" s="55"/>
      <c r="AN203" s="55"/>
      <c r="AP203" s="55"/>
      <c r="AR203" s="55"/>
      <c r="AT203" s="55"/>
      <c r="AV203" s="55"/>
      <c r="AX203" s="55"/>
      <c r="AZ203" s="55"/>
      <c r="BB203" s="55"/>
      <c r="BD203" s="55"/>
      <c r="BF203" s="55"/>
      <c r="BH203" s="55"/>
      <c r="BJ203" s="55"/>
      <c r="BL203" s="55"/>
      <c r="BN203" s="55"/>
      <c r="BP203" s="55"/>
      <c r="BR203" s="55"/>
      <c r="BT203" s="55"/>
      <c r="BV203" s="55"/>
      <c r="BX203" s="55"/>
      <c r="BZ203" s="55"/>
      <c r="CB203" s="55"/>
      <c r="CD203" s="55"/>
      <c r="CF203" s="55"/>
      <c r="CH203" s="55"/>
      <c r="CJ203" s="55"/>
      <c r="CL203" s="55"/>
      <c r="CN203" s="55"/>
      <c r="CP203" s="55"/>
      <c r="CR203" s="55"/>
      <c r="CT203" s="55"/>
      <c r="CU203" s="55"/>
    </row>
    <row r="204" spans="1:99">
      <c r="A204" s="602"/>
      <c r="D204" s="55"/>
      <c r="F204" s="55"/>
      <c r="H204" s="55"/>
      <c r="J204" s="55"/>
      <c r="L204" s="55"/>
      <c r="N204" s="55"/>
      <c r="P204" s="55"/>
      <c r="R204" s="55"/>
      <c r="T204" s="55"/>
      <c r="V204" s="55"/>
      <c r="X204" s="55"/>
      <c r="Z204" s="55"/>
      <c r="AB204" s="55"/>
      <c r="AD204" s="55"/>
      <c r="AF204" s="55"/>
      <c r="AH204" s="55"/>
      <c r="AJ204" s="55"/>
      <c r="AL204" s="55"/>
      <c r="AN204" s="55"/>
      <c r="AP204" s="55"/>
      <c r="AR204" s="55"/>
      <c r="AT204" s="55"/>
      <c r="AV204" s="55"/>
      <c r="AX204" s="55"/>
      <c r="AZ204" s="55"/>
      <c r="BB204" s="55"/>
      <c r="BD204" s="55"/>
      <c r="BF204" s="55"/>
      <c r="BH204" s="55"/>
      <c r="BJ204" s="55"/>
      <c r="BL204" s="55"/>
      <c r="BN204" s="55"/>
      <c r="BP204" s="55"/>
      <c r="BR204" s="55"/>
      <c r="BT204" s="55"/>
      <c r="BV204" s="55"/>
      <c r="BX204" s="55"/>
      <c r="BZ204" s="55"/>
      <c r="CB204" s="55"/>
      <c r="CD204" s="55"/>
      <c r="CF204" s="55"/>
      <c r="CH204" s="55"/>
      <c r="CJ204" s="55"/>
      <c r="CL204" s="55"/>
      <c r="CN204" s="55"/>
      <c r="CP204" s="55"/>
      <c r="CR204" s="55"/>
      <c r="CT204" s="55"/>
      <c r="CU204" s="55"/>
    </row>
    <row r="205" spans="1:99">
      <c r="A205" s="602"/>
      <c r="D205" s="55"/>
      <c r="F205" s="55"/>
      <c r="H205" s="55"/>
      <c r="J205" s="55"/>
      <c r="L205" s="55"/>
      <c r="N205" s="55"/>
      <c r="P205" s="55"/>
      <c r="R205" s="55"/>
      <c r="T205" s="55"/>
      <c r="V205" s="55"/>
      <c r="X205" s="55"/>
      <c r="Z205" s="55"/>
      <c r="AB205" s="55"/>
      <c r="AD205" s="55"/>
      <c r="AF205" s="55"/>
      <c r="AH205" s="55"/>
      <c r="AJ205" s="55"/>
      <c r="AL205" s="55"/>
      <c r="AN205" s="55"/>
      <c r="AP205" s="55"/>
      <c r="AR205" s="55"/>
      <c r="AT205" s="55"/>
      <c r="AV205" s="55"/>
      <c r="AX205" s="55"/>
      <c r="AZ205" s="55"/>
      <c r="BB205" s="55"/>
      <c r="BD205" s="55"/>
      <c r="BF205" s="55"/>
      <c r="BH205" s="55"/>
      <c r="BJ205" s="55"/>
      <c r="BL205" s="55"/>
      <c r="BN205" s="55"/>
      <c r="BP205" s="55"/>
      <c r="BR205" s="55"/>
      <c r="BT205" s="55"/>
      <c r="BV205" s="55"/>
      <c r="BX205" s="55"/>
      <c r="BZ205" s="55"/>
      <c r="CB205" s="55"/>
      <c r="CD205" s="55"/>
      <c r="CF205" s="55"/>
      <c r="CH205" s="55"/>
      <c r="CJ205" s="55"/>
      <c r="CL205" s="55"/>
      <c r="CN205" s="55"/>
      <c r="CP205" s="55"/>
      <c r="CR205" s="55"/>
      <c r="CT205" s="55"/>
      <c r="CU205" s="55"/>
    </row>
    <row r="206" spans="1:99">
      <c r="A206" s="602"/>
      <c r="D206" s="55"/>
      <c r="F206" s="55"/>
      <c r="H206" s="55"/>
      <c r="J206" s="55"/>
      <c r="L206" s="55"/>
      <c r="N206" s="55"/>
      <c r="P206" s="55"/>
      <c r="R206" s="55"/>
      <c r="T206" s="55"/>
      <c r="V206" s="55"/>
      <c r="X206" s="55"/>
      <c r="Z206" s="55"/>
      <c r="AB206" s="55"/>
      <c r="AD206" s="55"/>
      <c r="AF206" s="55"/>
      <c r="AH206" s="55"/>
      <c r="AJ206" s="55"/>
      <c r="AL206" s="55"/>
      <c r="AN206" s="55"/>
      <c r="AP206" s="55"/>
      <c r="AR206" s="55"/>
      <c r="AT206" s="55"/>
      <c r="AV206" s="55"/>
      <c r="AX206" s="55"/>
      <c r="AZ206" s="55"/>
      <c r="BB206" s="55"/>
      <c r="BD206" s="55"/>
      <c r="BF206" s="55"/>
      <c r="BH206" s="55"/>
      <c r="BJ206" s="55"/>
      <c r="BL206" s="55"/>
      <c r="BN206" s="55"/>
      <c r="BP206" s="55"/>
      <c r="BR206" s="55"/>
      <c r="BT206" s="55"/>
      <c r="BV206" s="55"/>
      <c r="BX206" s="55"/>
      <c r="BZ206" s="55"/>
      <c r="CB206" s="55"/>
      <c r="CD206" s="55"/>
      <c r="CF206" s="55"/>
      <c r="CH206" s="55"/>
      <c r="CJ206" s="55"/>
      <c r="CL206" s="55"/>
      <c r="CN206" s="55"/>
      <c r="CP206" s="55"/>
      <c r="CR206" s="55"/>
      <c r="CT206" s="55"/>
      <c r="CU206" s="55"/>
    </row>
    <row r="207" spans="1:99">
      <c r="A207" s="602"/>
      <c r="D207" s="55"/>
      <c r="F207" s="55"/>
      <c r="H207" s="55"/>
      <c r="J207" s="55"/>
      <c r="L207" s="55"/>
      <c r="N207" s="55"/>
      <c r="P207" s="55"/>
      <c r="R207" s="55"/>
      <c r="T207" s="55"/>
      <c r="V207" s="55"/>
      <c r="X207" s="55"/>
      <c r="Z207" s="55"/>
      <c r="AB207" s="55"/>
      <c r="AD207" s="55"/>
      <c r="AF207" s="55"/>
      <c r="AH207" s="55"/>
      <c r="AJ207" s="55"/>
      <c r="AL207" s="55"/>
      <c r="AN207" s="55"/>
      <c r="AP207" s="55"/>
      <c r="AR207" s="55"/>
      <c r="AT207" s="55"/>
      <c r="AV207" s="55"/>
      <c r="AX207" s="55"/>
      <c r="AZ207" s="55"/>
      <c r="BB207" s="55"/>
      <c r="BD207" s="55"/>
      <c r="BF207" s="55"/>
      <c r="BH207" s="55"/>
      <c r="BJ207" s="55"/>
      <c r="BL207" s="55"/>
      <c r="BN207" s="55"/>
      <c r="BP207" s="55"/>
      <c r="BR207" s="55"/>
      <c r="BT207" s="55"/>
      <c r="BV207" s="55"/>
      <c r="BX207" s="55"/>
      <c r="BZ207" s="55"/>
      <c r="CB207" s="55"/>
      <c r="CD207" s="55"/>
      <c r="CF207" s="55"/>
      <c r="CH207" s="55"/>
      <c r="CJ207" s="55"/>
      <c r="CL207" s="55"/>
      <c r="CN207" s="55"/>
      <c r="CP207" s="55"/>
      <c r="CR207" s="55"/>
      <c r="CT207" s="55"/>
      <c r="CU207" s="55"/>
    </row>
    <row r="208" spans="1:99">
      <c r="A208" s="602"/>
      <c r="D208" s="55"/>
      <c r="F208" s="55"/>
      <c r="H208" s="55"/>
      <c r="J208" s="55"/>
      <c r="L208" s="55"/>
      <c r="N208" s="55"/>
      <c r="P208" s="55"/>
      <c r="R208" s="55"/>
      <c r="T208" s="55"/>
      <c r="V208" s="55"/>
      <c r="X208" s="55"/>
      <c r="Z208" s="55"/>
      <c r="AB208" s="55"/>
      <c r="AD208" s="55"/>
      <c r="AF208" s="55"/>
      <c r="AH208" s="55"/>
      <c r="AJ208" s="55"/>
      <c r="AL208" s="55"/>
      <c r="AN208" s="55"/>
      <c r="AP208" s="55"/>
      <c r="AR208" s="55"/>
      <c r="AT208" s="55"/>
      <c r="AV208" s="55"/>
      <c r="AX208" s="55"/>
      <c r="AZ208" s="55"/>
      <c r="BB208" s="55"/>
      <c r="BD208" s="55"/>
      <c r="BF208" s="55"/>
      <c r="BH208" s="55"/>
      <c r="BJ208" s="55"/>
      <c r="BL208" s="55"/>
      <c r="BN208" s="55"/>
      <c r="BP208" s="55"/>
      <c r="BR208" s="55"/>
      <c r="BT208" s="55"/>
      <c r="BV208" s="55"/>
      <c r="BX208" s="55"/>
      <c r="BZ208" s="55"/>
      <c r="CB208" s="55"/>
      <c r="CD208" s="55"/>
      <c r="CF208" s="55"/>
      <c r="CH208" s="55"/>
      <c r="CJ208" s="55"/>
      <c r="CL208" s="55"/>
      <c r="CN208" s="55"/>
      <c r="CP208" s="55"/>
      <c r="CR208" s="55"/>
      <c r="CT208" s="55"/>
      <c r="CU208" s="55"/>
    </row>
    <row r="209" spans="1:99">
      <c r="A209" s="602"/>
      <c r="D209" s="55"/>
      <c r="F209" s="55"/>
      <c r="H209" s="55"/>
      <c r="J209" s="55"/>
      <c r="L209" s="55"/>
      <c r="N209" s="55"/>
      <c r="P209" s="55"/>
      <c r="R209" s="55"/>
      <c r="T209" s="55"/>
      <c r="V209" s="55"/>
      <c r="X209" s="55"/>
      <c r="Z209" s="55"/>
      <c r="AB209" s="55"/>
      <c r="AD209" s="55"/>
      <c r="AF209" s="55"/>
      <c r="AH209" s="55"/>
      <c r="AJ209" s="55"/>
      <c r="AL209" s="55"/>
      <c r="AN209" s="55"/>
      <c r="AP209" s="55"/>
      <c r="AR209" s="55"/>
      <c r="AT209" s="55"/>
      <c r="AV209" s="55"/>
      <c r="AX209" s="55"/>
      <c r="AZ209" s="55"/>
      <c r="BB209" s="55"/>
      <c r="BD209" s="55"/>
      <c r="BF209" s="55"/>
      <c r="BH209" s="55"/>
      <c r="BJ209" s="55"/>
      <c r="BL209" s="55"/>
      <c r="BN209" s="55"/>
      <c r="BP209" s="55"/>
      <c r="BR209" s="55"/>
      <c r="BT209" s="55"/>
      <c r="BV209" s="55"/>
      <c r="BX209" s="55"/>
      <c r="BZ209" s="55"/>
      <c r="CB209" s="55"/>
      <c r="CD209" s="55"/>
      <c r="CF209" s="55"/>
      <c r="CH209" s="55"/>
      <c r="CJ209" s="55"/>
      <c r="CL209" s="55"/>
      <c r="CN209" s="55"/>
      <c r="CP209" s="55"/>
      <c r="CR209" s="55"/>
      <c r="CT209" s="55"/>
      <c r="CU209" s="55"/>
    </row>
    <row r="210" spans="1:99">
      <c r="A210" s="602"/>
      <c r="D210" s="55"/>
      <c r="F210" s="55"/>
      <c r="H210" s="55"/>
      <c r="J210" s="55"/>
      <c r="L210" s="55"/>
      <c r="N210" s="55"/>
      <c r="P210" s="55"/>
      <c r="R210" s="55"/>
      <c r="T210" s="55"/>
      <c r="V210" s="55"/>
      <c r="X210" s="55"/>
      <c r="Z210" s="55"/>
      <c r="AB210" s="55"/>
      <c r="AD210" s="55"/>
      <c r="AF210" s="55"/>
      <c r="AH210" s="55"/>
      <c r="AJ210" s="55"/>
      <c r="AL210" s="55"/>
      <c r="AN210" s="55"/>
      <c r="AP210" s="55"/>
      <c r="AR210" s="55"/>
      <c r="AT210" s="55"/>
      <c r="AV210" s="55"/>
      <c r="AX210" s="55"/>
      <c r="AZ210" s="55"/>
      <c r="BB210" s="55"/>
      <c r="BD210" s="55"/>
      <c r="BF210" s="55"/>
      <c r="BH210" s="55"/>
      <c r="BJ210" s="55"/>
      <c r="BL210" s="55"/>
      <c r="BN210" s="55"/>
      <c r="BP210" s="55"/>
      <c r="BR210" s="55"/>
      <c r="BT210" s="55"/>
      <c r="BV210" s="55"/>
      <c r="BX210" s="55"/>
      <c r="BZ210" s="55"/>
      <c r="CB210" s="55"/>
      <c r="CD210" s="55"/>
      <c r="CF210" s="55"/>
      <c r="CH210" s="55"/>
      <c r="CJ210" s="55"/>
      <c r="CL210" s="55"/>
      <c r="CN210" s="55"/>
      <c r="CP210" s="55"/>
      <c r="CR210" s="55"/>
      <c r="CT210" s="55"/>
      <c r="CU210" s="55"/>
    </row>
    <row r="211" spans="1:99">
      <c r="A211" s="602"/>
      <c r="D211" s="55"/>
      <c r="F211" s="55"/>
      <c r="H211" s="55"/>
      <c r="J211" s="55"/>
      <c r="L211" s="55"/>
      <c r="N211" s="55"/>
      <c r="P211" s="55"/>
      <c r="R211" s="55"/>
      <c r="T211" s="55"/>
      <c r="V211" s="55"/>
      <c r="X211" s="55"/>
      <c r="Z211" s="55"/>
      <c r="AB211" s="55"/>
      <c r="AD211" s="55"/>
      <c r="AF211" s="55"/>
      <c r="AH211" s="55"/>
      <c r="AJ211" s="55"/>
      <c r="AL211" s="55"/>
      <c r="AN211" s="55"/>
      <c r="AP211" s="55"/>
      <c r="AR211" s="55"/>
      <c r="AT211" s="55"/>
      <c r="AV211" s="55"/>
      <c r="AX211" s="55"/>
      <c r="AZ211" s="55"/>
      <c r="BB211" s="55"/>
      <c r="BD211" s="55"/>
      <c r="BF211" s="55"/>
      <c r="BH211" s="55"/>
      <c r="BJ211" s="55"/>
      <c r="BL211" s="55"/>
      <c r="BN211" s="55"/>
      <c r="BP211" s="55"/>
      <c r="BR211" s="55"/>
      <c r="BT211" s="55"/>
      <c r="BV211" s="55"/>
      <c r="BX211" s="55"/>
      <c r="BZ211" s="55"/>
      <c r="CB211" s="55"/>
      <c r="CD211" s="55"/>
      <c r="CF211" s="55"/>
      <c r="CH211" s="55"/>
      <c r="CJ211" s="55"/>
      <c r="CL211" s="55"/>
      <c r="CN211" s="55"/>
      <c r="CP211" s="55"/>
      <c r="CR211" s="55"/>
      <c r="CT211" s="55"/>
      <c r="CU211" s="55"/>
    </row>
    <row r="212" spans="1:99">
      <c r="A212" s="602"/>
      <c r="D212" s="55"/>
      <c r="F212" s="55"/>
      <c r="H212" s="55"/>
      <c r="J212" s="55"/>
      <c r="L212" s="55"/>
      <c r="N212" s="55"/>
      <c r="P212" s="55"/>
      <c r="R212" s="55"/>
      <c r="T212" s="55"/>
      <c r="V212" s="55"/>
      <c r="X212" s="55"/>
      <c r="Z212" s="55"/>
      <c r="AB212" s="55"/>
      <c r="AD212" s="55"/>
      <c r="AF212" s="55"/>
      <c r="AH212" s="55"/>
      <c r="AJ212" s="55"/>
      <c r="AL212" s="55"/>
      <c r="AN212" s="55"/>
      <c r="AP212" s="55"/>
      <c r="AR212" s="55"/>
      <c r="AT212" s="55"/>
      <c r="AV212" s="55"/>
      <c r="AX212" s="55"/>
      <c r="AZ212" s="55"/>
      <c r="BB212" s="55"/>
      <c r="BD212" s="55"/>
      <c r="BF212" s="55"/>
      <c r="BH212" s="55"/>
      <c r="BJ212" s="55"/>
      <c r="BL212" s="55"/>
      <c r="BN212" s="55"/>
      <c r="BP212" s="55"/>
      <c r="BR212" s="55"/>
      <c r="BT212" s="55"/>
      <c r="BV212" s="55"/>
      <c r="BX212" s="55"/>
      <c r="BZ212" s="55"/>
      <c r="CB212" s="55"/>
      <c r="CD212" s="55"/>
      <c r="CF212" s="55"/>
      <c r="CH212" s="55"/>
      <c r="CJ212" s="55"/>
      <c r="CL212" s="55"/>
      <c r="CN212" s="55"/>
      <c r="CP212" s="55"/>
      <c r="CR212" s="55"/>
      <c r="CT212" s="55"/>
      <c r="CU212" s="55"/>
    </row>
    <row r="213" spans="1:99">
      <c r="A213" s="602"/>
      <c r="D213" s="55"/>
      <c r="F213" s="55"/>
      <c r="H213" s="55"/>
      <c r="J213" s="55"/>
      <c r="L213" s="55"/>
      <c r="N213" s="55"/>
      <c r="P213" s="55"/>
      <c r="R213" s="55"/>
      <c r="T213" s="55"/>
      <c r="V213" s="55"/>
      <c r="X213" s="55"/>
      <c r="Z213" s="55"/>
      <c r="AB213" s="55"/>
      <c r="AD213" s="55"/>
      <c r="AF213" s="55"/>
      <c r="AH213" s="55"/>
      <c r="AJ213" s="55"/>
      <c r="AL213" s="55"/>
      <c r="AN213" s="55"/>
      <c r="AP213" s="55"/>
      <c r="AR213" s="55"/>
      <c r="AT213" s="55"/>
      <c r="AV213" s="55"/>
      <c r="AX213" s="55"/>
      <c r="AZ213" s="55"/>
      <c r="BB213" s="55"/>
      <c r="BD213" s="55"/>
      <c r="BF213" s="55"/>
      <c r="BH213" s="55"/>
      <c r="BJ213" s="55"/>
      <c r="BL213" s="55"/>
      <c r="BN213" s="55"/>
      <c r="BP213" s="55"/>
      <c r="BR213" s="55"/>
      <c r="BT213" s="55"/>
      <c r="BV213" s="55"/>
      <c r="BX213" s="55"/>
      <c r="BZ213" s="55"/>
      <c r="CB213" s="55"/>
      <c r="CD213" s="55"/>
      <c r="CF213" s="55"/>
      <c r="CH213" s="55"/>
      <c r="CJ213" s="55"/>
      <c r="CL213" s="55"/>
      <c r="CN213" s="55"/>
      <c r="CP213" s="55"/>
      <c r="CR213" s="55"/>
      <c r="CT213" s="55"/>
      <c r="CU213" s="55"/>
    </row>
    <row r="214" spans="1:99">
      <c r="A214" s="602"/>
      <c r="D214" s="55"/>
      <c r="F214" s="55"/>
      <c r="H214" s="55"/>
      <c r="J214" s="55"/>
      <c r="L214" s="55"/>
      <c r="N214" s="55"/>
      <c r="P214" s="55"/>
      <c r="R214" s="55"/>
      <c r="T214" s="55"/>
      <c r="V214" s="55"/>
      <c r="X214" s="55"/>
      <c r="Z214" s="55"/>
      <c r="AB214" s="55"/>
      <c r="AD214" s="55"/>
      <c r="AF214" s="55"/>
      <c r="AH214" s="55"/>
      <c r="AJ214" s="55"/>
      <c r="AL214" s="55"/>
      <c r="AN214" s="55"/>
      <c r="AP214" s="55"/>
      <c r="AR214" s="55"/>
      <c r="AT214" s="55"/>
      <c r="AV214" s="55"/>
      <c r="AX214" s="55"/>
      <c r="AZ214" s="55"/>
      <c r="BB214" s="55"/>
      <c r="BD214" s="55"/>
      <c r="BF214" s="55"/>
      <c r="BH214" s="55"/>
      <c r="BJ214" s="55"/>
      <c r="BL214" s="55"/>
      <c r="BN214" s="55"/>
      <c r="BP214" s="55"/>
      <c r="BR214" s="55"/>
      <c r="BT214" s="55"/>
      <c r="BV214" s="55"/>
      <c r="BX214" s="55"/>
      <c r="BZ214" s="55"/>
      <c r="CB214" s="55"/>
      <c r="CD214" s="55"/>
      <c r="CF214" s="55"/>
      <c r="CH214" s="55"/>
      <c r="CJ214" s="55"/>
      <c r="CL214" s="55"/>
      <c r="CN214" s="55"/>
      <c r="CP214" s="55"/>
      <c r="CR214" s="55"/>
      <c r="CT214" s="55"/>
      <c r="CU214" s="55"/>
    </row>
    <row r="215" spans="1:99">
      <c r="A215" s="602"/>
      <c r="D215" s="55"/>
      <c r="F215" s="55"/>
      <c r="H215" s="55"/>
      <c r="J215" s="55"/>
      <c r="L215" s="55"/>
      <c r="N215" s="55"/>
      <c r="P215" s="55"/>
      <c r="R215" s="55"/>
      <c r="T215" s="55"/>
      <c r="V215" s="55"/>
      <c r="X215" s="55"/>
      <c r="Z215" s="55"/>
      <c r="AB215" s="55"/>
      <c r="AD215" s="55"/>
      <c r="AF215" s="55"/>
      <c r="AH215" s="55"/>
      <c r="AJ215" s="55"/>
      <c r="AL215" s="55"/>
      <c r="AN215" s="55"/>
      <c r="AP215" s="55"/>
      <c r="AR215" s="55"/>
      <c r="AT215" s="55"/>
      <c r="AV215" s="55"/>
      <c r="AX215" s="55"/>
      <c r="AZ215" s="55"/>
      <c r="BB215" s="55"/>
      <c r="BD215" s="55"/>
      <c r="BF215" s="55"/>
      <c r="BH215" s="55"/>
      <c r="BJ215" s="55"/>
      <c r="BL215" s="55"/>
      <c r="BN215" s="55"/>
      <c r="BP215" s="55"/>
      <c r="BR215" s="55"/>
      <c r="BT215" s="55"/>
      <c r="BV215" s="55"/>
      <c r="BX215" s="55"/>
      <c r="BZ215" s="55"/>
      <c r="CB215" s="55"/>
      <c r="CD215" s="55"/>
      <c r="CF215" s="55"/>
      <c r="CH215" s="55"/>
      <c r="CJ215" s="55"/>
      <c r="CL215" s="55"/>
      <c r="CN215" s="55"/>
      <c r="CP215" s="55"/>
      <c r="CR215" s="55"/>
      <c r="CT215" s="55"/>
      <c r="CU215" s="55"/>
    </row>
  </sheetData>
  <sheetProtection password="DA61" sheet="1" objects="1" scenarios="1" selectLockedCells="1" selectUnlockedCells="1"/>
  <conditionalFormatting sqref="A128:A179 A216:A1048576">
    <cfRule type="duplicateValues" dxfId="262" priority="269"/>
  </conditionalFormatting>
  <conditionalFormatting sqref="A197:A198">
    <cfRule type="duplicateValues" dxfId="261" priority="167" stopIfTrue="1"/>
  </conditionalFormatting>
  <conditionalFormatting sqref="A197:A198">
    <cfRule type="duplicateValues" dxfId="260" priority="165" stopIfTrue="1"/>
    <cfRule type="duplicateValues" dxfId="259" priority="166" stopIfTrue="1"/>
  </conditionalFormatting>
  <conditionalFormatting sqref="A197:A198">
    <cfRule type="duplicateValues" dxfId="258" priority="148" stopIfTrue="1"/>
  </conditionalFormatting>
  <conditionalFormatting sqref="A197:A198">
    <cfRule type="duplicateValues" dxfId="257" priority="149" stopIfTrue="1"/>
  </conditionalFormatting>
  <conditionalFormatting sqref="A197:A198">
    <cfRule type="duplicateValues" dxfId="256" priority="150" stopIfTrue="1"/>
  </conditionalFormatting>
  <conditionalFormatting sqref="A197:A198">
    <cfRule type="duplicateValues" dxfId="255" priority="151" stopIfTrue="1"/>
    <cfRule type="duplicateValues" dxfId="254" priority="152" stopIfTrue="1"/>
  </conditionalFormatting>
  <conditionalFormatting sqref="A197:A198">
    <cfRule type="duplicateValues" dxfId="253" priority="153" stopIfTrue="1"/>
  </conditionalFormatting>
  <conditionalFormatting sqref="A197:A198">
    <cfRule type="duplicateValues" dxfId="252" priority="154" stopIfTrue="1"/>
    <cfRule type="duplicateValues" dxfId="251" priority="155" stopIfTrue="1"/>
  </conditionalFormatting>
  <conditionalFormatting sqref="A197:A198">
    <cfRule type="duplicateValues" dxfId="250" priority="156" stopIfTrue="1"/>
  </conditionalFormatting>
  <conditionalFormatting sqref="A197:A198">
    <cfRule type="duplicateValues" dxfId="249" priority="157" stopIfTrue="1"/>
    <cfRule type="duplicateValues" dxfId="248" priority="158" stopIfTrue="1"/>
  </conditionalFormatting>
  <conditionalFormatting sqref="A197:A198">
    <cfRule type="duplicateValues" dxfId="247" priority="159" stopIfTrue="1"/>
  </conditionalFormatting>
  <conditionalFormatting sqref="A197:A198">
    <cfRule type="duplicateValues" dxfId="246" priority="160" stopIfTrue="1"/>
    <cfRule type="duplicateValues" dxfId="245" priority="161" stopIfTrue="1"/>
  </conditionalFormatting>
  <conditionalFormatting sqref="A197:A198">
    <cfRule type="duplicateValues" dxfId="244" priority="162" stopIfTrue="1"/>
  </conditionalFormatting>
  <conditionalFormatting sqref="A197:A198">
    <cfRule type="duplicateValues" dxfId="243" priority="163" stopIfTrue="1"/>
    <cfRule type="duplicateValues" dxfId="242" priority="164" stopIfTrue="1"/>
  </conditionalFormatting>
  <conditionalFormatting sqref="A197:A198">
    <cfRule type="duplicateValues" dxfId="241" priority="168" stopIfTrue="1"/>
  </conditionalFormatting>
  <conditionalFormatting sqref="A197:A198">
    <cfRule type="duplicateValues" dxfId="240" priority="169" stopIfTrue="1"/>
    <cfRule type="duplicateValues" dxfId="239" priority="170" stopIfTrue="1"/>
  </conditionalFormatting>
  <conditionalFormatting sqref="A197:A198">
    <cfRule type="duplicateValues" dxfId="238" priority="171" stopIfTrue="1"/>
  </conditionalFormatting>
  <conditionalFormatting sqref="A197:A198">
    <cfRule type="duplicateValues" dxfId="237" priority="172" stopIfTrue="1"/>
    <cfRule type="duplicateValues" dxfId="236" priority="173" stopIfTrue="1"/>
  </conditionalFormatting>
  <conditionalFormatting sqref="A197:A198">
    <cfRule type="duplicateValues" dxfId="235" priority="174" stopIfTrue="1"/>
  </conditionalFormatting>
  <conditionalFormatting sqref="A197:A198">
    <cfRule type="duplicateValues" dxfId="234" priority="175" stopIfTrue="1"/>
    <cfRule type="duplicateValues" dxfId="233" priority="176" stopIfTrue="1"/>
  </conditionalFormatting>
  <conditionalFormatting sqref="A197:A198">
    <cfRule type="duplicateValues" dxfId="232" priority="177" stopIfTrue="1"/>
  </conditionalFormatting>
  <conditionalFormatting sqref="A197:A198">
    <cfRule type="duplicateValues" dxfId="231" priority="178" stopIfTrue="1"/>
    <cfRule type="duplicateValues" dxfId="230" priority="179" stopIfTrue="1"/>
  </conditionalFormatting>
  <conditionalFormatting sqref="A197:A198">
    <cfRule type="duplicateValues" dxfId="229" priority="180" stopIfTrue="1"/>
  </conditionalFormatting>
  <conditionalFormatting sqref="A197:A198">
    <cfRule type="duplicateValues" dxfId="228" priority="181" stopIfTrue="1"/>
    <cfRule type="duplicateValues" dxfId="227" priority="182" stopIfTrue="1"/>
  </conditionalFormatting>
  <conditionalFormatting sqref="A197:A198">
    <cfRule type="duplicateValues" dxfId="226" priority="183" stopIfTrue="1"/>
  </conditionalFormatting>
  <conditionalFormatting sqref="A197:A198">
    <cfRule type="duplicateValues" dxfId="225" priority="184" stopIfTrue="1"/>
    <cfRule type="duplicateValues" dxfId="224" priority="185" stopIfTrue="1"/>
  </conditionalFormatting>
  <conditionalFormatting sqref="A197:A198">
    <cfRule type="duplicateValues" dxfId="223" priority="186" stopIfTrue="1"/>
  </conditionalFormatting>
  <conditionalFormatting sqref="A197:A198">
    <cfRule type="duplicateValues" dxfId="222" priority="187" stopIfTrue="1"/>
    <cfRule type="duplicateValues" dxfId="221" priority="188" stopIfTrue="1"/>
  </conditionalFormatting>
  <conditionalFormatting sqref="A197:A198">
    <cfRule type="duplicateValues" dxfId="220" priority="189" stopIfTrue="1"/>
  </conditionalFormatting>
  <conditionalFormatting sqref="A197:A198">
    <cfRule type="duplicateValues" dxfId="219" priority="190" stopIfTrue="1"/>
    <cfRule type="duplicateValues" dxfId="218" priority="191" stopIfTrue="1"/>
  </conditionalFormatting>
  <conditionalFormatting sqref="A197:A198">
    <cfRule type="duplicateValues" dxfId="217" priority="192" stopIfTrue="1"/>
  </conditionalFormatting>
  <conditionalFormatting sqref="A197:A198">
    <cfRule type="duplicateValues" dxfId="216" priority="193" stopIfTrue="1"/>
  </conditionalFormatting>
  <conditionalFormatting sqref="A197:A198">
    <cfRule type="duplicateValues" dxfId="215" priority="194" stopIfTrue="1"/>
  </conditionalFormatting>
  <conditionalFormatting sqref="A197:A198">
    <cfRule type="duplicateValues" dxfId="214" priority="195" stopIfTrue="1"/>
    <cfRule type="duplicateValues" dxfId="213" priority="196" stopIfTrue="1"/>
  </conditionalFormatting>
  <conditionalFormatting sqref="A197:A198">
    <cfRule type="duplicateValues" dxfId="212" priority="197" stopIfTrue="1"/>
  </conditionalFormatting>
  <conditionalFormatting sqref="A197:A198">
    <cfRule type="duplicateValues" dxfId="211" priority="198" stopIfTrue="1"/>
    <cfRule type="duplicateValues" dxfId="210" priority="199" stopIfTrue="1"/>
  </conditionalFormatting>
  <conditionalFormatting sqref="A197:A198">
    <cfRule type="duplicateValues" dxfId="209" priority="200" stopIfTrue="1"/>
  </conditionalFormatting>
  <conditionalFormatting sqref="A197:A198">
    <cfRule type="duplicateValues" dxfId="208" priority="201" stopIfTrue="1"/>
  </conditionalFormatting>
  <conditionalFormatting sqref="A197:A198">
    <cfRule type="duplicateValues" dxfId="207" priority="202" stopIfTrue="1"/>
  </conditionalFormatting>
  <conditionalFormatting sqref="A197:A198">
    <cfRule type="duplicateValues" dxfId="206" priority="203" stopIfTrue="1"/>
    <cfRule type="duplicateValues" dxfId="205" priority="204" stopIfTrue="1"/>
  </conditionalFormatting>
  <conditionalFormatting sqref="A197:A199">
    <cfRule type="duplicateValues" dxfId="204" priority="205" stopIfTrue="1"/>
  </conditionalFormatting>
  <conditionalFormatting sqref="A197:A199">
    <cfRule type="duplicateValues" dxfId="203" priority="206" stopIfTrue="1"/>
    <cfRule type="duplicateValues" dxfId="202" priority="207" stopIfTrue="1"/>
  </conditionalFormatting>
  <conditionalFormatting sqref="A197:A199">
    <cfRule type="duplicateValues" dxfId="201" priority="208" stopIfTrue="1"/>
  </conditionalFormatting>
  <conditionalFormatting sqref="A197:A199">
    <cfRule type="duplicateValues" dxfId="200" priority="209" stopIfTrue="1"/>
  </conditionalFormatting>
  <conditionalFormatting sqref="A197:A199">
    <cfRule type="duplicateValues" dxfId="199" priority="210" stopIfTrue="1"/>
    <cfRule type="duplicateValues" dxfId="198" priority="211" stopIfTrue="1"/>
  </conditionalFormatting>
  <conditionalFormatting sqref="A197:A199">
    <cfRule type="duplicateValues" dxfId="197" priority="212" stopIfTrue="1"/>
  </conditionalFormatting>
  <conditionalFormatting sqref="A197:A199">
    <cfRule type="duplicateValues" dxfId="196" priority="213" stopIfTrue="1"/>
    <cfRule type="duplicateValues" dxfId="195" priority="214" stopIfTrue="1"/>
  </conditionalFormatting>
  <conditionalFormatting sqref="A197:A199">
    <cfRule type="duplicateValues" dxfId="194" priority="215" stopIfTrue="1"/>
  </conditionalFormatting>
  <conditionalFormatting sqref="A197:A199">
    <cfRule type="duplicateValues" dxfId="193" priority="216" stopIfTrue="1"/>
  </conditionalFormatting>
  <conditionalFormatting sqref="A197:A199">
    <cfRule type="duplicateValues" dxfId="192" priority="217" stopIfTrue="1"/>
  </conditionalFormatting>
  <conditionalFormatting sqref="A197:A199">
    <cfRule type="duplicateValues" dxfId="191" priority="218" stopIfTrue="1"/>
  </conditionalFormatting>
  <conditionalFormatting sqref="A197:A199">
    <cfRule type="duplicateValues" dxfId="190" priority="219" stopIfTrue="1"/>
    <cfRule type="duplicateValues" dxfId="189" priority="220" stopIfTrue="1"/>
  </conditionalFormatting>
  <conditionalFormatting sqref="A197:A199">
    <cfRule type="duplicateValues" dxfId="188" priority="221" stopIfTrue="1"/>
  </conditionalFormatting>
  <conditionalFormatting sqref="A197:A199">
    <cfRule type="duplicateValues" dxfId="187" priority="222" stopIfTrue="1"/>
    <cfRule type="duplicateValues" dxfId="186" priority="223" stopIfTrue="1"/>
    <cfRule type="duplicateValues" dxfId="185" priority="224" stopIfTrue="1"/>
    <cfRule type="duplicateValues" dxfId="184" priority="225" stopIfTrue="1"/>
    <cfRule type="duplicateValues" dxfId="183" priority="226" stopIfTrue="1"/>
    <cfRule type="duplicateValues" dxfId="182" priority="227" stopIfTrue="1"/>
  </conditionalFormatting>
  <conditionalFormatting sqref="A197:A199">
    <cfRule type="duplicateValues" dxfId="181" priority="228" stopIfTrue="1"/>
  </conditionalFormatting>
  <conditionalFormatting sqref="A197:A198">
    <cfRule type="duplicateValues" dxfId="180" priority="229" stopIfTrue="1"/>
  </conditionalFormatting>
  <conditionalFormatting sqref="A197:A199">
    <cfRule type="duplicateValues" dxfId="179" priority="230" stopIfTrue="1"/>
  </conditionalFormatting>
  <conditionalFormatting sqref="A180:A181">
    <cfRule type="duplicateValues" dxfId="178" priority="147" stopIfTrue="1"/>
  </conditionalFormatting>
  <conditionalFormatting sqref="A182">
    <cfRule type="duplicateValues" dxfId="177" priority="146" stopIfTrue="1"/>
  </conditionalFormatting>
  <conditionalFormatting sqref="A182">
    <cfRule type="duplicateValues" dxfId="176" priority="144" stopIfTrue="1"/>
    <cfRule type="duplicateValues" dxfId="175" priority="145" stopIfTrue="1"/>
  </conditionalFormatting>
  <conditionalFormatting sqref="A184:A186">
    <cfRule type="duplicateValues" dxfId="174" priority="143" stopIfTrue="1"/>
  </conditionalFormatting>
  <conditionalFormatting sqref="A184:A187">
    <cfRule type="duplicateValues" dxfId="173" priority="142" stopIfTrue="1"/>
  </conditionalFormatting>
  <conditionalFormatting sqref="A185">
    <cfRule type="duplicateValues" dxfId="172" priority="141" stopIfTrue="1"/>
  </conditionalFormatting>
  <conditionalFormatting sqref="A185">
    <cfRule type="duplicateValues" dxfId="171" priority="139" stopIfTrue="1"/>
    <cfRule type="duplicateValues" dxfId="170" priority="140" stopIfTrue="1"/>
  </conditionalFormatting>
  <conditionalFormatting sqref="A185:A186">
    <cfRule type="duplicateValues" dxfId="169" priority="138" stopIfTrue="1"/>
  </conditionalFormatting>
  <conditionalFormatting sqref="A185:A186">
    <cfRule type="duplicateValues" dxfId="168" priority="136" stopIfTrue="1"/>
    <cfRule type="duplicateValues" dxfId="167" priority="137" stopIfTrue="1"/>
  </conditionalFormatting>
  <conditionalFormatting sqref="A184:A186">
    <cfRule type="duplicateValues" dxfId="166" priority="134" stopIfTrue="1"/>
    <cfRule type="duplicateValues" dxfId="165" priority="135" stopIfTrue="1"/>
  </conditionalFormatting>
  <conditionalFormatting sqref="A186">
    <cfRule type="duplicateValues" dxfId="164" priority="133" stopIfTrue="1"/>
  </conditionalFormatting>
  <conditionalFormatting sqref="A186">
    <cfRule type="duplicateValues" dxfId="163" priority="131" stopIfTrue="1"/>
    <cfRule type="duplicateValues" dxfId="162" priority="132" stopIfTrue="1"/>
  </conditionalFormatting>
  <conditionalFormatting sqref="A186:A187">
    <cfRule type="duplicateValues" dxfId="161" priority="130" stopIfTrue="1"/>
  </conditionalFormatting>
  <conditionalFormatting sqref="A187">
    <cfRule type="duplicateValues" dxfId="160" priority="129" stopIfTrue="1"/>
  </conditionalFormatting>
  <conditionalFormatting sqref="A187">
    <cfRule type="duplicateValues" dxfId="159" priority="127" stopIfTrue="1"/>
    <cfRule type="duplicateValues" dxfId="158" priority="128" stopIfTrue="1"/>
  </conditionalFormatting>
  <conditionalFormatting sqref="A190">
    <cfRule type="duplicateValues" dxfId="157" priority="126" stopIfTrue="1"/>
  </conditionalFormatting>
  <conditionalFormatting sqref="A192">
    <cfRule type="duplicateValues" dxfId="156" priority="125" stopIfTrue="1"/>
  </conditionalFormatting>
  <conditionalFormatting sqref="A193:A195">
    <cfRule type="duplicateValues" dxfId="155" priority="124" stopIfTrue="1"/>
  </conditionalFormatting>
  <conditionalFormatting sqref="A193:A195">
    <cfRule type="duplicateValues" dxfId="154" priority="118" stopIfTrue="1"/>
    <cfRule type="duplicateValues" dxfId="153" priority="119" stopIfTrue="1"/>
    <cfRule type="duplicateValues" dxfId="152" priority="120" stopIfTrue="1"/>
    <cfRule type="duplicateValues" dxfId="151" priority="121" stopIfTrue="1"/>
    <cfRule type="duplicateValues" dxfId="150" priority="122" stopIfTrue="1"/>
    <cfRule type="duplicateValues" dxfId="149" priority="123" stopIfTrue="1"/>
  </conditionalFormatting>
  <conditionalFormatting sqref="A192:A195">
    <cfRule type="duplicateValues" dxfId="148" priority="117" stopIfTrue="1"/>
  </conditionalFormatting>
  <conditionalFormatting sqref="A192:A196">
    <cfRule type="duplicateValues" dxfId="147" priority="116" stopIfTrue="1"/>
  </conditionalFormatting>
  <conditionalFormatting sqref="A193:A196">
    <cfRule type="duplicateValues" dxfId="146" priority="115" stopIfTrue="1"/>
  </conditionalFormatting>
  <conditionalFormatting sqref="A193:A196">
    <cfRule type="duplicateValues" dxfId="145" priority="113" stopIfTrue="1"/>
    <cfRule type="duplicateValues" dxfId="144" priority="114" stopIfTrue="1"/>
  </conditionalFormatting>
  <conditionalFormatting sqref="A192:A196">
    <cfRule type="duplicateValues" dxfId="143" priority="111" stopIfTrue="1"/>
    <cfRule type="duplicateValues" dxfId="142" priority="112" stopIfTrue="1"/>
  </conditionalFormatting>
  <conditionalFormatting sqref="A192:A196">
    <cfRule type="duplicateValues" dxfId="141" priority="105" stopIfTrue="1"/>
    <cfRule type="duplicateValues" dxfId="140" priority="106" stopIfTrue="1"/>
    <cfRule type="duplicateValues" dxfId="139" priority="107" stopIfTrue="1"/>
    <cfRule type="duplicateValues" dxfId="138" priority="108" stopIfTrue="1"/>
    <cfRule type="duplicateValues" dxfId="137" priority="109" stopIfTrue="1"/>
    <cfRule type="duplicateValues" dxfId="136" priority="110" stopIfTrue="1"/>
  </conditionalFormatting>
  <conditionalFormatting sqref="A195">
    <cfRule type="duplicateValues" dxfId="135" priority="104" stopIfTrue="1"/>
  </conditionalFormatting>
  <conditionalFormatting sqref="A194">
    <cfRule type="duplicateValues" dxfId="134" priority="103" stopIfTrue="1"/>
  </conditionalFormatting>
  <conditionalFormatting sqref="A195">
    <cfRule type="duplicateValues" dxfId="133" priority="101" stopIfTrue="1"/>
    <cfRule type="duplicateValues" dxfId="132" priority="102" stopIfTrue="1"/>
  </conditionalFormatting>
  <conditionalFormatting sqref="A194:A195">
    <cfRule type="duplicateValues" dxfId="131" priority="100" stopIfTrue="1"/>
  </conditionalFormatting>
  <conditionalFormatting sqref="A195:A196">
    <cfRule type="duplicateValues" dxfId="130" priority="99" stopIfTrue="1"/>
  </conditionalFormatting>
  <conditionalFormatting sqref="A195:A196">
    <cfRule type="duplicateValues" dxfId="129" priority="97" stopIfTrue="1"/>
    <cfRule type="duplicateValues" dxfId="128" priority="98" stopIfTrue="1"/>
  </conditionalFormatting>
  <conditionalFormatting sqref="A196">
    <cfRule type="duplicateValues" dxfId="127" priority="96" stopIfTrue="1"/>
  </conditionalFormatting>
  <conditionalFormatting sqref="A196">
    <cfRule type="duplicateValues" dxfId="126" priority="94" stopIfTrue="1"/>
    <cfRule type="duplicateValues" dxfId="125" priority="95" stopIfTrue="1"/>
  </conditionalFormatting>
  <conditionalFormatting sqref="A189:A196">
    <cfRule type="duplicateValues" dxfId="124" priority="231" stopIfTrue="1"/>
  </conditionalFormatting>
  <conditionalFormatting sqref="A189:A196">
    <cfRule type="duplicateValues" dxfId="123" priority="232" stopIfTrue="1"/>
    <cfRule type="duplicateValues" dxfId="122" priority="233" stopIfTrue="1"/>
  </conditionalFormatting>
  <conditionalFormatting sqref="A190:A196">
    <cfRule type="duplicateValues" dxfId="121" priority="234" stopIfTrue="1"/>
  </conditionalFormatting>
  <conditionalFormatting sqref="A191:A196">
    <cfRule type="duplicateValues" dxfId="120" priority="235" stopIfTrue="1"/>
  </conditionalFormatting>
  <conditionalFormatting sqref="A191:A196">
    <cfRule type="duplicateValues" dxfId="119" priority="236" stopIfTrue="1"/>
    <cfRule type="duplicateValues" dxfId="118" priority="237" stopIfTrue="1"/>
  </conditionalFormatting>
  <conditionalFormatting sqref="A182:A196">
    <cfRule type="duplicateValues" dxfId="117" priority="238" stopIfTrue="1"/>
  </conditionalFormatting>
  <conditionalFormatting sqref="A183:A196">
    <cfRule type="duplicateValues" dxfId="116" priority="239" stopIfTrue="1"/>
  </conditionalFormatting>
  <conditionalFormatting sqref="A183:A196">
    <cfRule type="duplicateValues" dxfId="115" priority="240" stopIfTrue="1"/>
    <cfRule type="duplicateValues" dxfId="114" priority="241" stopIfTrue="1"/>
  </conditionalFormatting>
  <conditionalFormatting sqref="A184:A196">
    <cfRule type="duplicateValues" dxfId="113" priority="242" stopIfTrue="1"/>
  </conditionalFormatting>
  <conditionalFormatting sqref="A187:A196">
    <cfRule type="duplicateValues" dxfId="112" priority="243" stopIfTrue="1"/>
  </conditionalFormatting>
  <conditionalFormatting sqref="A188:A196">
    <cfRule type="duplicateValues" dxfId="111" priority="244" stopIfTrue="1"/>
  </conditionalFormatting>
  <conditionalFormatting sqref="A188:A196">
    <cfRule type="duplicateValues" dxfId="110" priority="245" stopIfTrue="1"/>
    <cfRule type="duplicateValues" dxfId="109" priority="246" stopIfTrue="1"/>
  </conditionalFormatting>
  <conditionalFormatting sqref="A180:A196">
    <cfRule type="duplicateValues" dxfId="108" priority="247" stopIfTrue="1"/>
  </conditionalFormatting>
  <conditionalFormatting sqref="A180:A196">
    <cfRule type="duplicateValues" dxfId="107" priority="248" stopIfTrue="1"/>
    <cfRule type="duplicateValues" dxfId="106" priority="249" stopIfTrue="1"/>
  </conditionalFormatting>
  <conditionalFormatting sqref="A180:A196">
    <cfRule type="duplicateValues" dxfId="105" priority="250" stopIfTrue="1"/>
  </conditionalFormatting>
  <conditionalFormatting sqref="A180:A196">
    <cfRule type="duplicateValues" dxfId="104" priority="251" stopIfTrue="1"/>
    <cfRule type="duplicateValues" dxfId="103" priority="252" stopIfTrue="1"/>
  </conditionalFormatting>
  <conditionalFormatting sqref="A180:A196">
    <cfRule type="duplicateValues" dxfId="102" priority="253" stopIfTrue="1"/>
  </conditionalFormatting>
  <conditionalFormatting sqref="A180:A196">
    <cfRule type="duplicateValues" dxfId="101" priority="254" stopIfTrue="1"/>
    <cfRule type="duplicateValues" dxfId="100" priority="255" stopIfTrue="1"/>
  </conditionalFormatting>
  <conditionalFormatting sqref="A180:A196">
    <cfRule type="duplicateValues" dxfId="99" priority="256" stopIfTrue="1"/>
  </conditionalFormatting>
  <conditionalFormatting sqref="A180:A196">
    <cfRule type="duplicateValues" dxfId="98" priority="257" stopIfTrue="1"/>
    <cfRule type="duplicateValues" dxfId="97" priority="258" stopIfTrue="1"/>
  </conditionalFormatting>
  <conditionalFormatting sqref="A180:A196">
    <cfRule type="duplicateValues" dxfId="96" priority="259" stopIfTrue="1"/>
  </conditionalFormatting>
  <conditionalFormatting sqref="A180:A196">
    <cfRule type="duplicateValues" dxfId="95" priority="260" stopIfTrue="1"/>
    <cfRule type="duplicateValues" dxfId="94" priority="261" stopIfTrue="1"/>
  </conditionalFormatting>
  <conditionalFormatting sqref="A180:A196">
    <cfRule type="duplicateValues" dxfId="93" priority="262" stopIfTrue="1"/>
  </conditionalFormatting>
  <conditionalFormatting sqref="A180:A196">
    <cfRule type="duplicateValues" dxfId="92" priority="263" stopIfTrue="1"/>
    <cfRule type="duplicateValues" dxfId="91" priority="264" stopIfTrue="1"/>
  </conditionalFormatting>
  <conditionalFormatting sqref="A180:A196">
    <cfRule type="duplicateValues" dxfId="90" priority="265" stopIfTrue="1"/>
  </conditionalFormatting>
  <conditionalFormatting sqref="A180:A196">
    <cfRule type="duplicateValues" dxfId="89" priority="266" stopIfTrue="1"/>
    <cfRule type="duplicateValues" dxfId="88" priority="267" stopIfTrue="1"/>
  </conditionalFormatting>
  <conditionalFormatting sqref="A180:A196">
    <cfRule type="duplicateValues" dxfId="87" priority="268" stopIfTrue="1"/>
  </conditionalFormatting>
  <conditionalFormatting sqref="A197">
    <cfRule type="duplicateValues" dxfId="86" priority="93" stopIfTrue="1"/>
  </conditionalFormatting>
  <conditionalFormatting sqref="A197:A205">
    <cfRule type="duplicateValues" dxfId="85" priority="92" stopIfTrue="1"/>
  </conditionalFormatting>
  <conditionalFormatting sqref="A197:A215">
    <cfRule type="duplicateValues" dxfId="84" priority="91" stopIfTrue="1"/>
  </conditionalFormatting>
  <conditionalFormatting sqref="A197:A215">
    <cfRule type="duplicateValues" dxfId="83" priority="90" stopIfTrue="1"/>
  </conditionalFormatting>
  <conditionalFormatting sqref="A197:A205">
    <cfRule type="duplicateValues" dxfId="82" priority="89" stopIfTrue="1"/>
  </conditionalFormatting>
  <conditionalFormatting sqref="A197:A201">
    <cfRule type="duplicateValues" dxfId="81" priority="88" stopIfTrue="1"/>
  </conditionalFormatting>
  <conditionalFormatting sqref="A197:A205">
    <cfRule type="duplicateValues" dxfId="80" priority="87" stopIfTrue="1"/>
  </conditionalFormatting>
  <conditionalFormatting sqref="A197:A209">
    <cfRule type="duplicateValues" dxfId="79" priority="86" stopIfTrue="1"/>
  </conditionalFormatting>
  <conditionalFormatting sqref="A197:A215">
    <cfRule type="duplicateValues" dxfId="78" priority="85" stopIfTrue="1"/>
  </conditionalFormatting>
  <conditionalFormatting sqref="A197:A215">
    <cfRule type="duplicateValues" dxfId="77" priority="84" stopIfTrue="1"/>
  </conditionalFormatting>
  <conditionalFormatting sqref="A197:A215">
    <cfRule type="duplicateValues" dxfId="76" priority="82" stopIfTrue="1"/>
    <cfRule type="duplicateValues" dxfId="75" priority="83" stopIfTrue="1"/>
  </conditionalFormatting>
  <conditionalFormatting sqref="A197:A215">
    <cfRule type="duplicateValues" dxfId="74" priority="81" stopIfTrue="1"/>
  </conditionalFormatting>
  <conditionalFormatting sqref="A197:A215">
    <cfRule type="duplicateValues" dxfId="73" priority="80" stopIfTrue="1"/>
  </conditionalFormatting>
  <conditionalFormatting sqref="A198">
    <cfRule type="duplicateValues" dxfId="72" priority="79" stopIfTrue="1"/>
  </conditionalFormatting>
  <conditionalFormatting sqref="A199">
    <cfRule type="duplicateValues" dxfId="71" priority="78" stopIfTrue="1"/>
  </conditionalFormatting>
  <conditionalFormatting sqref="A199:A201">
    <cfRule type="duplicateValues" dxfId="70" priority="77" stopIfTrue="1"/>
  </conditionalFormatting>
  <conditionalFormatting sqref="A199:A201">
    <cfRule type="duplicateValues" dxfId="69" priority="76" stopIfTrue="1"/>
  </conditionalFormatting>
  <conditionalFormatting sqref="A199:A201">
    <cfRule type="duplicateValues" dxfId="68" priority="75" stopIfTrue="1"/>
  </conditionalFormatting>
  <conditionalFormatting sqref="A202">
    <cfRule type="duplicateValues" dxfId="67" priority="74" stopIfTrue="1"/>
  </conditionalFormatting>
  <conditionalFormatting sqref="A202">
    <cfRule type="duplicateValues" dxfId="66" priority="73" stopIfTrue="1"/>
  </conditionalFormatting>
  <conditionalFormatting sqref="A202">
    <cfRule type="duplicateValues" dxfId="65" priority="72" stopIfTrue="1"/>
  </conditionalFormatting>
  <conditionalFormatting sqref="A202:A205">
    <cfRule type="duplicateValues" dxfId="64" priority="71" stopIfTrue="1"/>
  </conditionalFormatting>
  <conditionalFormatting sqref="A203">
    <cfRule type="duplicateValues" dxfId="63" priority="70" stopIfTrue="1"/>
  </conditionalFormatting>
  <conditionalFormatting sqref="A203">
    <cfRule type="duplicateValues" dxfId="62" priority="69" stopIfTrue="1"/>
  </conditionalFormatting>
  <conditionalFormatting sqref="A203">
    <cfRule type="duplicateValues" dxfId="61" priority="68" stopIfTrue="1"/>
  </conditionalFormatting>
  <conditionalFormatting sqref="A203">
    <cfRule type="duplicateValues" dxfId="60" priority="67" stopIfTrue="1"/>
  </conditionalFormatting>
  <conditionalFormatting sqref="A203:A205">
    <cfRule type="duplicateValues" dxfId="59" priority="66" stopIfTrue="1"/>
  </conditionalFormatting>
  <conditionalFormatting sqref="A203:A205">
    <cfRule type="duplicateValues" dxfId="58" priority="60" stopIfTrue="1"/>
    <cfRule type="duplicateValues" dxfId="57" priority="61" stopIfTrue="1"/>
    <cfRule type="duplicateValues" dxfId="56" priority="62" stopIfTrue="1"/>
    <cfRule type="duplicateValues" dxfId="55" priority="63" stopIfTrue="1"/>
    <cfRule type="duplicateValues" dxfId="54" priority="64" stopIfTrue="1"/>
    <cfRule type="duplicateValues" dxfId="53" priority="65" stopIfTrue="1"/>
  </conditionalFormatting>
  <conditionalFormatting sqref="A203:A205">
    <cfRule type="duplicateValues" dxfId="52" priority="59" stopIfTrue="1"/>
  </conditionalFormatting>
  <conditionalFormatting sqref="A203:A205">
    <cfRule type="duplicateValues" dxfId="51" priority="58" stopIfTrue="1"/>
  </conditionalFormatting>
  <conditionalFormatting sqref="A203:A205">
    <cfRule type="duplicateValues" dxfId="50" priority="57" stopIfTrue="1"/>
  </conditionalFormatting>
  <conditionalFormatting sqref="A205">
    <cfRule type="duplicateValues" dxfId="49" priority="56" stopIfTrue="1"/>
  </conditionalFormatting>
  <conditionalFormatting sqref="A204">
    <cfRule type="duplicateValues" dxfId="48" priority="55" stopIfTrue="1"/>
  </conditionalFormatting>
  <conditionalFormatting sqref="A204:A205">
    <cfRule type="duplicateValues" dxfId="47" priority="54" stopIfTrue="1"/>
  </conditionalFormatting>
  <conditionalFormatting sqref="A204:A205">
    <cfRule type="duplicateValues" dxfId="46" priority="53" stopIfTrue="1"/>
  </conditionalFormatting>
  <conditionalFormatting sqref="A204:A205">
    <cfRule type="duplicateValues" dxfId="45" priority="47" stopIfTrue="1"/>
    <cfRule type="duplicateValues" dxfId="44" priority="48" stopIfTrue="1"/>
    <cfRule type="duplicateValues" dxfId="43" priority="49" stopIfTrue="1"/>
    <cfRule type="duplicateValues" dxfId="42" priority="50" stopIfTrue="1"/>
    <cfRule type="duplicateValues" dxfId="41" priority="51" stopIfTrue="1"/>
    <cfRule type="duplicateValues" dxfId="40" priority="52" stopIfTrue="1"/>
  </conditionalFormatting>
  <conditionalFormatting sqref="A206:A215">
    <cfRule type="duplicateValues" dxfId="39" priority="46" stopIfTrue="1"/>
  </conditionalFormatting>
  <conditionalFormatting sqref="A208:A209">
    <cfRule type="duplicateValues" dxfId="38" priority="45" stopIfTrue="1"/>
  </conditionalFormatting>
  <conditionalFormatting sqref="A209">
    <cfRule type="duplicateValues" dxfId="37" priority="44" stopIfTrue="1"/>
  </conditionalFormatting>
  <conditionalFormatting sqref="A209">
    <cfRule type="duplicateValues" dxfId="36" priority="42" stopIfTrue="1"/>
    <cfRule type="duplicateValues" dxfId="35" priority="43" stopIfTrue="1"/>
  </conditionalFormatting>
  <conditionalFormatting sqref="A209">
    <cfRule type="duplicateValues" dxfId="34" priority="41" stopIfTrue="1"/>
  </conditionalFormatting>
  <conditionalFormatting sqref="A209">
    <cfRule type="duplicateValues" dxfId="33" priority="39" stopIfTrue="1"/>
    <cfRule type="duplicateValues" dxfId="32" priority="40" stopIfTrue="1"/>
  </conditionalFormatting>
  <conditionalFormatting sqref="A209">
    <cfRule type="duplicateValues" dxfId="31" priority="38" stopIfTrue="1"/>
  </conditionalFormatting>
  <conditionalFormatting sqref="A209:A215">
    <cfRule type="duplicateValues" dxfId="30" priority="37" stopIfTrue="1"/>
  </conditionalFormatting>
  <conditionalFormatting sqref="A211:A212">
    <cfRule type="duplicateValues" dxfId="29" priority="36" stopIfTrue="1"/>
  </conditionalFormatting>
  <conditionalFormatting sqref="A211:A215">
    <cfRule type="duplicateValues" dxfId="28" priority="35" stopIfTrue="1"/>
  </conditionalFormatting>
  <conditionalFormatting sqref="A211:A215">
    <cfRule type="duplicateValues" dxfId="27" priority="33" stopIfTrue="1"/>
    <cfRule type="duplicateValues" dxfId="26" priority="34" stopIfTrue="1"/>
  </conditionalFormatting>
  <conditionalFormatting sqref="A210:A215">
    <cfRule type="duplicateValues" dxfId="25" priority="32" stopIfTrue="1"/>
  </conditionalFormatting>
  <conditionalFormatting sqref="A210:A215">
    <cfRule type="duplicateValues" dxfId="24" priority="30" stopIfTrue="1"/>
    <cfRule type="duplicateValues" dxfId="23" priority="31" stopIfTrue="1"/>
  </conditionalFormatting>
  <conditionalFormatting sqref="A210:A215">
    <cfRule type="duplicateValues" dxfId="22" priority="29" stopIfTrue="1"/>
  </conditionalFormatting>
  <conditionalFormatting sqref="A213:A215">
    <cfRule type="duplicateValues" dxfId="21" priority="28" stopIfTrue="1"/>
  </conditionalFormatting>
  <conditionalFormatting sqref="A213:A215">
    <cfRule type="duplicateValues" dxfId="20" priority="26" stopIfTrue="1"/>
    <cfRule type="duplicateValues" dxfId="19" priority="27" stopIfTrue="1"/>
  </conditionalFormatting>
  <conditionalFormatting sqref="A213:A215">
    <cfRule type="duplicateValues" dxfId="18" priority="25" stopIfTrue="1"/>
  </conditionalFormatting>
  <conditionalFormatting sqref="A213:A215">
    <cfRule type="duplicateValues" dxfId="17" priority="23" stopIfTrue="1"/>
    <cfRule type="duplicateValues" dxfId="16" priority="24" stopIfTrue="1"/>
  </conditionalFormatting>
  <conditionalFormatting sqref="A215">
    <cfRule type="duplicateValues" dxfId="15" priority="22" stopIfTrue="1"/>
  </conditionalFormatting>
  <conditionalFormatting sqref="A215">
    <cfRule type="duplicateValues" dxfId="14" priority="20" stopIfTrue="1"/>
    <cfRule type="duplicateValues" dxfId="13" priority="21" stopIfTrue="1"/>
  </conditionalFormatting>
  <conditionalFormatting sqref="A214:A215">
    <cfRule type="duplicateValues" dxfId="12" priority="19" stopIfTrue="1"/>
  </conditionalFormatting>
  <conditionalFormatting sqref="A214:A215">
    <cfRule type="duplicateValues" dxfId="11" priority="17" stopIfTrue="1"/>
    <cfRule type="duplicateValues" dxfId="10" priority="18" stopIfTrue="1"/>
  </conditionalFormatting>
  <conditionalFormatting sqref="A214:A215">
    <cfRule type="duplicateValues" dxfId="9" priority="16" stopIfTrue="1"/>
  </conditionalFormatting>
  <conditionalFormatting sqref="A214:A215">
    <cfRule type="duplicateValues" dxfId="8" priority="14" stopIfTrue="1"/>
    <cfRule type="duplicateValues" dxfId="7" priority="15" stopIfTrue="1"/>
  </conditionalFormatting>
  <conditionalFormatting sqref="A214:A215">
    <cfRule type="duplicateValues" dxfId="6" priority="13" stopIfTrue="1"/>
  </conditionalFormatting>
  <conditionalFormatting sqref="A214:A215">
    <cfRule type="duplicateValues" dxfId="5" priority="11" stopIfTrue="1"/>
    <cfRule type="duplicateValues" dxfId="4" priority="12" stopIfTrue="1"/>
  </conditionalFormatting>
  <conditionalFormatting sqref="A214:A215">
    <cfRule type="duplicateValues" dxfId="3" priority="10" stopIfTrue="1"/>
  </conditionalFormatting>
  <conditionalFormatting sqref="A214:A215">
    <cfRule type="duplicateValues" dxfId="2" priority="8" stopIfTrue="1"/>
    <cfRule type="duplicateValues" dxfId="1" priority="9" stopIfTrue="1"/>
  </conditionalFormatting>
  <conditionalFormatting sqref="A180:A215">
    <cfRule type="duplicateValues" dxfId="0" priority="7"/>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ورقة5"/>
  <dimension ref="A1:U128"/>
  <sheetViews>
    <sheetView rightToLeft="1" topLeftCell="A114" workbookViewId="0">
      <selection activeCell="A114" sqref="A1:XFD1048576"/>
    </sheetView>
  </sheetViews>
  <sheetFormatPr defaultRowHeight="14.25"/>
  <cols>
    <col min="1" max="1" width="12.5" style="600" customWidth="1"/>
    <col min="2" max="2" width="17.5" style="600" customWidth="1"/>
    <col min="3" max="17" width="9" style="600"/>
    <col min="18" max="18" width="9.875" style="600" bestFit="1" customWidth="1"/>
    <col min="19" max="16384" width="9" style="600"/>
  </cols>
  <sheetData>
    <row r="1" spans="1:21">
      <c r="A1" s="600" t="s">
        <v>61</v>
      </c>
      <c r="B1" s="600" t="s">
        <v>154</v>
      </c>
      <c r="C1" s="600" t="s">
        <v>62</v>
      </c>
      <c r="D1" s="600" t="s">
        <v>63</v>
      </c>
      <c r="E1" s="600" t="s">
        <v>12</v>
      </c>
      <c r="F1" s="600" t="s">
        <v>64</v>
      </c>
      <c r="G1" s="600" t="s">
        <v>7</v>
      </c>
      <c r="H1" s="600" t="s">
        <v>11</v>
      </c>
      <c r="I1" s="600" t="s">
        <v>10</v>
      </c>
      <c r="J1" s="600" t="s">
        <v>13</v>
      </c>
      <c r="K1" s="600" t="s">
        <v>67</v>
      </c>
      <c r="L1" s="600" t="s">
        <v>68</v>
      </c>
      <c r="M1" s="600" t="s">
        <v>155</v>
      </c>
      <c r="N1" s="600" t="s">
        <v>71</v>
      </c>
      <c r="O1" s="600" t="s">
        <v>156</v>
      </c>
      <c r="P1" s="600" t="s">
        <v>16</v>
      </c>
      <c r="Q1" s="600" t="s">
        <v>114</v>
      </c>
      <c r="R1" s="600" t="s">
        <v>157</v>
      </c>
      <c r="S1" s="600" t="s">
        <v>72</v>
      </c>
      <c r="T1" s="600" t="s">
        <v>158</v>
      </c>
      <c r="U1" s="600" t="s">
        <v>56</v>
      </c>
    </row>
    <row r="2" spans="1:21">
      <c r="A2" s="600">
        <v>705404</v>
      </c>
      <c r="B2" s="600" t="s">
        <v>89</v>
      </c>
      <c r="C2" s="600" t="s">
        <v>311</v>
      </c>
      <c r="I2" s="600" t="s">
        <v>228</v>
      </c>
      <c r="P2" s="600" t="s">
        <v>429</v>
      </c>
    </row>
    <row r="3" spans="1:21">
      <c r="A3" s="600">
        <v>700113</v>
      </c>
      <c r="B3" s="600" t="s">
        <v>239</v>
      </c>
      <c r="C3" s="600" t="s">
        <v>76</v>
      </c>
      <c r="I3" s="600" t="s">
        <v>228</v>
      </c>
    </row>
    <row r="4" spans="1:21">
      <c r="A4" s="600">
        <v>700506</v>
      </c>
      <c r="B4" s="600" t="s">
        <v>241</v>
      </c>
      <c r="C4" s="600" t="s">
        <v>232</v>
      </c>
      <c r="I4" s="600" t="s">
        <v>228</v>
      </c>
    </row>
    <row r="5" spans="1:21">
      <c r="A5" s="600">
        <v>701018</v>
      </c>
      <c r="B5" s="600" t="s">
        <v>242</v>
      </c>
      <c r="C5" s="600" t="s">
        <v>243</v>
      </c>
      <c r="I5" s="600" t="s">
        <v>228</v>
      </c>
    </row>
    <row r="6" spans="1:21">
      <c r="A6" s="600">
        <v>701291</v>
      </c>
      <c r="B6" s="600" t="s">
        <v>244</v>
      </c>
      <c r="C6" s="600" t="s">
        <v>245</v>
      </c>
      <c r="I6" s="600" t="s">
        <v>228</v>
      </c>
    </row>
    <row r="7" spans="1:21">
      <c r="A7" s="600">
        <v>702783</v>
      </c>
      <c r="B7" s="600" t="s">
        <v>246</v>
      </c>
      <c r="C7" s="600" t="s">
        <v>247</v>
      </c>
      <c r="I7" s="600" t="s">
        <v>228</v>
      </c>
    </row>
    <row r="8" spans="1:21">
      <c r="A8" s="600">
        <v>703426</v>
      </c>
      <c r="B8" s="600" t="s">
        <v>248</v>
      </c>
      <c r="C8" s="600" t="s">
        <v>74</v>
      </c>
      <c r="I8" s="600" t="s">
        <v>228</v>
      </c>
    </row>
    <row r="9" spans="1:21">
      <c r="A9" s="600">
        <v>700441</v>
      </c>
      <c r="B9" s="600" t="s">
        <v>240</v>
      </c>
      <c r="C9" s="600" t="s">
        <v>75</v>
      </c>
      <c r="I9" s="600" t="s">
        <v>228</v>
      </c>
    </row>
    <row r="10" spans="1:21">
      <c r="A10" s="600">
        <v>700987</v>
      </c>
      <c r="B10" s="600" t="s">
        <v>265</v>
      </c>
      <c r="C10" s="600" t="s">
        <v>85</v>
      </c>
      <c r="I10" s="600" t="s">
        <v>228</v>
      </c>
      <c r="Q10" s="600">
        <v>900</v>
      </c>
    </row>
    <row r="11" spans="1:21">
      <c r="A11" s="600">
        <v>701657</v>
      </c>
      <c r="B11" s="600" t="s">
        <v>266</v>
      </c>
      <c r="C11" s="600" t="s">
        <v>252</v>
      </c>
      <c r="I11" s="600" t="s">
        <v>228</v>
      </c>
      <c r="Q11" s="600">
        <v>900</v>
      </c>
    </row>
    <row r="12" spans="1:21">
      <c r="A12" s="600">
        <v>702922</v>
      </c>
      <c r="B12" s="600" t="s">
        <v>267</v>
      </c>
      <c r="C12" s="600" t="s">
        <v>268</v>
      </c>
      <c r="I12" s="600" t="s">
        <v>228</v>
      </c>
      <c r="Q12" s="600">
        <v>900</v>
      </c>
    </row>
    <row r="13" spans="1:21">
      <c r="A13" s="600">
        <v>703059</v>
      </c>
      <c r="B13" s="600" t="s">
        <v>269</v>
      </c>
      <c r="C13" s="600" t="s">
        <v>270</v>
      </c>
      <c r="I13" s="600" t="s">
        <v>228</v>
      </c>
      <c r="Q13" s="600">
        <v>900</v>
      </c>
    </row>
    <row r="14" spans="1:21">
      <c r="A14" s="600">
        <v>703352</v>
      </c>
      <c r="B14" s="600" t="s">
        <v>271</v>
      </c>
      <c r="C14" s="600" t="s">
        <v>272</v>
      </c>
      <c r="I14" s="600" t="s">
        <v>228</v>
      </c>
      <c r="Q14" s="600">
        <v>900</v>
      </c>
    </row>
    <row r="15" spans="1:21">
      <c r="A15" s="600">
        <v>700164</v>
      </c>
      <c r="B15" s="600" t="s">
        <v>322</v>
      </c>
      <c r="C15" s="600" t="s">
        <v>260</v>
      </c>
      <c r="I15" s="600" t="s">
        <v>228</v>
      </c>
    </row>
    <row r="16" spans="1:21">
      <c r="A16" s="600">
        <v>700293</v>
      </c>
      <c r="B16" s="600" t="s">
        <v>323</v>
      </c>
      <c r="C16" s="600" t="s">
        <v>313</v>
      </c>
      <c r="I16" s="600" t="s">
        <v>228</v>
      </c>
    </row>
    <row r="17" spans="1:9">
      <c r="A17" s="600">
        <v>700327</v>
      </c>
      <c r="B17" s="600" t="s">
        <v>324</v>
      </c>
      <c r="C17" s="600" t="s">
        <v>314</v>
      </c>
      <c r="I17" s="600" t="s">
        <v>228</v>
      </c>
    </row>
    <row r="18" spans="1:9">
      <c r="A18" s="600">
        <v>700410</v>
      </c>
      <c r="B18" s="600" t="s">
        <v>325</v>
      </c>
      <c r="C18" s="600" t="s">
        <v>74</v>
      </c>
      <c r="I18" s="600" t="s">
        <v>228</v>
      </c>
    </row>
    <row r="19" spans="1:9">
      <c r="A19" s="600">
        <v>700640</v>
      </c>
      <c r="B19" s="600" t="s">
        <v>326</v>
      </c>
      <c r="C19" s="600" t="s">
        <v>327</v>
      </c>
      <c r="I19" s="600" t="s">
        <v>228</v>
      </c>
    </row>
    <row r="20" spans="1:9">
      <c r="A20" s="600">
        <v>700671</v>
      </c>
      <c r="B20" s="600" t="s">
        <v>328</v>
      </c>
      <c r="C20" s="600" t="s">
        <v>249</v>
      </c>
      <c r="I20" s="600" t="s">
        <v>228</v>
      </c>
    </row>
    <row r="21" spans="1:9">
      <c r="A21" s="600">
        <v>700677</v>
      </c>
      <c r="B21" s="600" t="s">
        <v>329</v>
      </c>
      <c r="C21" s="600" t="s">
        <v>77</v>
      </c>
      <c r="I21" s="600" t="s">
        <v>228</v>
      </c>
    </row>
    <row r="22" spans="1:9">
      <c r="A22" s="600">
        <v>700735</v>
      </c>
      <c r="B22" s="600" t="s">
        <v>330</v>
      </c>
      <c r="C22" s="600" t="s">
        <v>250</v>
      </c>
      <c r="I22" s="600" t="s">
        <v>228</v>
      </c>
    </row>
    <row r="23" spans="1:9">
      <c r="A23" s="600">
        <v>700807</v>
      </c>
      <c r="B23" s="600" t="s">
        <v>331</v>
      </c>
      <c r="C23" s="600" t="s">
        <v>332</v>
      </c>
      <c r="I23" s="600" t="s">
        <v>228</v>
      </c>
    </row>
    <row r="24" spans="1:9">
      <c r="A24" s="600">
        <v>700881</v>
      </c>
      <c r="B24" s="600" t="s">
        <v>333</v>
      </c>
      <c r="C24" s="600" t="s">
        <v>76</v>
      </c>
      <c r="I24" s="600" t="s">
        <v>228</v>
      </c>
    </row>
    <row r="25" spans="1:9">
      <c r="A25" s="600">
        <v>700891</v>
      </c>
      <c r="B25" s="600" t="s">
        <v>334</v>
      </c>
      <c r="C25" s="600" t="s">
        <v>315</v>
      </c>
      <c r="I25" s="600" t="s">
        <v>228</v>
      </c>
    </row>
    <row r="26" spans="1:9">
      <c r="A26" s="600">
        <v>700905</v>
      </c>
      <c r="B26" s="600" t="s">
        <v>335</v>
      </c>
      <c r="C26" s="600" t="s">
        <v>247</v>
      </c>
      <c r="I26" s="600" t="s">
        <v>228</v>
      </c>
    </row>
    <row r="27" spans="1:9">
      <c r="A27" s="600">
        <v>701017</v>
      </c>
      <c r="B27" s="600" t="s">
        <v>336</v>
      </c>
      <c r="C27" s="600" t="s">
        <v>320</v>
      </c>
      <c r="I27" s="600" t="s">
        <v>228</v>
      </c>
    </row>
    <row r="28" spans="1:9">
      <c r="A28" s="600">
        <v>701084</v>
      </c>
      <c r="B28" s="600" t="s">
        <v>337</v>
      </c>
      <c r="C28" s="600" t="s">
        <v>236</v>
      </c>
      <c r="I28" s="600" t="s">
        <v>228</v>
      </c>
    </row>
    <row r="29" spans="1:9">
      <c r="A29" s="600">
        <v>701158</v>
      </c>
      <c r="B29" s="600" t="s">
        <v>338</v>
      </c>
      <c r="C29" s="600" t="s">
        <v>237</v>
      </c>
      <c r="I29" s="600" t="s">
        <v>228</v>
      </c>
    </row>
    <row r="30" spans="1:9">
      <c r="A30" s="600">
        <v>701171</v>
      </c>
      <c r="B30" s="600" t="s">
        <v>339</v>
      </c>
      <c r="C30" s="600" t="s">
        <v>254</v>
      </c>
      <c r="I30" s="600" t="s">
        <v>228</v>
      </c>
    </row>
    <row r="31" spans="1:9">
      <c r="A31" s="600">
        <v>701248</v>
      </c>
      <c r="B31" s="600" t="s">
        <v>340</v>
      </c>
      <c r="C31" s="600" t="s">
        <v>298</v>
      </c>
      <c r="I31" s="600" t="s">
        <v>228</v>
      </c>
    </row>
    <row r="32" spans="1:9">
      <c r="A32" s="600">
        <v>701449</v>
      </c>
      <c r="B32" s="600" t="s">
        <v>341</v>
      </c>
      <c r="C32" s="600" t="s">
        <v>74</v>
      </c>
      <c r="I32" s="600" t="s">
        <v>228</v>
      </c>
    </row>
    <row r="33" spans="1:9">
      <c r="A33" s="600">
        <v>701479</v>
      </c>
      <c r="B33" s="600" t="s">
        <v>342</v>
      </c>
      <c r="C33" s="600" t="s">
        <v>343</v>
      </c>
      <c r="I33" s="600" t="s">
        <v>228</v>
      </c>
    </row>
    <row r="34" spans="1:9">
      <c r="A34" s="600">
        <v>701629</v>
      </c>
      <c r="B34" s="600" t="s">
        <v>344</v>
      </c>
      <c r="C34" s="600" t="s">
        <v>250</v>
      </c>
      <c r="I34" s="600" t="s">
        <v>228</v>
      </c>
    </row>
    <row r="35" spans="1:9">
      <c r="A35" s="600">
        <v>701658</v>
      </c>
      <c r="B35" s="600" t="s">
        <v>345</v>
      </c>
      <c r="C35" s="600" t="s">
        <v>255</v>
      </c>
      <c r="I35" s="600" t="s">
        <v>228</v>
      </c>
    </row>
    <row r="36" spans="1:9">
      <c r="A36" s="600">
        <v>701770</v>
      </c>
      <c r="B36" s="600" t="s">
        <v>346</v>
      </c>
      <c r="C36" s="600" t="s">
        <v>82</v>
      </c>
      <c r="I36" s="600" t="s">
        <v>228</v>
      </c>
    </row>
    <row r="37" spans="1:9">
      <c r="A37" s="600">
        <v>701910</v>
      </c>
      <c r="B37" s="600" t="s">
        <v>347</v>
      </c>
      <c r="C37" s="600" t="s">
        <v>254</v>
      </c>
      <c r="I37" s="600" t="s">
        <v>228</v>
      </c>
    </row>
    <row r="38" spans="1:9">
      <c r="A38" s="600">
        <v>702201</v>
      </c>
      <c r="B38" s="600" t="s">
        <v>348</v>
      </c>
      <c r="C38" s="600" t="s">
        <v>319</v>
      </c>
      <c r="I38" s="600" t="s">
        <v>228</v>
      </c>
    </row>
    <row r="39" spans="1:9">
      <c r="A39" s="600">
        <v>702215</v>
      </c>
      <c r="B39" s="600" t="s">
        <v>349</v>
      </c>
      <c r="C39" s="600" t="s">
        <v>230</v>
      </c>
      <c r="I39" s="600" t="s">
        <v>228</v>
      </c>
    </row>
    <row r="40" spans="1:9">
      <c r="A40" s="600">
        <v>702303</v>
      </c>
      <c r="B40" s="600" t="s">
        <v>350</v>
      </c>
      <c r="C40" s="600" t="s">
        <v>85</v>
      </c>
      <c r="I40" s="600" t="s">
        <v>228</v>
      </c>
    </row>
    <row r="41" spans="1:9">
      <c r="A41" s="600">
        <v>702510</v>
      </c>
      <c r="B41" s="600" t="s">
        <v>351</v>
      </c>
      <c r="C41" s="600" t="s">
        <v>307</v>
      </c>
      <c r="I41" s="600" t="s">
        <v>228</v>
      </c>
    </row>
    <row r="42" spans="1:9">
      <c r="A42" s="600">
        <v>702561</v>
      </c>
      <c r="B42" s="600" t="s">
        <v>352</v>
      </c>
      <c r="C42" s="600" t="s">
        <v>301</v>
      </c>
      <c r="I42" s="600" t="s">
        <v>228</v>
      </c>
    </row>
    <row r="43" spans="1:9">
      <c r="A43" s="600">
        <v>702660</v>
      </c>
      <c r="B43" s="600" t="s">
        <v>353</v>
      </c>
      <c r="C43" s="600" t="s">
        <v>318</v>
      </c>
      <c r="I43" s="600" t="s">
        <v>228</v>
      </c>
    </row>
    <row r="44" spans="1:9">
      <c r="A44" s="600">
        <v>702691</v>
      </c>
      <c r="B44" s="600" t="s">
        <v>354</v>
      </c>
      <c r="C44" s="600" t="s">
        <v>303</v>
      </c>
      <c r="I44" s="600" t="s">
        <v>228</v>
      </c>
    </row>
    <row r="45" spans="1:9">
      <c r="A45" s="600">
        <v>702707</v>
      </c>
      <c r="B45" s="600" t="s">
        <v>355</v>
      </c>
      <c r="C45" s="600" t="s">
        <v>261</v>
      </c>
      <c r="I45" s="600" t="s">
        <v>228</v>
      </c>
    </row>
    <row r="46" spans="1:9">
      <c r="A46" s="600">
        <v>702730</v>
      </c>
      <c r="B46" s="600" t="s">
        <v>356</v>
      </c>
      <c r="C46" s="600" t="s">
        <v>357</v>
      </c>
      <c r="I46" s="600" t="s">
        <v>228</v>
      </c>
    </row>
    <row r="47" spans="1:9">
      <c r="A47" s="600">
        <v>702746</v>
      </c>
      <c r="B47" s="600" t="s">
        <v>358</v>
      </c>
      <c r="C47" s="600" t="s">
        <v>257</v>
      </c>
      <c r="I47" s="600" t="s">
        <v>228</v>
      </c>
    </row>
    <row r="48" spans="1:9">
      <c r="A48" s="600">
        <v>702752</v>
      </c>
      <c r="B48" s="600" t="s">
        <v>359</v>
      </c>
      <c r="C48" s="600" t="s">
        <v>74</v>
      </c>
      <c r="I48" s="600" t="s">
        <v>228</v>
      </c>
    </row>
    <row r="49" spans="1:9">
      <c r="A49" s="600">
        <v>702753</v>
      </c>
      <c r="B49" s="600" t="s">
        <v>360</v>
      </c>
      <c r="C49" s="600" t="s">
        <v>259</v>
      </c>
      <c r="I49" s="600" t="s">
        <v>228</v>
      </c>
    </row>
    <row r="50" spans="1:9">
      <c r="A50" s="600">
        <v>702759</v>
      </c>
      <c r="B50" s="600" t="s">
        <v>361</v>
      </c>
      <c r="C50" s="600" t="s">
        <v>304</v>
      </c>
      <c r="I50" s="600" t="s">
        <v>228</v>
      </c>
    </row>
    <row r="51" spans="1:9">
      <c r="A51" s="600">
        <v>702777</v>
      </c>
      <c r="B51" s="600" t="s">
        <v>362</v>
      </c>
      <c r="C51" s="600" t="s">
        <v>363</v>
      </c>
      <c r="I51" s="600" t="s">
        <v>228</v>
      </c>
    </row>
    <row r="52" spans="1:9">
      <c r="A52" s="600">
        <v>702833</v>
      </c>
      <c r="B52" s="600" t="s">
        <v>364</v>
      </c>
      <c r="C52" s="600" t="s">
        <v>312</v>
      </c>
      <c r="I52" s="600" t="s">
        <v>228</v>
      </c>
    </row>
    <row r="53" spans="1:9">
      <c r="A53" s="600">
        <v>702843</v>
      </c>
      <c r="B53" s="600" t="s">
        <v>365</v>
      </c>
      <c r="C53" s="600" t="s">
        <v>84</v>
      </c>
      <c r="I53" s="600" t="s">
        <v>228</v>
      </c>
    </row>
    <row r="54" spans="1:9">
      <c r="A54" s="600">
        <v>702851</v>
      </c>
      <c r="B54" s="600" t="s">
        <v>366</v>
      </c>
      <c r="C54" s="600" t="s">
        <v>238</v>
      </c>
      <c r="I54" s="600" t="s">
        <v>228</v>
      </c>
    </row>
    <row r="55" spans="1:9">
      <c r="A55" s="600">
        <v>702900</v>
      </c>
      <c r="B55" s="600" t="s">
        <v>367</v>
      </c>
      <c r="C55" s="600" t="s">
        <v>368</v>
      </c>
      <c r="I55" s="600" t="s">
        <v>228</v>
      </c>
    </row>
    <row r="56" spans="1:9">
      <c r="A56" s="600">
        <v>702909</v>
      </c>
      <c r="B56" s="600" t="s">
        <v>369</v>
      </c>
      <c r="C56" s="600" t="s">
        <v>83</v>
      </c>
      <c r="I56" s="600" t="s">
        <v>228</v>
      </c>
    </row>
    <row r="57" spans="1:9">
      <c r="A57" s="600">
        <v>702915</v>
      </c>
      <c r="B57" s="600" t="s">
        <v>370</v>
      </c>
      <c r="C57" s="600" t="s">
        <v>75</v>
      </c>
      <c r="I57" s="600" t="s">
        <v>228</v>
      </c>
    </row>
    <row r="58" spans="1:9">
      <c r="A58" s="600">
        <v>702985</v>
      </c>
      <c r="B58" s="600" t="s">
        <v>371</v>
      </c>
      <c r="C58" s="600" t="s">
        <v>372</v>
      </c>
      <c r="I58" s="600" t="s">
        <v>228</v>
      </c>
    </row>
    <row r="59" spans="1:9">
      <c r="A59" s="600">
        <v>703066</v>
      </c>
      <c r="B59" s="600" t="s">
        <v>373</v>
      </c>
      <c r="C59" s="600" t="s">
        <v>88</v>
      </c>
      <c r="I59" s="600" t="s">
        <v>228</v>
      </c>
    </row>
    <row r="60" spans="1:9">
      <c r="A60" s="600">
        <v>703084</v>
      </c>
      <c r="B60" s="600" t="s">
        <v>374</v>
      </c>
      <c r="C60" s="600" t="s">
        <v>375</v>
      </c>
      <c r="I60" s="600" t="s">
        <v>228</v>
      </c>
    </row>
    <row r="61" spans="1:9">
      <c r="A61" s="600">
        <v>703101</v>
      </c>
      <c r="B61" s="600" t="s">
        <v>376</v>
      </c>
      <c r="C61" s="600" t="s">
        <v>377</v>
      </c>
      <c r="I61" s="600" t="s">
        <v>228</v>
      </c>
    </row>
    <row r="62" spans="1:9">
      <c r="A62" s="600">
        <v>703254</v>
      </c>
      <c r="B62" s="600" t="s">
        <v>378</v>
      </c>
      <c r="C62" s="600" t="s">
        <v>260</v>
      </c>
      <c r="I62" s="600" t="s">
        <v>228</v>
      </c>
    </row>
    <row r="63" spans="1:9">
      <c r="A63" s="600">
        <v>703308</v>
      </c>
      <c r="B63" s="600" t="s">
        <v>379</v>
      </c>
      <c r="C63" s="600" t="s">
        <v>74</v>
      </c>
      <c r="I63" s="600" t="s">
        <v>228</v>
      </c>
    </row>
    <row r="64" spans="1:9">
      <c r="A64" s="600">
        <v>703350</v>
      </c>
      <c r="B64" s="600" t="s">
        <v>380</v>
      </c>
      <c r="C64" s="600" t="s">
        <v>73</v>
      </c>
      <c r="I64" s="600" t="s">
        <v>228</v>
      </c>
    </row>
    <row r="65" spans="1:9">
      <c r="A65" s="600">
        <v>703395</v>
      </c>
      <c r="B65" s="600" t="s">
        <v>256</v>
      </c>
      <c r="C65" s="600" t="s">
        <v>74</v>
      </c>
      <c r="I65" s="600" t="s">
        <v>228</v>
      </c>
    </row>
    <row r="66" spans="1:9">
      <c r="A66" s="600">
        <v>703418</v>
      </c>
      <c r="B66" s="600" t="s">
        <v>381</v>
      </c>
      <c r="C66" s="600" t="s">
        <v>74</v>
      </c>
      <c r="I66" s="600" t="s">
        <v>228</v>
      </c>
    </row>
    <row r="67" spans="1:9">
      <c r="A67" s="600">
        <v>703459</v>
      </c>
      <c r="B67" s="600" t="s">
        <v>382</v>
      </c>
      <c r="C67" s="600" t="s">
        <v>251</v>
      </c>
      <c r="I67" s="600" t="s">
        <v>228</v>
      </c>
    </row>
    <row r="68" spans="1:9">
      <c r="A68" s="600">
        <v>703468</v>
      </c>
      <c r="B68" s="600" t="s">
        <v>383</v>
      </c>
      <c r="C68" s="600" t="s">
        <v>233</v>
      </c>
      <c r="I68" s="600" t="s">
        <v>228</v>
      </c>
    </row>
    <row r="69" spans="1:9">
      <c r="A69" s="600">
        <v>703494</v>
      </c>
      <c r="B69" s="600" t="s">
        <v>384</v>
      </c>
      <c r="C69" s="600" t="s">
        <v>260</v>
      </c>
      <c r="I69" s="600" t="s">
        <v>228</v>
      </c>
    </row>
    <row r="70" spans="1:9">
      <c r="A70" s="600">
        <v>703536</v>
      </c>
      <c r="B70" s="600" t="s">
        <v>385</v>
      </c>
      <c r="C70" s="600" t="s">
        <v>253</v>
      </c>
      <c r="I70" s="600" t="s">
        <v>228</v>
      </c>
    </row>
    <row r="71" spans="1:9">
      <c r="A71" s="600">
        <v>703550</v>
      </c>
      <c r="B71" s="600" t="s">
        <v>386</v>
      </c>
      <c r="C71" s="600" t="s">
        <v>387</v>
      </c>
      <c r="I71" s="600" t="s">
        <v>228</v>
      </c>
    </row>
    <row r="72" spans="1:9">
      <c r="A72" s="600">
        <v>703555</v>
      </c>
      <c r="B72" s="600" t="s">
        <v>388</v>
      </c>
      <c r="C72" s="600" t="s">
        <v>305</v>
      </c>
      <c r="I72" s="600" t="s">
        <v>228</v>
      </c>
    </row>
    <row r="73" spans="1:9">
      <c r="A73" s="600">
        <v>703605</v>
      </c>
      <c r="B73" s="600" t="s">
        <v>389</v>
      </c>
      <c r="C73" s="600" t="s">
        <v>264</v>
      </c>
      <c r="I73" s="600" t="s">
        <v>228</v>
      </c>
    </row>
    <row r="74" spans="1:9">
      <c r="A74" s="600">
        <v>703690</v>
      </c>
      <c r="B74" s="600" t="s">
        <v>390</v>
      </c>
      <c r="C74" s="600" t="s">
        <v>231</v>
      </c>
      <c r="I74" s="600" t="s">
        <v>228</v>
      </c>
    </row>
    <row r="75" spans="1:9">
      <c r="A75" s="600">
        <v>703778</v>
      </c>
      <c r="B75" s="600" t="s">
        <v>391</v>
      </c>
      <c r="C75" s="600" t="s">
        <v>81</v>
      </c>
      <c r="I75" s="600" t="s">
        <v>228</v>
      </c>
    </row>
    <row r="76" spans="1:9">
      <c r="A76" s="600">
        <v>703831</v>
      </c>
      <c r="B76" s="600" t="s">
        <v>392</v>
      </c>
      <c r="C76" s="600" t="s">
        <v>393</v>
      </c>
      <c r="I76" s="600" t="s">
        <v>228</v>
      </c>
    </row>
    <row r="77" spans="1:9">
      <c r="A77" s="600">
        <v>703840</v>
      </c>
      <c r="B77" s="600" t="s">
        <v>394</v>
      </c>
      <c r="C77" s="600" t="s">
        <v>83</v>
      </c>
      <c r="I77" s="600" t="s">
        <v>228</v>
      </c>
    </row>
    <row r="78" spans="1:9">
      <c r="A78" s="600">
        <v>703858</v>
      </c>
      <c r="B78" s="600" t="s">
        <v>395</v>
      </c>
      <c r="C78" s="600" t="s">
        <v>75</v>
      </c>
      <c r="I78" s="600" t="s">
        <v>228</v>
      </c>
    </row>
    <row r="79" spans="1:9">
      <c r="A79" s="600">
        <v>703862</v>
      </c>
      <c r="B79" s="600" t="s">
        <v>396</v>
      </c>
      <c r="C79" s="600" t="s">
        <v>397</v>
      </c>
      <c r="I79" s="600" t="s">
        <v>228</v>
      </c>
    </row>
    <row r="80" spans="1:9">
      <c r="A80" s="600">
        <v>703903</v>
      </c>
      <c r="B80" s="600" t="s">
        <v>398</v>
      </c>
      <c r="C80" s="600" t="s">
        <v>74</v>
      </c>
      <c r="I80" s="600" t="s">
        <v>228</v>
      </c>
    </row>
    <row r="81" spans="1:9">
      <c r="A81" s="600">
        <v>703926</v>
      </c>
      <c r="B81" s="600" t="s">
        <v>399</v>
      </c>
      <c r="C81" s="600" t="s">
        <v>78</v>
      </c>
      <c r="I81" s="600" t="s">
        <v>228</v>
      </c>
    </row>
    <row r="82" spans="1:9">
      <c r="A82" s="600">
        <v>703938</v>
      </c>
      <c r="B82" s="600" t="s">
        <v>400</v>
      </c>
      <c r="C82" s="600" t="s">
        <v>309</v>
      </c>
      <c r="I82" s="600" t="s">
        <v>228</v>
      </c>
    </row>
    <row r="83" spans="1:9">
      <c r="A83" s="600">
        <v>703946</v>
      </c>
      <c r="B83" s="600" t="s">
        <v>401</v>
      </c>
      <c r="C83" s="600" t="s">
        <v>302</v>
      </c>
      <c r="I83" s="600" t="s">
        <v>228</v>
      </c>
    </row>
    <row r="84" spans="1:9">
      <c r="A84" s="600">
        <v>703947</v>
      </c>
      <c r="B84" s="600" t="s">
        <v>402</v>
      </c>
      <c r="C84" s="600" t="s">
        <v>306</v>
      </c>
      <c r="I84" s="600" t="s">
        <v>228</v>
      </c>
    </row>
    <row r="85" spans="1:9">
      <c r="A85" s="600">
        <v>703975</v>
      </c>
      <c r="B85" s="600" t="s">
        <v>403</v>
      </c>
      <c r="C85" s="600" t="s">
        <v>234</v>
      </c>
      <c r="I85" s="600" t="s">
        <v>228</v>
      </c>
    </row>
    <row r="86" spans="1:9">
      <c r="A86" s="600">
        <v>704046</v>
      </c>
      <c r="B86" s="600" t="s">
        <v>404</v>
      </c>
      <c r="C86" s="600" t="s">
        <v>317</v>
      </c>
      <c r="I86" s="600" t="s">
        <v>228</v>
      </c>
    </row>
    <row r="87" spans="1:9">
      <c r="A87" s="600">
        <v>704233</v>
      </c>
      <c r="B87" s="600" t="s">
        <v>405</v>
      </c>
      <c r="C87" s="600" t="s">
        <v>310</v>
      </c>
      <c r="I87" s="600" t="s">
        <v>228</v>
      </c>
    </row>
    <row r="88" spans="1:9">
      <c r="A88" s="600">
        <v>704239</v>
      </c>
      <c r="B88" s="600" t="s">
        <v>406</v>
      </c>
      <c r="C88" s="600" t="s">
        <v>83</v>
      </c>
      <c r="I88" s="600" t="s">
        <v>228</v>
      </c>
    </row>
    <row r="89" spans="1:9">
      <c r="A89" s="600">
        <v>704246</v>
      </c>
      <c r="B89" s="600" t="s">
        <v>407</v>
      </c>
      <c r="C89" s="600" t="s">
        <v>80</v>
      </c>
      <c r="I89" s="600" t="s">
        <v>228</v>
      </c>
    </row>
    <row r="90" spans="1:9">
      <c r="A90" s="600">
        <v>704304</v>
      </c>
      <c r="B90" s="600" t="s">
        <v>408</v>
      </c>
      <c r="C90" s="600" t="s">
        <v>74</v>
      </c>
      <c r="I90" s="600" t="s">
        <v>228</v>
      </c>
    </row>
    <row r="91" spans="1:9">
      <c r="A91" s="600">
        <v>704307</v>
      </c>
      <c r="B91" s="600" t="s">
        <v>409</v>
      </c>
      <c r="C91" s="600" t="s">
        <v>74</v>
      </c>
      <c r="I91" s="600" t="s">
        <v>228</v>
      </c>
    </row>
    <row r="92" spans="1:9">
      <c r="A92" s="600">
        <v>704344</v>
      </c>
      <c r="B92" s="600" t="s">
        <v>410</v>
      </c>
      <c r="C92" s="600" t="s">
        <v>316</v>
      </c>
      <c r="I92" s="600" t="s">
        <v>228</v>
      </c>
    </row>
    <row r="93" spans="1:9">
      <c r="A93" s="600">
        <v>704409</v>
      </c>
      <c r="B93" s="600" t="s">
        <v>411</v>
      </c>
      <c r="C93" s="600" t="s">
        <v>262</v>
      </c>
      <c r="I93" s="600" t="s">
        <v>228</v>
      </c>
    </row>
    <row r="94" spans="1:9">
      <c r="A94" s="600">
        <v>704473</v>
      </c>
      <c r="B94" s="600" t="s">
        <v>412</v>
      </c>
      <c r="C94" s="600" t="s">
        <v>397</v>
      </c>
      <c r="I94" s="600" t="s">
        <v>228</v>
      </c>
    </row>
    <row r="95" spans="1:9">
      <c r="A95" s="600">
        <v>704591</v>
      </c>
      <c r="B95" s="600" t="s">
        <v>413</v>
      </c>
      <c r="C95" s="600" t="s">
        <v>257</v>
      </c>
      <c r="I95" s="600" t="s">
        <v>228</v>
      </c>
    </row>
    <row r="96" spans="1:9">
      <c r="A96" s="600">
        <v>704599</v>
      </c>
      <c r="B96" s="600" t="s">
        <v>414</v>
      </c>
      <c r="C96" s="600" t="s">
        <v>74</v>
      </c>
      <c r="I96" s="600" t="s">
        <v>228</v>
      </c>
    </row>
    <row r="97" spans="1:9">
      <c r="A97" s="600">
        <v>704625</v>
      </c>
      <c r="B97" s="600" t="s">
        <v>415</v>
      </c>
      <c r="C97" s="600" t="s">
        <v>308</v>
      </c>
      <c r="I97" s="600" t="s">
        <v>228</v>
      </c>
    </row>
    <row r="98" spans="1:9">
      <c r="A98" s="600">
        <v>704673</v>
      </c>
      <c r="B98" s="600" t="s">
        <v>416</v>
      </c>
      <c r="C98" s="600" t="s">
        <v>321</v>
      </c>
      <c r="I98" s="600" t="s">
        <v>228</v>
      </c>
    </row>
    <row r="99" spans="1:9">
      <c r="A99" s="600">
        <v>704675</v>
      </c>
      <c r="B99" s="600" t="s">
        <v>417</v>
      </c>
      <c r="C99" s="600" t="s">
        <v>418</v>
      </c>
      <c r="I99" s="600" t="s">
        <v>228</v>
      </c>
    </row>
    <row r="100" spans="1:9">
      <c r="A100" s="600">
        <v>704708</v>
      </c>
      <c r="B100" s="600" t="s">
        <v>419</v>
      </c>
      <c r="C100" s="600" t="s">
        <v>258</v>
      </c>
      <c r="I100" s="600" t="s">
        <v>228</v>
      </c>
    </row>
    <row r="101" spans="1:9">
      <c r="A101" s="600">
        <v>705079</v>
      </c>
      <c r="B101" s="600" t="s">
        <v>420</v>
      </c>
      <c r="C101" s="600" t="s">
        <v>421</v>
      </c>
      <c r="I101" s="600" t="s">
        <v>228</v>
      </c>
    </row>
    <row r="102" spans="1:9">
      <c r="A102" s="600">
        <v>705160</v>
      </c>
      <c r="B102" s="600" t="s">
        <v>422</v>
      </c>
      <c r="C102" s="600" t="s">
        <v>86</v>
      </c>
      <c r="I102" s="600" t="s">
        <v>228</v>
      </c>
    </row>
    <row r="103" spans="1:9">
      <c r="A103" s="600">
        <v>705280</v>
      </c>
      <c r="B103" s="600" t="s">
        <v>423</v>
      </c>
      <c r="C103" s="600" t="s">
        <v>250</v>
      </c>
      <c r="I103" s="600" t="s">
        <v>228</v>
      </c>
    </row>
    <row r="104" spans="1:9">
      <c r="A104" s="600">
        <v>705288</v>
      </c>
      <c r="B104" s="600" t="s">
        <v>424</v>
      </c>
      <c r="C104" s="600" t="s">
        <v>83</v>
      </c>
      <c r="I104" s="600" t="s">
        <v>228</v>
      </c>
    </row>
    <row r="105" spans="1:9">
      <c r="A105" s="600">
        <v>705463</v>
      </c>
      <c r="B105" s="600" t="s">
        <v>425</v>
      </c>
      <c r="C105" s="600" t="s">
        <v>236</v>
      </c>
      <c r="I105" s="600" t="s">
        <v>228</v>
      </c>
    </row>
    <row r="106" spans="1:9">
      <c r="A106" s="600">
        <v>705585</v>
      </c>
      <c r="B106" s="600" t="s">
        <v>426</v>
      </c>
      <c r="C106" s="600" t="s">
        <v>427</v>
      </c>
      <c r="I106" s="600" t="s">
        <v>228</v>
      </c>
    </row>
    <row r="107" spans="1:9">
      <c r="A107" s="600">
        <v>705596</v>
      </c>
      <c r="B107" s="600" t="s">
        <v>428</v>
      </c>
      <c r="C107" s="600" t="s">
        <v>252</v>
      </c>
      <c r="I107" s="600" t="s">
        <v>228</v>
      </c>
    </row>
    <row r="108" spans="1:9">
      <c r="A108" s="600">
        <v>700917</v>
      </c>
      <c r="B108" s="600" t="s">
        <v>273</v>
      </c>
      <c r="C108" s="600" t="s">
        <v>250</v>
      </c>
      <c r="I108" s="600" t="s">
        <v>229</v>
      </c>
    </row>
    <row r="109" spans="1:9">
      <c r="A109" s="600">
        <v>701489</v>
      </c>
      <c r="B109" s="600" t="s">
        <v>274</v>
      </c>
      <c r="C109" s="600" t="s">
        <v>275</v>
      </c>
      <c r="I109" s="600" t="s">
        <v>229</v>
      </c>
    </row>
    <row r="110" spans="1:9">
      <c r="A110" s="600">
        <v>703030</v>
      </c>
      <c r="B110" s="600" t="s">
        <v>276</v>
      </c>
      <c r="C110" s="600" t="s">
        <v>74</v>
      </c>
      <c r="I110" s="600" t="s">
        <v>229</v>
      </c>
    </row>
    <row r="111" spans="1:9">
      <c r="A111" s="600">
        <v>703049</v>
      </c>
      <c r="B111" s="600" t="s">
        <v>277</v>
      </c>
      <c r="C111" s="600" t="s">
        <v>278</v>
      </c>
      <c r="I111" s="600" t="s">
        <v>229</v>
      </c>
    </row>
    <row r="112" spans="1:9">
      <c r="A112" s="600">
        <v>703177</v>
      </c>
      <c r="B112" s="600" t="s">
        <v>279</v>
      </c>
      <c r="C112" s="600" t="s">
        <v>258</v>
      </c>
      <c r="I112" s="600" t="s">
        <v>229</v>
      </c>
    </row>
    <row r="113" spans="1:9">
      <c r="A113" s="600">
        <v>703295</v>
      </c>
      <c r="B113" s="600" t="s">
        <v>280</v>
      </c>
      <c r="C113" s="600" t="s">
        <v>80</v>
      </c>
      <c r="I113" s="600" t="s">
        <v>229</v>
      </c>
    </row>
    <row r="114" spans="1:9">
      <c r="A114" s="600">
        <v>703340</v>
      </c>
      <c r="B114" s="600" t="s">
        <v>281</v>
      </c>
      <c r="C114" s="600" t="s">
        <v>74</v>
      </c>
      <c r="I114" s="600" t="s">
        <v>229</v>
      </c>
    </row>
    <row r="115" spans="1:9">
      <c r="A115" s="600">
        <v>703638</v>
      </c>
      <c r="B115" s="600" t="s">
        <v>282</v>
      </c>
      <c r="C115" s="600" t="s">
        <v>283</v>
      </c>
      <c r="I115" s="600" t="s">
        <v>229</v>
      </c>
    </row>
    <row r="116" spans="1:9">
      <c r="A116" s="600">
        <v>703731</v>
      </c>
      <c r="B116" s="600" t="s">
        <v>284</v>
      </c>
      <c r="C116" s="600" t="s">
        <v>285</v>
      </c>
      <c r="I116" s="600" t="s">
        <v>229</v>
      </c>
    </row>
    <row r="117" spans="1:9">
      <c r="A117" s="600">
        <v>704093</v>
      </c>
      <c r="B117" s="600" t="s">
        <v>286</v>
      </c>
      <c r="C117" s="600" t="s">
        <v>251</v>
      </c>
      <c r="I117" s="600" t="s">
        <v>229</v>
      </c>
    </row>
    <row r="118" spans="1:9">
      <c r="A118" s="600">
        <v>704283</v>
      </c>
      <c r="B118" s="600" t="s">
        <v>287</v>
      </c>
      <c r="C118" s="600" t="s">
        <v>84</v>
      </c>
      <c r="I118" s="600" t="s">
        <v>229</v>
      </c>
    </row>
    <row r="119" spans="1:9">
      <c r="A119" s="600">
        <v>704469</v>
      </c>
      <c r="B119" s="600" t="s">
        <v>288</v>
      </c>
      <c r="C119" s="600" t="s">
        <v>289</v>
      </c>
      <c r="I119" s="600" t="s">
        <v>229</v>
      </c>
    </row>
    <row r="120" spans="1:9">
      <c r="A120" s="600">
        <v>704688</v>
      </c>
      <c r="B120" s="600" t="s">
        <v>290</v>
      </c>
      <c r="C120" s="600" t="s">
        <v>235</v>
      </c>
      <c r="I120" s="600" t="s">
        <v>229</v>
      </c>
    </row>
    <row r="121" spans="1:9">
      <c r="A121" s="600">
        <v>704747</v>
      </c>
      <c r="B121" s="600" t="s">
        <v>291</v>
      </c>
      <c r="C121" s="600" t="s">
        <v>263</v>
      </c>
      <c r="I121" s="600" t="s">
        <v>229</v>
      </c>
    </row>
    <row r="122" spans="1:9">
      <c r="A122" s="600">
        <v>704799</v>
      </c>
      <c r="B122" s="600" t="s">
        <v>292</v>
      </c>
      <c r="C122" s="600" t="s">
        <v>79</v>
      </c>
      <c r="I122" s="600" t="s">
        <v>229</v>
      </c>
    </row>
    <row r="123" spans="1:9">
      <c r="A123" s="600">
        <v>704831</v>
      </c>
      <c r="B123" s="600" t="s">
        <v>293</v>
      </c>
      <c r="C123" s="600" t="s">
        <v>74</v>
      </c>
      <c r="I123" s="600" t="s">
        <v>229</v>
      </c>
    </row>
    <row r="124" spans="1:9">
      <c r="A124" s="600">
        <v>704897</v>
      </c>
      <c r="B124" s="600" t="s">
        <v>294</v>
      </c>
      <c r="C124" s="600" t="s">
        <v>75</v>
      </c>
      <c r="I124" s="600" t="s">
        <v>229</v>
      </c>
    </row>
    <row r="125" spans="1:9">
      <c r="A125" s="600">
        <v>704977</v>
      </c>
      <c r="B125" s="600" t="s">
        <v>295</v>
      </c>
      <c r="C125" s="600" t="s">
        <v>87</v>
      </c>
      <c r="I125" s="600" t="s">
        <v>229</v>
      </c>
    </row>
    <row r="126" spans="1:9">
      <c r="A126" s="600">
        <v>704995</v>
      </c>
      <c r="B126" s="600" t="s">
        <v>296</v>
      </c>
      <c r="C126" s="600" t="s">
        <v>238</v>
      </c>
      <c r="I126" s="600" t="s">
        <v>229</v>
      </c>
    </row>
    <row r="127" spans="1:9">
      <c r="A127" s="600">
        <v>705303</v>
      </c>
      <c r="B127" s="600" t="s">
        <v>297</v>
      </c>
      <c r="C127" s="600" t="s">
        <v>298</v>
      </c>
      <c r="I127" s="600" t="s">
        <v>229</v>
      </c>
    </row>
    <row r="128" spans="1:9">
      <c r="A128" s="600">
        <v>705930</v>
      </c>
      <c r="B128" s="600" t="s">
        <v>299</v>
      </c>
      <c r="C128" s="600" t="s">
        <v>300</v>
      </c>
      <c r="I128" s="600" t="s">
        <v>229</v>
      </c>
    </row>
  </sheetData>
  <sheetProtection password="DA61" sheet="1" objects="1" scenarios="1" selectLockedCells="1" selectUnlockedCells="1"/>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sqref="A1:C9"/>
    </sheetView>
  </sheetViews>
  <sheetFormatPr defaultRowHeight="14.25"/>
  <sheetData>
    <row r="1" spans="1:3">
      <c r="A1" s="55" t="s">
        <v>91</v>
      </c>
      <c r="B1" s="55" t="s">
        <v>92</v>
      </c>
      <c r="C1" s="1"/>
    </row>
    <row r="2" spans="1:3">
      <c r="A2" s="55">
        <v>700980</v>
      </c>
      <c r="B2" s="55" t="s">
        <v>90</v>
      </c>
      <c r="C2" s="1"/>
    </row>
    <row r="3" spans="1:3">
      <c r="A3" s="55">
        <v>700653</v>
      </c>
      <c r="B3" s="55" t="s">
        <v>93</v>
      </c>
      <c r="C3" s="1"/>
    </row>
    <row r="4" spans="1:3">
      <c r="A4" s="55">
        <v>700124</v>
      </c>
      <c r="B4" s="55" t="s">
        <v>94</v>
      </c>
      <c r="C4" s="1"/>
    </row>
    <row r="5" spans="1:3">
      <c r="A5" s="55">
        <v>700934</v>
      </c>
      <c r="B5" s="55" t="s">
        <v>95</v>
      </c>
      <c r="C5" s="1"/>
    </row>
    <row r="6" spans="1:3">
      <c r="A6" s="1"/>
      <c r="B6" s="1"/>
      <c r="C6" s="1"/>
    </row>
    <row r="7" spans="1:3">
      <c r="A7" s="1"/>
      <c r="B7" s="1"/>
      <c r="C7" s="1"/>
    </row>
    <row r="8" spans="1:3">
      <c r="A8" s="1"/>
      <c r="B8" s="1"/>
      <c r="C8" s="1"/>
    </row>
    <row r="9" spans="1:3">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السجل العام</vt:lpstr>
      <vt:lpstr>ورقة4</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2020-07-13T21:38:33Z</cp:lastPrinted>
  <dcterms:created xsi:type="dcterms:W3CDTF">2015-06-05T18:17:20Z</dcterms:created>
  <dcterms:modified xsi:type="dcterms:W3CDTF">2020-07-13T22:14:33Z</dcterms:modified>
</cp:coreProperties>
</file>