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0" windowWidth="19320" windowHeight="7035" tabRatio="753" activeTab="0"/>
  </bookViews>
  <sheets>
    <sheet name="تعليمات التسجيل" sheetId="1" r:id="rId1"/>
    <sheet name="إدخال البيانات" sheetId="2" r:id="rId2"/>
    <sheet name="الإستمارة" sheetId="3" r:id="rId3"/>
    <sheet name="السجل العام" sheetId="4" r:id="rId4"/>
    <sheet name="ورقة3" sheetId="5" r:id="rId5"/>
    <sheet name="ورقة2" sheetId="6" state="hidden" r:id="rId6"/>
    <sheet name="ورقة1" sheetId="7" state="hidden" r:id="rId7"/>
  </sheets>
  <definedNames>
    <definedName name="_xlfn.IFERROR" hidden="1">#NAME?</definedName>
    <definedName name="_xlnm.Print_Area" localSheetId="2">'الإستمارة'!$A$1:$Q$48</definedName>
  </definedNames>
  <calcPr fullCalcOnLoad="1"/>
</workbook>
</file>

<file path=xl/sharedStrings.xml><?xml version="1.0" encoding="utf-8"?>
<sst xmlns="http://schemas.openxmlformats.org/spreadsheetml/2006/main" count="5874" uniqueCount="2126">
  <si>
    <t>تاريخه</t>
  </si>
  <si>
    <t>حسم العسكري</t>
  </si>
  <si>
    <t>الفصل الأول</t>
  </si>
  <si>
    <t>الاسم والكنية:</t>
  </si>
  <si>
    <t>اسم الاب:</t>
  </si>
  <si>
    <t>اسم الام:</t>
  </si>
  <si>
    <t>نوع الثانوية</t>
  </si>
  <si>
    <t>عام الثانوية :</t>
  </si>
  <si>
    <t>جديد</t>
  </si>
  <si>
    <t>راسب</t>
  </si>
  <si>
    <t xml:space="preserve">جديد </t>
  </si>
  <si>
    <t xml:space="preserve">راسب </t>
  </si>
  <si>
    <t>أصول المحاسبة  (1)</t>
  </si>
  <si>
    <t>الفصل الثاني</t>
  </si>
  <si>
    <t>أصول المحاسبة (2)</t>
  </si>
  <si>
    <t xml:space="preserve">الرياضيات المالية والادارية </t>
  </si>
  <si>
    <t xml:space="preserve">اساليب كمية في الادارة </t>
  </si>
  <si>
    <t>مبادئ الادارة  (1)</t>
  </si>
  <si>
    <t>مبادئ الادارة  (2)</t>
  </si>
  <si>
    <t xml:space="preserve">المدخل الى القانون </t>
  </si>
  <si>
    <t>دراسات تجارية باللغة الاجنبية</t>
  </si>
  <si>
    <t xml:space="preserve">تقنيات الحاسوب </t>
  </si>
  <si>
    <t xml:space="preserve">اقتصاد كلي </t>
  </si>
  <si>
    <t>اللغة الانكليزية</t>
  </si>
  <si>
    <t xml:space="preserve">محاسبة شركات الاشخاص </t>
  </si>
  <si>
    <t xml:space="preserve">محاسبة شركات الاموال </t>
  </si>
  <si>
    <t xml:space="preserve">ادارة مشتريات ومخازن </t>
  </si>
  <si>
    <t xml:space="preserve">المالية العامة </t>
  </si>
  <si>
    <t xml:space="preserve">الادارة المالية </t>
  </si>
  <si>
    <t xml:space="preserve">ادارة الانتاج </t>
  </si>
  <si>
    <t xml:space="preserve">القانون التجاري </t>
  </si>
  <si>
    <t xml:space="preserve">الاقتصاد الجزئي </t>
  </si>
  <si>
    <t xml:space="preserve">التمويل باللغة الاجنبية </t>
  </si>
  <si>
    <t xml:space="preserve">مبادئ الاحصاء </t>
  </si>
  <si>
    <t>مبادئ التكاليف (2)</t>
  </si>
  <si>
    <t xml:space="preserve">نظم المعلومات المحاسبية </t>
  </si>
  <si>
    <t>تحليل مالي باللغة الاجنبية</t>
  </si>
  <si>
    <t>محاسبة خاصة  (1)</t>
  </si>
  <si>
    <t>محاسبة خاصة (2)</t>
  </si>
  <si>
    <t xml:space="preserve">محاسبة منشات مالية </t>
  </si>
  <si>
    <t xml:space="preserve">نظرية المحاسبة </t>
  </si>
  <si>
    <t xml:space="preserve">محاسبة حكومية </t>
  </si>
  <si>
    <t xml:space="preserve">محاسبة ضريبية </t>
  </si>
  <si>
    <t>تدقيق حسابات (1)</t>
  </si>
  <si>
    <t>تدقيق حسابات (2)</t>
  </si>
  <si>
    <t xml:space="preserve">محاسبة ادارية </t>
  </si>
  <si>
    <t xml:space="preserve">محاسبة متقدمة </t>
  </si>
  <si>
    <t xml:space="preserve">محاسبة دولية بللغة الاجنبية </t>
  </si>
  <si>
    <t xml:space="preserve">محاسبة البترول </t>
  </si>
  <si>
    <t xml:space="preserve">برمجيات تطبيقية في المحاسبة </t>
  </si>
  <si>
    <t xml:space="preserve">مشكلات محاسبية معاصرة </t>
  </si>
  <si>
    <t xml:space="preserve">محاسبة زراعية </t>
  </si>
  <si>
    <t>دراسات محاسبية باللغة الاجنبية</t>
  </si>
  <si>
    <t>رقم الطالب</t>
  </si>
  <si>
    <t>مكان الميلاد</t>
  </si>
  <si>
    <t>عام الميلاد</t>
  </si>
  <si>
    <t>حسم النقابة أو الاعاقة :</t>
  </si>
  <si>
    <t>إعادة إرتباط</t>
  </si>
  <si>
    <t>تدوير رسوم</t>
  </si>
  <si>
    <t>المبلغ</t>
  </si>
  <si>
    <t>المبلغ المستحق</t>
  </si>
  <si>
    <t>مبادئ التكاليف (1)</t>
  </si>
  <si>
    <t>مقررات السنة الثانية</t>
  </si>
  <si>
    <t>مقررات السنة الأولى</t>
  </si>
  <si>
    <t>ذوي الشهداء والجرحى</t>
  </si>
  <si>
    <t>الاسم والنسبة</t>
  </si>
  <si>
    <t>الأب</t>
  </si>
  <si>
    <t>الام</t>
  </si>
  <si>
    <t>عام الثانوية</t>
  </si>
  <si>
    <t>محافظتها</t>
  </si>
  <si>
    <t>الجنس</t>
  </si>
  <si>
    <t>الجنسية</t>
  </si>
  <si>
    <t>معلومات الشهادة</t>
  </si>
  <si>
    <t>مقررات السنة الثالثة</t>
  </si>
  <si>
    <t>مقررات السنة الرابعة</t>
  </si>
  <si>
    <t>إعادة الإرتباط</t>
  </si>
  <si>
    <t>رقمه</t>
  </si>
  <si>
    <t>المبلغ المدور</t>
  </si>
  <si>
    <t>أنواع الحسم</t>
  </si>
  <si>
    <t>نقابة المعلمين ومعاقين</t>
  </si>
  <si>
    <t>عناصر الجيش وقوى الأمن الداخلي</t>
  </si>
  <si>
    <t>ذوي شهداء وجرحى الجيش العربي السوري</t>
  </si>
  <si>
    <t>الأموال المستحقة</t>
  </si>
  <si>
    <t>السنة</t>
  </si>
  <si>
    <t>دمشق</t>
  </si>
  <si>
    <t>الاب</t>
  </si>
  <si>
    <t>احمد</t>
  </si>
  <si>
    <t>محمود</t>
  </si>
  <si>
    <t>علي</t>
  </si>
  <si>
    <t>سعيد</t>
  </si>
  <si>
    <t>فاديه</t>
  </si>
  <si>
    <t>رمضان</t>
  </si>
  <si>
    <t>اكرم</t>
  </si>
  <si>
    <t>ريما</t>
  </si>
  <si>
    <t>مصطفى</t>
  </si>
  <si>
    <t>مريم</t>
  </si>
  <si>
    <t>ابراهيم</t>
  </si>
  <si>
    <t>حسني</t>
  </si>
  <si>
    <t>سمر</t>
  </si>
  <si>
    <t>وفاء</t>
  </si>
  <si>
    <t>محمد</t>
  </si>
  <si>
    <t>منال</t>
  </si>
  <si>
    <t>ماهر</t>
  </si>
  <si>
    <t>محمد بشار</t>
  </si>
  <si>
    <t>منى</t>
  </si>
  <si>
    <t>سوسن</t>
  </si>
  <si>
    <t>ريم</t>
  </si>
  <si>
    <t>خالد</t>
  </si>
  <si>
    <t>عبد الكريم</t>
  </si>
  <si>
    <t>سهام</t>
  </si>
  <si>
    <t>وليد</t>
  </si>
  <si>
    <t>اسيمه</t>
  </si>
  <si>
    <t>سميره</t>
  </si>
  <si>
    <t>عبد الرحمن</t>
  </si>
  <si>
    <t>محمد نبيل</t>
  </si>
  <si>
    <t>فوزي</t>
  </si>
  <si>
    <t>اميره</t>
  </si>
  <si>
    <t>ميساء</t>
  </si>
  <si>
    <t>محمد جمال</t>
  </si>
  <si>
    <t>جميله</t>
  </si>
  <si>
    <t>عائده</t>
  </si>
  <si>
    <t>ممدوح</t>
  </si>
  <si>
    <t>يحيى</t>
  </si>
  <si>
    <t>امل</t>
  </si>
  <si>
    <t>محمد خير</t>
  </si>
  <si>
    <t>نداء</t>
  </si>
  <si>
    <t>فاطمه</t>
  </si>
  <si>
    <t>عامر</t>
  </si>
  <si>
    <t>سناء</t>
  </si>
  <si>
    <t>محمد بسام</t>
  </si>
  <si>
    <t>هناء</t>
  </si>
  <si>
    <t>عمر</t>
  </si>
  <si>
    <t>حسن</t>
  </si>
  <si>
    <t>ياسر</t>
  </si>
  <si>
    <t>سمير</t>
  </si>
  <si>
    <t>جهاد</t>
  </si>
  <si>
    <t>عدنان</t>
  </si>
  <si>
    <t>احمد عاشور</t>
  </si>
  <si>
    <t>فايزه</t>
  </si>
  <si>
    <t>دلال</t>
  </si>
  <si>
    <t>هيثم</t>
  </si>
  <si>
    <t>بدوي</t>
  </si>
  <si>
    <t>هدى</t>
  </si>
  <si>
    <t>عبد القادر</t>
  </si>
  <si>
    <t>قمر</t>
  </si>
  <si>
    <t>نجاح</t>
  </si>
  <si>
    <t>توفيق</t>
  </si>
  <si>
    <t>مها</t>
  </si>
  <si>
    <t>محمد سمير</t>
  </si>
  <si>
    <t>سحر</t>
  </si>
  <si>
    <t>يوسف</t>
  </si>
  <si>
    <t>نبيله</t>
  </si>
  <si>
    <t>فاتن</t>
  </si>
  <si>
    <t>منير</t>
  </si>
  <si>
    <t>رضوان</t>
  </si>
  <si>
    <t>سوزان</t>
  </si>
  <si>
    <t>ايمن</t>
  </si>
  <si>
    <t>نبيل</t>
  </si>
  <si>
    <t>ثناء</t>
  </si>
  <si>
    <t>فدوى</t>
  </si>
  <si>
    <t>حسين</t>
  </si>
  <si>
    <t>بديع</t>
  </si>
  <si>
    <t>موسى</t>
  </si>
  <si>
    <t>محمد عدنان</t>
  </si>
  <si>
    <t>باسمه</t>
  </si>
  <si>
    <t>فارس</t>
  </si>
  <si>
    <t>زياد</t>
  </si>
  <si>
    <t>لطيفه</t>
  </si>
  <si>
    <t>بشار</t>
  </si>
  <si>
    <t>مياده</t>
  </si>
  <si>
    <t>سامر</t>
  </si>
  <si>
    <t>رنا</t>
  </si>
  <si>
    <t>حنان</t>
  </si>
  <si>
    <t>فلك</t>
  </si>
  <si>
    <t>محمد زياد</t>
  </si>
  <si>
    <t>سعاد</t>
  </si>
  <si>
    <t>ايمان</t>
  </si>
  <si>
    <t>رفيق</t>
  </si>
  <si>
    <t>محمد مامون</t>
  </si>
  <si>
    <t>محمد سعيد</t>
  </si>
  <si>
    <t>عادل</t>
  </si>
  <si>
    <t>بسام</t>
  </si>
  <si>
    <t>هيفاء</t>
  </si>
  <si>
    <t>نجوى</t>
  </si>
  <si>
    <t>فطمه</t>
  </si>
  <si>
    <t>جمال</t>
  </si>
  <si>
    <t>سلوى</t>
  </si>
  <si>
    <t>سالم</t>
  </si>
  <si>
    <t>محمد علي</t>
  </si>
  <si>
    <t>طارق</t>
  </si>
  <si>
    <t>ناصر</t>
  </si>
  <si>
    <t>سلمان</t>
  </si>
  <si>
    <t>ضياء</t>
  </si>
  <si>
    <t>نوفه</t>
  </si>
  <si>
    <t>ليلى</t>
  </si>
  <si>
    <t>انور</t>
  </si>
  <si>
    <t>نوال</t>
  </si>
  <si>
    <t>بديعه</t>
  </si>
  <si>
    <t>الياس</t>
  </si>
  <si>
    <t>صلاح</t>
  </si>
  <si>
    <t>نهاد</t>
  </si>
  <si>
    <t>ابتسام</t>
  </si>
  <si>
    <t>محمد فايز</t>
  </si>
  <si>
    <t>عيسى</t>
  </si>
  <si>
    <t>محمد عماد</t>
  </si>
  <si>
    <t>صباح</t>
  </si>
  <si>
    <t>محمد ايمن</t>
  </si>
  <si>
    <t>محمد هشام</t>
  </si>
  <si>
    <t>ندى</t>
  </si>
  <si>
    <t>يسرى</t>
  </si>
  <si>
    <t>هاله</t>
  </si>
  <si>
    <t>محمد رياض</t>
  </si>
  <si>
    <t>ناهد</t>
  </si>
  <si>
    <t>خليل</t>
  </si>
  <si>
    <t>محمد عيد</t>
  </si>
  <si>
    <t>قاسم</t>
  </si>
  <si>
    <t>وداد</t>
  </si>
  <si>
    <t>فايز</t>
  </si>
  <si>
    <t>صالح</t>
  </si>
  <si>
    <t>كمال</t>
  </si>
  <si>
    <t>غسان</t>
  </si>
  <si>
    <t>محمد غسان</t>
  </si>
  <si>
    <t>ياسين</t>
  </si>
  <si>
    <t>خلود</t>
  </si>
  <si>
    <t>سليمان</t>
  </si>
  <si>
    <t>سليم</t>
  </si>
  <si>
    <t>عبد الرزاق</t>
  </si>
  <si>
    <t>جريس</t>
  </si>
  <si>
    <t>ماجد</t>
  </si>
  <si>
    <t>عثمان</t>
  </si>
  <si>
    <t>صبحه</t>
  </si>
  <si>
    <t>رافع</t>
  </si>
  <si>
    <t>امين</t>
  </si>
  <si>
    <t>غصون</t>
  </si>
  <si>
    <t>سلمى</t>
  </si>
  <si>
    <t>جمعه</t>
  </si>
  <si>
    <t>محمد منير</t>
  </si>
  <si>
    <t>حسام</t>
  </si>
  <si>
    <t>افتكار</t>
  </si>
  <si>
    <t>هيام</t>
  </si>
  <si>
    <t>عبد الفتاح</t>
  </si>
  <si>
    <t>انصاف</t>
  </si>
  <si>
    <t>بلال</t>
  </si>
  <si>
    <t>حسام الدين</t>
  </si>
  <si>
    <t>فاروق</t>
  </si>
  <si>
    <t>اسعد</t>
  </si>
  <si>
    <t>عمار</t>
  </si>
  <si>
    <t>نصره</t>
  </si>
  <si>
    <t>فواز</t>
  </si>
  <si>
    <t>محمد ربيع</t>
  </si>
  <si>
    <t>اسماعيل</t>
  </si>
  <si>
    <t>نديم</t>
  </si>
  <si>
    <t>فؤاد</t>
  </si>
  <si>
    <t>يسره</t>
  </si>
  <si>
    <t>فاتنه</t>
  </si>
  <si>
    <t>ملك</t>
  </si>
  <si>
    <t>عبد العزيز</t>
  </si>
  <si>
    <t>غزاله</t>
  </si>
  <si>
    <t>رياض</t>
  </si>
  <si>
    <t>شاهين</t>
  </si>
  <si>
    <t>برهان</t>
  </si>
  <si>
    <t>خلدون</t>
  </si>
  <si>
    <t>عماد الدين</t>
  </si>
  <si>
    <t>خالديه</t>
  </si>
  <si>
    <t>فلاح</t>
  </si>
  <si>
    <t>جاسم</t>
  </si>
  <si>
    <t>رزان</t>
  </si>
  <si>
    <t>عبد الناصر</t>
  </si>
  <si>
    <t>مائده</t>
  </si>
  <si>
    <t>ساميه</t>
  </si>
  <si>
    <t>كامل</t>
  </si>
  <si>
    <t>محمد جميل</t>
  </si>
  <si>
    <t>نزيه</t>
  </si>
  <si>
    <t>سميح</t>
  </si>
  <si>
    <t>رانيا</t>
  </si>
  <si>
    <t>موفق</t>
  </si>
  <si>
    <t>سعاد بكر</t>
  </si>
  <si>
    <t>رشيد</t>
  </si>
  <si>
    <t>محمد حسان</t>
  </si>
  <si>
    <t>احلام</t>
  </si>
  <si>
    <t>جورج</t>
  </si>
  <si>
    <t>محمد اديب</t>
  </si>
  <si>
    <t xml:space="preserve">محمد </t>
  </si>
  <si>
    <t>تمام</t>
  </si>
  <si>
    <t>عبيده</t>
  </si>
  <si>
    <t>عبده</t>
  </si>
  <si>
    <t>فضل الله</t>
  </si>
  <si>
    <t>بشيره</t>
  </si>
  <si>
    <t>ميسر</t>
  </si>
  <si>
    <t>اماني</t>
  </si>
  <si>
    <t>محمد فتحي</t>
  </si>
  <si>
    <t>انتصار</t>
  </si>
  <si>
    <t>مروان</t>
  </si>
  <si>
    <t>خضر</t>
  </si>
  <si>
    <t>نايفه</t>
  </si>
  <si>
    <t>فاضل</t>
  </si>
  <si>
    <t>محمد جمعه</t>
  </si>
  <si>
    <t>فتحيه</t>
  </si>
  <si>
    <t>نعيمه</t>
  </si>
  <si>
    <t>محمد عادل</t>
  </si>
  <si>
    <t>بدريه</t>
  </si>
  <si>
    <t>طالب</t>
  </si>
  <si>
    <t>محسن</t>
  </si>
  <si>
    <t>لميس</t>
  </si>
  <si>
    <t>غازي</t>
  </si>
  <si>
    <t>عمران</t>
  </si>
  <si>
    <t>منذر</t>
  </si>
  <si>
    <t>عصام</t>
  </si>
  <si>
    <t>لميا</t>
  </si>
  <si>
    <t>باسل</t>
  </si>
  <si>
    <t>محمد الاحمد</t>
  </si>
  <si>
    <t>محمد الحلبي</t>
  </si>
  <si>
    <t>عبد الحليم</t>
  </si>
  <si>
    <t>محمد السيد</t>
  </si>
  <si>
    <t>محمد العبار</t>
  </si>
  <si>
    <t>مطيعه</t>
  </si>
  <si>
    <t>محمد ياسين</t>
  </si>
  <si>
    <t>نواف</t>
  </si>
  <si>
    <t>محمد شحاده</t>
  </si>
  <si>
    <t>هشام</t>
  </si>
  <si>
    <t>رفعت</t>
  </si>
  <si>
    <t>ظافر</t>
  </si>
  <si>
    <t>ممتاز</t>
  </si>
  <si>
    <t>ريعان</t>
  </si>
  <si>
    <t>اديب</t>
  </si>
  <si>
    <t>رائد</t>
  </si>
  <si>
    <t>اقبال</t>
  </si>
  <si>
    <t>بشير</t>
  </si>
  <si>
    <t>محمد ديب</t>
  </si>
  <si>
    <t>عيده</t>
  </si>
  <si>
    <t>هنا</t>
  </si>
  <si>
    <t>حيات</t>
  </si>
  <si>
    <t>مجد</t>
  </si>
  <si>
    <t>صفوح</t>
  </si>
  <si>
    <t>علاء الدين سلطان</t>
  </si>
  <si>
    <t>طه</t>
  </si>
  <si>
    <t>عبد المعين</t>
  </si>
  <si>
    <t>محمد عرفان</t>
  </si>
  <si>
    <t>جبر</t>
  </si>
  <si>
    <t>شكيب</t>
  </si>
  <si>
    <t>احمد الزعبي</t>
  </si>
  <si>
    <t>سميرة</t>
  </si>
  <si>
    <t>عاطف</t>
  </si>
  <si>
    <t>نصوح</t>
  </si>
  <si>
    <t>محمد موفق</t>
  </si>
  <si>
    <t>محمد طالب</t>
  </si>
  <si>
    <t>محمد لؤي</t>
  </si>
  <si>
    <t>احمد محمد</t>
  </si>
  <si>
    <t>محمدخالد</t>
  </si>
  <si>
    <t>عزيز</t>
  </si>
  <si>
    <t>أحمد</t>
  </si>
  <si>
    <t>شحادة</t>
  </si>
  <si>
    <t>رفاعي</t>
  </si>
  <si>
    <t>انطون</t>
  </si>
  <si>
    <t>فاطمة</t>
  </si>
  <si>
    <t>سعد</t>
  </si>
  <si>
    <t>اميل</t>
  </si>
  <si>
    <t>اغصان</t>
  </si>
  <si>
    <t>شادي خليل</t>
  </si>
  <si>
    <t>خيرية</t>
  </si>
  <si>
    <t>خديجة</t>
  </si>
  <si>
    <t>فاتنة</t>
  </si>
  <si>
    <t>ماجدة</t>
  </si>
  <si>
    <t>زبيدة</t>
  </si>
  <si>
    <t>راتب</t>
  </si>
  <si>
    <t>غادة</t>
  </si>
  <si>
    <t>فطوم</t>
  </si>
  <si>
    <t>سيف الدين</t>
  </si>
  <si>
    <t>نجاة</t>
  </si>
  <si>
    <t>باسمة</t>
  </si>
  <si>
    <t>محمد لطفي</t>
  </si>
  <si>
    <t>كيفورك</t>
  </si>
  <si>
    <t>بدر</t>
  </si>
  <si>
    <t>محمد النجار</t>
  </si>
  <si>
    <t>عبدة</t>
  </si>
  <si>
    <t>رويدا</t>
  </si>
  <si>
    <t>روعة</t>
  </si>
  <si>
    <t>وهيب</t>
  </si>
  <si>
    <t>شحاده</t>
  </si>
  <si>
    <t>فادية</t>
  </si>
  <si>
    <t>أمل</t>
  </si>
  <si>
    <t xml:space="preserve">محمد خير </t>
  </si>
  <si>
    <t>أميرة</t>
  </si>
  <si>
    <t>عبدالهادي</t>
  </si>
  <si>
    <t>هزار</t>
  </si>
  <si>
    <t>نبال</t>
  </si>
  <si>
    <t>زينه</t>
  </si>
  <si>
    <t>نجاب</t>
  </si>
  <si>
    <t>آمال</t>
  </si>
  <si>
    <t>زكية</t>
  </si>
  <si>
    <t>سعدالدين</t>
  </si>
  <si>
    <t>محمدبسام</t>
  </si>
  <si>
    <t>محمد غازي</t>
  </si>
  <si>
    <t>عزام</t>
  </si>
  <si>
    <t>عائدة</t>
  </si>
  <si>
    <t>ايليا</t>
  </si>
  <si>
    <t>صونيا</t>
  </si>
  <si>
    <t>غيداء فليح</t>
  </si>
  <si>
    <t>رندا</t>
  </si>
  <si>
    <t>شمه</t>
  </si>
  <si>
    <t>راميه</t>
  </si>
  <si>
    <t>غانم</t>
  </si>
  <si>
    <t>حميدي</t>
  </si>
  <si>
    <t>عبد الرحمن عمر</t>
  </si>
  <si>
    <t>محمدهيثم</t>
  </si>
  <si>
    <t>بهاء الدين</t>
  </si>
  <si>
    <t>مرشد</t>
  </si>
  <si>
    <t>غاليه</t>
  </si>
  <si>
    <t>محمد رسلان</t>
  </si>
  <si>
    <t>محمد عبد الرزاق</t>
  </si>
  <si>
    <t>هنديه</t>
  </si>
  <si>
    <t>مكيه</t>
  </si>
  <si>
    <t>رجا</t>
  </si>
  <si>
    <t>هالة</t>
  </si>
  <si>
    <t>سوزان سليمان</t>
  </si>
  <si>
    <t xml:space="preserve">محمد عدنان </t>
  </si>
  <si>
    <t>محمد مأمون</t>
  </si>
  <si>
    <t xml:space="preserve">احمد </t>
  </si>
  <si>
    <t>ربيع</t>
  </si>
  <si>
    <t>محمد عثمان</t>
  </si>
  <si>
    <t>محمد كنعان</t>
  </si>
  <si>
    <t>محمد فاخر</t>
  </si>
  <si>
    <t>محمد صياح</t>
  </si>
  <si>
    <t>عقاب</t>
  </si>
  <si>
    <t>حسن ابراهيم</t>
  </si>
  <si>
    <t>وداد شاهين</t>
  </si>
  <si>
    <t>محمدديب</t>
  </si>
  <si>
    <t xml:space="preserve">محمود </t>
  </si>
  <si>
    <t>معروف</t>
  </si>
  <si>
    <t>محمد سعديه</t>
  </si>
  <si>
    <t>محمد نادر</t>
  </si>
  <si>
    <t>حواس</t>
  </si>
  <si>
    <t>محمد القادري</t>
  </si>
  <si>
    <t xml:space="preserve">يوسف </t>
  </si>
  <si>
    <t>نور الوتار</t>
  </si>
  <si>
    <t>مطانيوس</t>
  </si>
  <si>
    <t>محمد رفيق</t>
  </si>
  <si>
    <t>عبد الغفار</t>
  </si>
  <si>
    <t>خديجه درويش</t>
  </si>
  <si>
    <t>احمد الحريري</t>
  </si>
  <si>
    <t>احمد شنار</t>
  </si>
  <si>
    <t>خديجة حسن</t>
  </si>
  <si>
    <t>محمد خربوطلي</t>
  </si>
  <si>
    <t>عزو</t>
  </si>
  <si>
    <t>خالد الاحمد</t>
  </si>
  <si>
    <t>علي محمد</t>
  </si>
  <si>
    <t>حسنيه</t>
  </si>
  <si>
    <t>ولاء منصور</t>
  </si>
  <si>
    <t>عايش</t>
  </si>
  <si>
    <t>سماح عامر</t>
  </si>
  <si>
    <t>عبد الرحمن كسكين</t>
  </si>
  <si>
    <t>الرابعة</t>
  </si>
  <si>
    <t>طارق السحار</t>
  </si>
  <si>
    <t>سامي الرز</t>
  </si>
  <si>
    <t>لما محمود</t>
  </si>
  <si>
    <t>احمد المقداد</t>
  </si>
  <si>
    <t>شيماء الحسيني</t>
  </si>
  <si>
    <t>نايف الاسدي</t>
  </si>
  <si>
    <t>هناء العثمان</t>
  </si>
  <si>
    <t>الاء زرزور</t>
  </si>
  <si>
    <t>فيروز حجير</t>
  </si>
  <si>
    <t>رولا حبش</t>
  </si>
  <si>
    <t>محمدناجي</t>
  </si>
  <si>
    <t>فراس البلخي</t>
  </si>
  <si>
    <t>محمد خير طالب</t>
  </si>
  <si>
    <t>علا التقي</t>
  </si>
  <si>
    <t>محمد انور شتيوي</t>
  </si>
  <si>
    <t>منى الصطوف</t>
  </si>
  <si>
    <t>عطا العبيد</t>
  </si>
  <si>
    <t>احمد الجاسم</t>
  </si>
  <si>
    <t>مهيب نصر</t>
  </si>
  <si>
    <t>مؤمنه النقلي</t>
  </si>
  <si>
    <t>بسام العايد</t>
  </si>
  <si>
    <t>ورود القطيفان</t>
  </si>
  <si>
    <t>الاء عوض</t>
  </si>
  <si>
    <t>رهف غنطوس</t>
  </si>
  <si>
    <t>نارت سعيد</t>
  </si>
  <si>
    <t>محمود شيباني</t>
  </si>
  <si>
    <t>حسن زينه</t>
  </si>
  <si>
    <t>تغريد يونسو</t>
  </si>
  <si>
    <t>ابراهيم دباس</t>
  </si>
  <si>
    <t>ولاء الريس</t>
  </si>
  <si>
    <t>محمد الخضر</t>
  </si>
  <si>
    <t>عماد الهندي</t>
  </si>
  <si>
    <t>مهند الخن</t>
  </si>
  <si>
    <t>محمد انس حمصيه</t>
  </si>
  <si>
    <t>محمد اسماعيل عكاش</t>
  </si>
  <si>
    <t>عمار ابو بكر</t>
  </si>
  <si>
    <t>محمد هشام نوفليه</t>
  </si>
  <si>
    <t>وسيم قبه جي</t>
  </si>
  <si>
    <t>ميس معروف</t>
  </si>
  <si>
    <t>خلدون دبور</t>
  </si>
  <si>
    <t>ساره دمراني</t>
  </si>
  <si>
    <t>صالح ابو فخر</t>
  </si>
  <si>
    <t>امل سكري</t>
  </si>
  <si>
    <t>لبيب اسماعيل</t>
  </si>
  <si>
    <t>ربى برنيه</t>
  </si>
  <si>
    <t>نور شومان</t>
  </si>
  <si>
    <t>احمد زيتون</t>
  </si>
  <si>
    <t>ساميه هواري</t>
  </si>
  <si>
    <t>سامر مسعود</t>
  </si>
  <si>
    <t>محمد غيث عقاد</t>
  </si>
  <si>
    <t>روبا ايزولي</t>
  </si>
  <si>
    <t>ايهاب قبلان</t>
  </si>
  <si>
    <t>الماس رزق</t>
  </si>
  <si>
    <t>رامي عجور</t>
  </si>
  <si>
    <t>فرح يونس</t>
  </si>
  <si>
    <t>رفاه فرهود</t>
  </si>
  <si>
    <t>هبه الاكتع</t>
  </si>
  <si>
    <t>عنايا</t>
  </si>
  <si>
    <t>وجدان سكريه</t>
  </si>
  <si>
    <t>محمد رضوان علاوي</t>
  </si>
  <si>
    <t>كنده دويعر</t>
  </si>
  <si>
    <t>اماني الرفاعي</t>
  </si>
  <si>
    <t>مجد المناع</t>
  </si>
  <si>
    <t>ولاء الجمال</t>
  </si>
  <si>
    <t>احمد الحاج</t>
  </si>
  <si>
    <t>جنى مهايني</t>
  </si>
  <si>
    <t>لمه</t>
  </si>
  <si>
    <t>رزان حاتم</t>
  </si>
  <si>
    <t>شحاذه</t>
  </si>
  <si>
    <t>هوزان</t>
  </si>
  <si>
    <t>فلاح المنيزل النعيمي</t>
  </si>
  <si>
    <t>امجد الحسين</t>
  </si>
  <si>
    <t>دينا المصري</t>
  </si>
  <si>
    <t>ربا دياب</t>
  </si>
  <si>
    <t>اماني برمو</t>
  </si>
  <si>
    <t>امين الخطيب</t>
  </si>
  <si>
    <t>ايفون كوركجيان</t>
  </si>
  <si>
    <t>حازم طربوش</t>
  </si>
  <si>
    <t>حسان سقور</t>
  </si>
  <si>
    <t>حسين العالول</t>
  </si>
  <si>
    <t>حمد المخلف</t>
  </si>
  <si>
    <t>خالد الاعرج</t>
  </si>
  <si>
    <t>رؤى خليل</t>
  </si>
  <si>
    <t>راميا رزق</t>
  </si>
  <si>
    <t>زيد سعيد</t>
  </si>
  <si>
    <t>صافي الشحف</t>
  </si>
  <si>
    <t>عاصم الغصين</t>
  </si>
  <si>
    <t>عماد الدين هاشم</t>
  </si>
  <si>
    <t>لما الغميان</t>
  </si>
  <si>
    <t>محمد الطرابيشي</t>
  </si>
  <si>
    <t>محمد علي رمضان</t>
  </si>
  <si>
    <t>نضال داود</t>
  </si>
  <si>
    <t>نور عرفه</t>
  </si>
  <si>
    <t>هاني المللي</t>
  </si>
  <si>
    <t>وسيم الخطيب</t>
  </si>
  <si>
    <t>احمد الثاني</t>
  </si>
  <si>
    <t>احمد عابده</t>
  </si>
  <si>
    <t>احمد عبد العزيز</t>
  </si>
  <si>
    <t>امل السبيتي</t>
  </si>
  <si>
    <t>امير ابو الذهب</t>
  </si>
  <si>
    <t>انس العمر</t>
  </si>
  <si>
    <t>ايهم سمعان</t>
  </si>
  <si>
    <t>بلال وردتين</t>
  </si>
  <si>
    <t>بيان وطفه</t>
  </si>
  <si>
    <t>ثراء الحامد</t>
  </si>
  <si>
    <t>حسام الدواليبي</t>
  </si>
  <si>
    <t>حسام الكعيد</t>
  </si>
  <si>
    <t>جسيم</t>
  </si>
  <si>
    <t>حسني عبيسي</t>
  </si>
  <si>
    <t>عبد المعطي</t>
  </si>
  <si>
    <t>حسين يونس حامده</t>
  </si>
  <si>
    <t>دانيه الطباع</t>
  </si>
  <si>
    <t>دلكش حمي</t>
  </si>
  <si>
    <t>ديالا شيباني</t>
  </si>
  <si>
    <t>ديب ظاظا</t>
  </si>
  <si>
    <t>راتب الويش</t>
  </si>
  <si>
    <t>ربى ناعسه</t>
  </si>
  <si>
    <t>ربيع الخوري</t>
  </si>
  <si>
    <t>رشا ابو السعود الخطيب</t>
  </si>
  <si>
    <t>رضوان خميس</t>
  </si>
  <si>
    <t>رلى الخضور</t>
  </si>
  <si>
    <t>رهف المتني</t>
  </si>
  <si>
    <t>رهف بازرباشي</t>
  </si>
  <si>
    <t>رياض الاغواني</t>
  </si>
  <si>
    <t>زكريا علو</t>
  </si>
  <si>
    <t>سالم الهندي</t>
  </si>
  <si>
    <t>ساوسر غوجل</t>
  </si>
  <si>
    <t>سراج ونوس</t>
  </si>
  <si>
    <t>سلطان عسكر</t>
  </si>
  <si>
    <t>سماح المنعم</t>
  </si>
  <si>
    <t>شذا قاسم</t>
  </si>
  <si>
    <t>صالح صابوني</t>
  </si>
  <si>
    <t>صفاء عيد اغا</t>
  </si>
  <si>
    <t>صلاح الحريري</t>
  </si>
  <si>
    <t>عبد العزيز الدبس</t>
  </si>
  <si>
    <t>عبد القادر عتال</t>
  </si>
  <si>
    <t>عبد الله الاعسر</t>
  </si>
  <si>
    <t>عبير صالح</t>
  </si>
  <si>
    <t>عبير عرنوس</t>
  </si>
  <si>
    <t>عبير ملص</t>
  </si>
  <si>
    <t>عصام الدعبول</t>
  </si>
  <si>
    <t>علا كريشاتي</t>
  </si>
  <si>
    <t>علاء الدين الترجمان</t>
  </si>
  <si>
    <t>علاء الصالح</t>
  </si>
  <si>
    <t>علاء تميم</t>
  </si>
  <si>
    <t>علاء رستم</t>
  </si>
  <si>
    <t>علاء ناصر</t>
  </si>
  <si>
    <t>غيث السلق</t>
  </si>
  <si>
    <t>فراس الحلاق</t>
  </si>
  <si>
    <t>فراس العبار</t>
  </si>
  <si>
    <t>فراس الكردي</t>
  </si>
  <si>
    <t>كنان شاهين</t>
  </si>
  <si>
    <t>لمى ابو الهوا</t>
  </si>
  <si>
    <t>ليال فارس</t>
  </si>
  <si>
    <t>مايا خير بك</t>
  </si>
  <si>
    <t>مجد عرار</t>
  </si>
  <si>
    <t>محمد ايمن عقيل</t>
  </si>
  <si>
    <t>محمد جدور</t>
  </si>
  <si>
    <t>محمد سليم البري</t>
  </si>
  <si>
    <t>محمد صرصر</t>
  </si>
  <si>
    <t>محمد علاء الحريري</t>
  </si>
  <si>
    <t>محمد علي شيخ خليل</t>
  </si>
  <si>
    <t>محمد فته</t>
  </si>
  <si>
    <t>محمد لؤي الحافظ</t>
  </si>
  <si>
    <t>محمود الصيادي</t>
  </si>
  <si>
    <t>محمود حبوش</t>
  </si>
  <si>
    <t>منار ادريس</t>
  </si>
  <si>
    <t>منال فاكهاني</t>
  </si>
  <si>
    <t>منير حرب</t>
  </si>
  <si>
    <t>منير سيجري</t>
  </si>
  <si>
    <t>مهند وحش</t>
  </si>
  <si>
    <t>ميريان الموصلي</t>
  </si>
  <si>
    <t>ميشيل منصور</t>
  </si>
  <si>
    <t>نائل سنجاب</t>
  </si>
  <si>
    <t>نشوان التجار</t>
  </si>
  <si>
    <t>نور الهدى الاعرج</t>
  </si>
  <si>
    <t>نيرمين داغستاني</t>
  </si>
  <si>
    <t>هادي الابرص الشهير بالاشقر</t>
  </si>
  <si>
    <t>هشام اسحق</t>
  </si>
  <si>
    <t>بدري</t>
  </si>
  <si>
    <t>هلا حافظ</t>
  </si>
  <si>
    <t>وسام محمود</t>
  </si>
  <si>
    <t>وسيم قريشه</t>
  </si>
  <si>
    <t>ياسر القنواتي</t>
  </si>
  <si>
    <t>يوسف الجباوي</t>
  </si>
  <si>
    <t>يوسف حاج موس</t>
  </si>
  <si>
    <t>خالده عامر</t>
  </si>
  <si>
    <t>رنا دقماق</t>
  </si>
  <si>
    <t>لبنى عزام</t>
  </si>
  <si>
    <t>محمد طارق بوارشي</t>
  </si>
  <si>
    <t>غمكين دلي</t>
  </si>
  <si>
    <t>احمد الخضور</t>
  </si>
  <si>
    <t>احمد مبيض</t>
  </si>
  <si>
    <t>ايه سودان</t>
  </si>
  <si>
    <t>ايهم حسن</t>
  </si>
  <si>
    <t>بسام شباط</t>
  </si>
  <si>
    <t>بنان حسن</t>
  </si>
  <si>
    <t>دارين عوده</t>
  </si>
  <si>
    <t>رامي المحسن النعمات</t>
  </si>
  <si>
    <t>رشا عاصي</t>
  </si>
  <si>
    <t>رواء حمود</t>
  </si>
  <si>
    <t>رياض معصراني</t>
  </si>
  <si>
    <t>ريم الحاج حمود</t>
  </si>
  <si>
    <t>عامر قصقص</t>
  </si>
  <si>
    <t>علاء الدين نعمان</t>
  </si>
  <si>
    <t>علياء الزايد</t>
  </si>
  <si>
    <t>عمر كندر</t>
  </si>
  <si>
    <t>محمد الدبس</t>
  </si>
  <si>
    <t>محمد ايمن مخللاتي</t>
  </si>
  <si>
    <t>محمد حباب</t>
  </si>
  <si>
    <t>محمد فرزات</t>
  </si>
  <si>
    <t>محمد شلهوب</t>
  </si>
  <si>
    <t>ميرفت زين الدين</t>
  </si>
  <si>
    <t>ميساء تلمساني</t>
  </si>
  <si>
    <t>نجوان الحكيم</t>
  </si>
  <si>
    <t>نور الهدى بني المرجه</t>
  </si>
  <si>
    <t>ولاء ابو عاصي</t>
  </si>
  <si>
    <t>يزن بركات</t>
  </si>
  <si>
    <t>عاصم قدوره</t>
  </si>
  <si>
    <t>احمد العواد</t>
  </si>
  <si>
    <t>افنان سنجاب</t>
  </si>
  <si>
    <t>الفت شعبان</t>
  </si>
  <si>
    <t>امل الزعبي</t>
  </si>
  <si>
    <t>بثينه مداح</t>
  </si>
  <si>
    <t>حسين مرجان</t>
  </si>
  <si>
    <t>حنان العرسان</t>
  </si>
  <si>
    <t>خالد سليمان</t>
  </si>
  <si>
    <t>راما الزايد</t>
  </si>
  <si>
    <t>روعه محمود</t>
  </si>
  <si>
    <t>شيماء العودات</t>
  </si>
  <si>
    <t>زاهد</t>
  </si>
  <si>
    <t>طه عرابي</t>
  </si>
  <si>
    <t>عبير الغاوي</t>
  </si>
  <si>
    <t>علا ابو رشيد</t>
  </si>
  <si>
    <t>علا الزايد</t>
  </si>
  <si>
    <t>علي عثمان</t>
  </si>
  <si>
    <t>غنى ملص</t>
  </si>
  <si>
    <t>لؤي ضاهر</t>
  </si>
  <si>
    <t>لما مسعد</t>
  </si>
  <si>
    <t>لؤي طرابيشي</t>
  </si>
  <si>
    <t>محمد برهمجي</t>
  </si>
  <si>
    <t>محمد ربيع محايري</t>
  </si>
  <si>
    <t>محمد كلثوم</t>
  </si>
  <si>
    <t>منال السعيد</t>
  </si>
  <si>
    <t>موسى الحرفوش</t>
  </si>
  <si>
    <t>نائله نوح</t>
  </si>
  <si>
    <t>نجوى الخزنوي</t>
  </si>
  <si>
    <t>نور الاسود</t>
  </si>
  <si>
    <t>نينوس دنحو</t>
  </si>
  <si>
    <t>اندراوس</t>
  </si>
  <si>
    <t>هيلدا عياش</t>
  </si>
  <si>
    <t>دعاء نجيب</t>
  </si>
  <si>
    <t>ياسمين ديوب</t>
  </si>
  <si>
    <t>ايناس هيكل</t>
  </si>
  <si>
    <t>بسام الصلال</t>
  </si>
  <si>
    <t>بهيج بلقش</t>
  </si>
  <si>
    <t>خالد مسقوم</t>
  </si>
  <si>
    <t>ضياء عبد الفتاح</t>
  </si>
  <si>
    <t>علي العسلي</t>
  </si>
  <si>
    <t>فتون بحري</t>
  </si>
  <si>
    <t>محمد راتب مسرابي</t>
  </si>
  <si>
    <t>ميرنا الامير</t>
  </si>
  <si>
    <t>نبيل الاوس</t>
  </si>
  <si>
    <t>وائل سنوبر</t>
  </si>
  <si>
    <t>ابراهيم ابو ديب</t>
  </si>
  <si>
    <t>احمد خطاب</t>
  </si>
  <si>
    <t>اسماعيل طالب</t>
  </si>
  <si>
    <t>الاء الحكيم</t>
  </si>
  <si>
    <t>ريمون الصيداوي</t>
  </si>
  <si>
    <t>زينب ابو ليل</t>
  </si>
  <si>
    <t>طارق شلوف</t>
  </si>
  <si>
    <t>محمد بشير خياط</t>
  </si>
  <si>
    <t>عبد الرحمن نابلسي</t>
  </si>
  <si>
    <t>تيسير القاضي</t>
  </si>
  <si>
    <t>محمد نبيه</t>
  </si>
  <si>
    <t>سندس النونو</t>
  </si>
  <si>
    <t>عادل الحريري</t>
  </si>
  <si>
    <t>اماني برنبو</t>
  </si>
  <si>
    <t>ايناس الحواط</t>
  </si>
  <si>
    <t>جميل غبور</t>
  </si>
  <si>
    <t>ضحى الاخرس</t>
  </si>
  <si>
    <t>طارق شمس الدين</t>
  </si>
  <si>
    <t>علا المصري</t>
  </si>
  <si>
    <t>فادي العيد</t>
  </si>
  <si>
    <t>مازن يوسف</t>
  </si>
  <si>
    <t>محمد سامر قره حديد</t>
  </si>
  <si>
    <t>محمد علي الدقر</t>
  </si>
  <si>
    <t>هبا عامر</t>
  </si>
  <si>
    <t>وفاء الشيخ عمر</t>
  </si>
  <si>
    <t>فينيس سعد</t>
  </si>
  <si>
    <t>حسام الشلاح</t>
  </si>
  <si>
    <t>ريم عباس</t>
  </si>
  <si>
    <t>زياد كركور</t>
  </si>
  <si>
    <t>محمد فراس الصباغ</t>
  </si>
  <si>
    <t>محمد نذير كرنبه</t>
  </si>
  <si>
    <t>محمد هشام تواتي</t>
  </si>
  <si>
    <t>احمد الابراهيم</t>
  </si>
  <si>
    <t>امجد دادو</t>
  </si>
  <si>
    <t>انس دغمش</t>
  </si>
  <si>
    <t>رهام الابراهيم</t>
  </si>
  <si>
    <t>رؤى احمد</t>
  </si>
  <si>
    <t>فكروان</t>
  </si>
  <si>
    <t>زيد البواب</t>
  </si>
  <si>
    <t>عبد الرحمن العمري</t>
  </si>
  <si>
    <t>لين الحداد</t>
  </si>
  <si>
    <t>محمد هادي الموصللي</t>
  </si>
  <si>
    <t>نبيل السعدي الجباوي</t>
  </si>
  <si>
    <t>ولاء الاشقر</t>
  </si>
  <si>
    <t>كنان الزعبي</t>
  </si>
  <si>
    <t>رهف عجلوني ابرمو</t>
  </si>
  <si>
    <t>محمد عرول</t>
  </si>
  <si>
    <t>محمد عمار نونو</t>
  </si>
  <si>
    <t>محمد قصي البيرقدار</t>
  </si>
  <si>
    <t>زكريا النكدلي</t>
  </si>
  <si>
    <t>عبد المنان</t>
  </si>
  <si>
    <t>سلمان صقر</t>
  </si>
  <si>
    <t>نور الموصللي</t>
  </si>
  <si>
    <t>براء شعلان</t>
  </si>
  <si>
    <t>محمد مشهور</t>
  </si>
  <si>
    <t>جعفر رستم</t>
  </si>
  <si>
    <t>رهف العبيد</t>
  </si>
  <si>
    <t>ريم القاوي</t>
  </si>
  <si>
    <t>عمر التخين</t>
  </si>
  <si>
    <t>لبنى القليح</t>
  </si>
  <si>
    <t>يسرى شيخ الارض</t>
  </si>
  <si>
    <t>ايمان صايمه</t>
  </si>
  <si>
    <t>احمد الطرشان</t>
  </si>
  <si>
    <t>اسماء خريبه</t>
  </si>
  <si>
    <t>دانيا بوابيجي</t>
  </si>
  <si>
    <t>رانيا القهوه جي</t>
  </si>
  <si>
    <t>رزان محمد</t>
  </si>
  <si>
    <t>رغد البيتموني</t>
  </si>
  <si>
    <t>رهف عبيسي</t>
  </si>
  <si>
    <t>صفيه بدوي</t>
  </si>
  <si>
    <t>عادل شيخو</t>
  </si>
  <si>
    <t>عبد الستار سعود</t>
  </si>
  <si>
    <t>عبد الله الحلبي</t>
  </si>
  <si>
    <t>مروه الزمتلي</t>
  </si>
  <si>
    <t>نور الحلاق</t>
  </si>
  <si>
    <t>هلا عبدالله</t>
  </si>
  <si>
    <t>هيفين برازي</t>
  </si>
  <si>
    <t>وئام سلامه</t>
  </si>
  <si>
    <t>حجيره</t>
  </si>
  <si>
    <t>رسم الشهادة</t>
  </si>
  <si>
    <t>بطل الجمهورية</t>
  </si>
  <si>
    <t>بطل الجمهورية العربية السورية</t>
  </si>
  <si>
    <t>الطلاب الأوائل</t>
  </si>
  <si>
    <t>العربية السورية</t>
  </si>
  <si>
    <t>الرقم الإمتحاني</t>
  </si>
  <si>
    <t>الاسم والنسبه</t>
  </si>
  <si>
    <t>الأم</t>
  </si>
  <si>
    <t>تاريخ الميلاد</t>
  </si>
  <si>
    <t>نوع الشهادة</t>
  </si>
  <si>
    <t>سنة الشهادة</t>
  </si>
  <si>
    <t>محافظ الشهادة</t>
  </si>
  <si>
    <t>المحافظة</t>
  </si>
  <si>
    <t>ذكر</t>
  </si>
  <si>
    <t>علمي</t>
  </si>
  <si>
    <t>الحسكة</t>
  </si>
  <si>
    <t>أنثى</t>
  </si>
  <si>
    <t>تجاري</t>
  </si>
  <si>
    <t>الرقة</t>
  </si>
  <si>
    <t>السويداء</t>
  </si>
  <si>
    <t>جرمانا</t>
  </si>
  <si>
    <t>القنيطرة</t>
  </si>
  <si>
    <t>قدسيا</t>
  </si>
  <si>
    <t>مخيم اليرموك</t>
  </si>
  <si>
    <t>الفلسطينية</t>
  </si>
  <si>
    <t>الفلسطينية السورية</t>
  </si>
  <si>
    <t>جديدة عرطوز</t>
  </si>
  <si>
    <t>اللاذقية</t>
  </si>
  <si>
    <t>إدلب</t>
  </si>
  <si>
    <t>المزة</t>
  </si>
  <si>
    <t>معربا</t>
  </si>
  <si>
    <t>ادلب</t>
  </si>
  <si>
    <t>حلب</t>
  </si>
  <si>
    <t>حماة</t>
  </si>
  <si>
    <t>حمص</t>
  </si>
  <si>
    <t>ريف دمشق</t>
  </si>
  <si>
    <t>درعا</t>
  </si>
  <si>
    <t>الأردنية</t>
  </si>
  <si>
    <t>الصالحية</t>
  </si>
  <si>
    <t>الجبه</t>
  </si>
  <si>
    <t>التل</t>
  </si>
  <si>
    <t>يبرود</t>
  </si>
  <si>
    <t>رنكوس</t>
  </si>
  <si>
    <t>صحنايا</t>
  </si>
  <si>
    <t>دوما</t>
  </si>
  <si>
    <t>حامده</t>
  </si>
  <si>
    <t>بيت سحم</t>
  </si>
  <si>
    <t>داريا</t>
  </si>
  <si>
    <t>خليفه</t>
  </si>
  <si>
    <t>دير الزور</t>
  </si>
  <si>
    <t>القطيفة</t>
  </si>
  <si>
    <t>الكسوة</t>
  </si>
  <si>
    <t>قطنا</t>
  </si>
  <si>
    <t>النبك</t>
  </si>
  <si>
    <t>سرغايا</t>
  </si>
  <si>
    <t>بلودان</t>
  </si>
  <si>
    <t>معضمية</t>
  </si>
  <si>
    <t>جيرود</t>
  </si>
  <si>
    <t>عربين</t>
  </si>
  <si>
    <t>طرطوس</t>
  </si>
  <si>
    <t>الرياض</t>
  </si>
  <si>
    <t>الكويت</t>
  </si>
  <si>
    <t>اليرموك</t>
  </si>
  <si>
    <t>ابو ظبي</t>
  </si>
  <si>
    <t>جده</t>
  </si>
  <si>
    <t>عفت</t>
  </si>
  <si>
    <t>سوريا</t>
  </si>
  <si>
    <t>احمد أبو ليل</t>
  </si>
  <si>
    <t>نسيبه البحش</t>
  </si>
  <si>
    <t>توليب</t>
  </si>
  <si>
    <t>حياة زيتوني</t>
  </si>
  <si>
    <t>ابو بكر</t>
  </si>
  <si>
    <t>فاطمه علي</t>
  </si>
  <si>
    <t>حماه</t>
  </si>
  <si>
    <t>خان ارنبه</t>
  </si>
  <si>
    <t>قنوات</t>
  </si>
  <si>
    <t>الهفوف</t>
  </si>
  <si>
    <t>الشيخ مسكين</t>
  </si>
  <si>
    <t>زبداني</t>
  </si>
  <si>
    <t>قامشلي</t>
  </si>
  <si>
    <t>ازرع</t>
  </si>
  <si>
    <t>مشفى درعا</t>
  </si>
  <si>
    <t>الصنمين</t>
  </si>
  <si>
    <t>منبج</t>
  </si>
  <si>
    <t>الحريف</t>
  </si>
  <si>
    <t>انخل</t>
  </si>
  <si>
    <t>دير سلمان</t>
  </si>
  <si>
    <t>مليحا</t>
  </si>
  <si>
    <t>شامية</t>
  </si>
  <si>
    <t>جباتا الخشب</t>
  </si>
  <si>
    <t>سلحب</t>
  </si>
  <si>
    <t>القامشلي</t>
  </si>
  <si>
    <t>معضميه</t>
  </si>
  <si>
    <t>طفس</t>
  </si>
  <si>
    <t>بصرى الشام</t>
  </si>
  <si>
    <t>شهبا</t>
  </si>
  <si>
    <t>زبدين</t>
  </si>
  <si>
    <t>الطيبه</t>
  </si>
  <si>
    <t>القرداحة</t>
  </si>
  <si>
    <t>الروضه</t>
  </si>
  <si>
    <t>جسر الشغور</t>
  </si>
  <si>
    <t>اليادوده</t>
  </si>
  <si>
    <t>قيطه</t>
  </si>
  <si>
    <t>مصياف</t>
  </si>
  <si>
    <t>المالكية</t>
  </si>
  <si>
    <t>مدينة البعث</t>
  </si>
  <si>
    <t>عرى</t>
  </si>
  <si>
    <t>الحجر الأسود</t>
  </si>
  <si>
    <t>الكرك</t>
  </si>
  <si>
    <t>موحسن</t>
  </si>
  <si>
    <t>ديرالزور</t>
  </si>
  <si>
    <t>عرنه</t>
  </si>
  <si>
    <t xml:space="preserve">دمشق </t>
  </si>
  <si>
    <t>الصورة</t>
  </si>
  <si>
    <t>علما</t>
  </si>
  <si>
    <t>نبك</t>
  </si>
  <si>
    <t>الرقه</t>
  </si>
  <si>
    <t>قطيفه</t>
  </si>
  <si>
    <t>مردك</t>
  </si>
  <si>
    <t>بلاط</t>
  </si>
  <si>
    <t>صباح الزعبي</t>
  </si>
  <si>
    <t>المليحه الشرقيه</t>
  </si>
  <si>
    <t>موسكو</t>
  </si>
  <si>
    <t>نامر</t>
  </si>
  <si>
    <t>خربة غزالة</t>
  </si>
  <si>
    <t>نمره</t>
  </si>
  <si>
    <t>رأس العين</t>
  </si>
  <si>
    <t>المسميه</t>
  </si>
  <si>
    <t>جبلة</t>
  </si>
  <si>
    <t>قباسين</t>
  </si>
  <si>
    <t>حرستا البصل</t>
  </si>
  <si>
    <t>جميلة الكردي</t>
  </si>
  <si>
    <t>نادية احمد</t>
  </si>
  <si>
    <t>سعاد العباس</t>
  </si>
  <si>
    <t>مريم طربوش</t>
  </si>
  <si>
    <t>حسين ابو عائشه</t>
  </si>
  <si>
    <t>نوال المغربي</t>
  </si>
  <si>
    <t>سهام زيتون</t>
  </si>
  <si>
    <t>منادي</t>
  </si>
  <si>
    <t>واجدة</t>
  </si>
  <si>
    <t>السيال</t>
  </si>
  <si>
    <t>الشعفه</t>
  </si>
  <si>
    <t>وداد خليل</t>
  </si>
  <si>
    <t>فريدة داوود</t>
  </si>
  <si>
    <t>مريم مندى</t>
  </si>
  <si>
    <t>لمياء اشتي</t>
  </si>
  <si>
    <t>سميره ابراهيم</t>
  </si>
  <si>
    <t>عبد الرحمن الحلبيه</t>
  </si>
  <si>
    <t>نجاح البقاعي</t>
  </si>
  <si>
    <t>بدرا</t>
  </si>
  <si>
    <t>اميرة الغميان</t>
  </si>
  <si>
    <t>ابتسام الضعضي</t>
  </si>
  <si>
    <t>عايشه</t>
  </si>
  <si>
    <t>نبال الحسنيه</t>
  </si>
  <si>
    <t>ناديا الخطيب</t>
  </si>
  <si>
    <t>نوزت الزيبق</t>
  </si>
  <si>
    <t>أمل نصار</t>
  </si>
  <si>
    <t>الكشمه</t>
  </si>
  <si>
    <t>ايمان ابراهيم</t>
  </si>
  <si>
    <t>سلمى السبيعي</t>
  </si>
  <si>
    <t>خديجة عبد العزيز</t>
  </si>
  <si>
    <t>المشرفة</t>
  </si>
  <si>
    <t>احمد العماري</t>
  </si>
  <si>
    <t>بهيجه العماري</t>
  </si>
  <si>
    <t>منى شومان</t>
  </si>
  <si>
    <t>فاطمه الاحمر</t>
  </si>
  <si>
    <t>ثناء حمشو</t>
  </si>
  <si>
    <t>سمر العمر</t>
  </si>
  <si>
    <t>أمال عيسى</t>
  </si>
  <si>
    <t>بلال ابو راس</t>
  </si>
  <si>
    <t>الهام حلوم</t>
  </si>
  <si>
    <t>قصيبة</t>
  </si>
  <si>
    <t>منا ظاظا</t>
  </si>
  <si>
    <t>عائشه الناصر</t>
  </si>
  <si>
    <t>غدير البستان</t>
  </si>
  <si>
    <t>يسرى مخصف</t>
  </si>
  <si>
    <t>سحر الورع</t>
  </si>
  <si>
    <t>خالديه الصالح</t>
  </si>
  <si>
    <t>جهان ذو الغنى</t>
  </si>
  <si>
    <t>رانيا التوما</t>
  </si>
  <si>
    <t>منيره التوما</t>
  </si>
  <si>
    <t>رانيه شاهين</t>
  </si>
  <si>
    <t>سحر المعلم</t>
  </si>
  <si>
    <t>روهيفة ابو قرش</t>
  </si>
  <si>
    <t>فهميه خميس</t>
  </si>
  <si>
    <t>ملكي الابراهيم</t>
  </si>
  <si>
    <t>تلشنان</t>
  </si>
  <si>
    <t>مياده الاغواني</t>
  </si>
  <si>
    <t>عاليه حسين</t>
  </si>
  <si>
    <t>ميسون المبيض</t>
  </si>
  <si>
    <t>اسمه</t>
  </si>
  <si>
    <t>غازية الحصيد</t>
  </si>
  <si>
    <t>فلك مطر</t>
  </si>
  <si>
    <t>جميلة الحريري</t>
  </si>
  <si>
    <t>عبد الرحيم زيدلاني</t>
  </si>
  <si>
    <t>قاسميه</t>
  </si>
  <si>
    <t>وفاء دركزوني</t>
  </si>
  <si>
    <t>هيام رسلان</t>
  </si>
  <si>
    <t>سمر حداد</t>
  </si>
  <si>
    <t>حنان كريشاتي</t>
  </si>
  <si>
    <t>حنان الشرابي</t>
  </si>
  <si>
    <t>حليمه عبد النبي</t>
  </si>
  <si>
    <t>سميحة خضر</t>
  </si>
  <si>
    <t>منور جنح</t>
  </si>
  <si>
    <t>عدلا الحداد</t>
  </si>
  <si>
    <t>قتيبه النابلسي</t>
  </si>
  <si>
    <t>بثينه الاحمد النابلسي</t>
  </si>
  <si>
    <t>عفاف رزق</t>
  </si>
  <si>
    <t>منى صالح</t>
  </si>
  <si>
    <t>نبيله عرار</t>
  </si>
  <si>
    <t>عدله كبول</t>
  </si>
  <si>
    <t>ربيعه عبار</t>
  </si>
  <si>
    <t>اسما مولوى</t>
  </si>
  <si>
    <t>امل الياسين الجدور</t>
  </si>
  <si>
    <t>هويده الشربجي</t>
  </si>
  <si>
    <t>محمد شرينه</t>
  </si>
  <si>
    <t>محاسن طرحو</t>
  </si>
  <si>
    <t>ناريمان برنبو</t>
  </si>
  <si>
    <t>شيخه الحريري</t>
  </si>
  <si>
    <t>امينه جمعه</t>
  </si>
  <si>
    <t>شهناز الحموي</t>
  </si>
  <si>
    <t>امنة الحريري</t>
  </si>
  <si>
    <t>سلامه سيجري</t>
  </si>
  <si>
    <t>هيفرون علي شان</t>
  </si>
  <si>
    <t>نجوى الشملي</t>
  </si>
  <si>
    <t>ابتسام الاحمر</t>
  </si>
  <si>
    <t>دلال بخاري</t>
  </si>
  <si>
    <t>هدى السيد طليبه</t>
  </si>
  <si>
    <t>هديه الحلواني</t>
  </si>
  <si>
    <t>مسره مكوح</t>
  </si>
  <si>
    <t>خديجة الشيخ</t>
  </si>
  <si>
    <t>تنغري</t>
  </si>
  <si>
    <t>فوزيه قريشه</t>
  </si>
  <si>
    <t>انعام دهمة</t>
  </si>
  <si>
    <t>امينه المحاسنه</t>
  </si>
  <si>
    <t>حمزه مسلم</t>
  </si>
  <si>
    <t>فاطمة علي</t>
  </si>
  <si>
    <t>عين عيسى</t>
  </si>
  <si>
    <t>امال عامر</t>
  </si>
  <si>
    <t>عائشه الخبير</t>
  </si>
  <si>
    <t>معاذ النعانسه</t>
  </si>
  <si>
    <t>سعاد ناصوري</t>
  </si>
  <si>
    <t>ايمن العيسى</t>
  </si>
  <si>
    <t>عليا الحسين</t>
  </si>
  <si>
    <t>حيالين</t>
  </si>
  <si>
    <t>فاتن دعبول</t>
  </si>
  <si>
    <t>اراضي نوى</t>
  </si>
  <si>
    <t>طرفه شباط</t>
  </si>
  <si>
    <t>منكث الحطب</t>
  </si>
  <si>
    <t>خالديه حمصي</t>
  </si>
  <si>
    <t>صبره عاصي</t>
  </si>
  <si>
    <t>سميره دملوج</t>
  </si>
  <si>
    <t>ريم أبو سعيد</t>
  </si>
  <si>
    <t>حامده الشمندي</t>
  </si>
  <si>
    <t>عليا درويش</t>
  </si>
  <si>
    <t>كفير يبوس</t>
  </si>
  <si>
    <t>صفوة</t>
  </si>
  <si>
    <t>امينه نعمان</t>
  </si>
  <si>
    <t>انصاف الاعور</t>
  </si>
  <si>
    <t>رفاء حرب هنيدي</t>
  </si>
  <si>
    <t>هيام القيش</t>
  </si>
  <si>
    <t>ثمر شنار</t>
  </si>
  <si>
    <t>صفاء الخرسا</t>
  </si>
  <si>
    <t>سورية الخضير</t>
  </si>
  <si>
    <t>عدلة</t>
  </si>
  <si>
    <t>حسين عصيده</t>
  </si>
  <si>
    <t>حميله عصيده</t>
  </si>
  <si>
    <t>قمر عواطه</t>
  </si>
  <si>
    <t>هديه الرفاعي</t>
  </si>
  <si>
    <t>سنام دلي</t>
  </si>
  <si>
    <t>دانيه الزيبق</t>
  </si>
  <si>
    <t>رقيه الحسن</t>
  </si>
  <si>
    <t>عايشه الدياب</t>
  </si>
  <si>
    <t>سوسن غتوس</t>
  </si>
  <si>
    <t>سحر صطيله</t>
  </si>
  <si>
    <t>دير شميل</t>
  </si>
  <si>
    <t>زينب عرابي</t>
  </si>
  <si>
    <t>فايزه الساعور</t>
  </si>
  <si>
    <t>فراس العبد الله</t>
  </si>
  <si>
    <t>بثينه العبيد</t>
  </si>
  <si>
    <t>منيره ابراهيم</t>
  </si>
  <si>
    <t>نوال شحاده</t>
  </si>
  <si>
    <t>لبنا ابو عين</t>
  </si>
  <si>
    <t>شيخه ابراهيم</t>
  </si>
  <si>
    <t>مريم مبارك</t>
  </si>
  <si>
    <t>سناء الغوش</t>
  </si>
  <si>
    <t>بيلتا</t>
  </si>
  <si>
    <t>ورده لحدو</t>
  </si>
  <si>
    <t>حياه شاهين</t>
  </si>
  <si>
    <t>كخيم اليرموك</t>
  </si>
  <si>
    <t>نوره شاغوري</t>
  </si>
  <si>
    <t>قصي حمزه</t>
  </si>
  <si>
    <t>اعتدال رزق</t>
  </si>
  <si>
    <t>هاله العرسان</t>
  </si>
  <si>
    <t>رجاء العرسان</t>
  </si>
  <si>
    <t>منيرة جعفر</t>
  </si>
  <si>
    <t>حواره</t>
  </si>
  <si>
    <t>ريم ديب</t>
  </si>
  <si>
    <t>غاده كنوزي</t>
  </si>
  <si>
    <t>عمرو جبه</t>
  </si>
  <si>
    <t>مريم ليلا</t>
  </si>
  <si>
    <t>ماجده عقل</t>
  </si>
  <si>
    <t>سليمه عقل</t>
  </si>
  <si>
    <t>محمد معاذ حوريه</t>
  </si>
  <si>
    <t>نهله قسيس</t>
  </si>
  <si>
    <t>هناء محمد الحاضر</t>
  </si>
  <si>
    <t>ابراهيم لقطينه</t>
  </si>
  <si>
    <t>رنا ديبه</t>
  </si>
  <si>
    <t>هدى سلوم</t>
  </si>
  <si>
    <t>حسناء الخياط</t>
  </si>
  <si>
    <t>اسد بو فاعور</t>
  </si>
  <si>
    <t>عبد الكريم فضل</t>
  </si>
  <si>
    <t>سهيلة</t>
  </si>
  <si>
    <t>السويمرة</t>
  </si>
  <si>
    <t>رنا سلوم</t>
  </si>
  <si>
    <t>صباح سراقبي</t>
  </si>
  <si>
    <t>منى حروق</t>
  </si>
  <si>
    <t>رانيه دياب</t>
  </si>
  <si>
    <t>هناء مزيان</t>
  </si>
  <si>
    <t>نبع الطيب</t>
  </si>
  <si>
    <t>فاطمه غبور</t>
  </si>
  <si>
    <t>اركيس</t>
  </si>
  <si>
    <t>وائل أبو درعه</t>
  </si>
  <si>
    <t>ديما بدران</t>
  </si>
  <si>
    <t>فراس اكريم</t>
  </si>
  <si>
    <t>لبنى بغدادي</t>
  </si>
  <si>
    <t>محمد صبحي أبو قوره</t>
  </si>
  <si>
    <t>محمد حيان شربك</t>
  </si>
  <si>
    <t>عائشة المصري</t>
  </si>
  <si>
    <t>سمر عيران</t>
  </si>
  <si>
    <t>محمد قتيبه بيطار</t>
  </si>
  <si>
    <t>وفاء كنفش</t>
  </si>
  <si>
    <t>عبد الرزاق كيوان</t>
  </si>
  <si>
    <t>رجوه</t>
  </si>
  <si>
    <t>مفيده اللوجي</t>
  </si>
  <si>
    <t>غاليه عربي كاتبي</t>
  </si>
  <si>
    <t>وفاء العوا</t>
  </si>
  <si>
    <t>ثناء الكردي</t>
  </si>
  <si>
    <t>محسنه شاهين</t>
  </si>
  <si>
    <t>مريم القوجه</t>
  </si>
  <si>
    <t>قنا قبلي</t>
  </si>
  <si>
    <t>ابتسام ناصر</t>
  </si>
  <si>
    <t>مشفى دزما</t>
  </si>
  <si>
    <t>عزيزة حسن</t>
  </si>
  <si>
    <t>نوال حرب</t>
  </si>
  <si>
    <t>عراجه</t>
  </si>
  <si>
    <t>هدى الدعبول</t>
  </si>
  <si>
    <t>رباح الكردي</t>
  </si>
  <si>
    <t>نجوى هلال</t>
  </si>
  <si>
    <t>شهيرة ابو عاصي</t>
  </si>
  <si>
    <t>فاتنه الدسوقي</t>
  </si>
  <si>
    <t>محمد عجينه</t>
  </si>
  <si>
    <t>زبيدة الدقاق</t>
  </si>
  <si>
    <t>ليلى مصطفى</t>
  </si>
  <si>
    <t>اليس قسيس</t>
  </si>
  <si>
    <t>اروى الشركه</t>
  </si>
  <si>
    <t>معينة حاج عيسى</t>
  </si>
  <si>
    <t>سلوى عبد العزيز</t>
  </si>
  <si>
    <t>سليمه صقر</t>
  </si>
  <si>
    <t>بقعسم</t>
  </si>
  <si>
    <t>الاء علوش</t>
  </si>
  <si>
    <t>دعاء كيكي</t>
  </si>
  <si>
    <t>عناية</t>
  </si>
  <si>
    <t>سعاد حدود</t>
  </si>
  <si>
    <t>زينب الحربجي</t>
  </si>
  <si>
    <t>مجد الدين جوريه</t>
  </si>
  <si>
    <t>لمياء اسعد</t>
  </si>
  <si>
    <t>ريم قدورة</t>
  </si>
  <si>
    <t>الهام شعبان</t>
  </si>
  <si>
    <t>فاتن اسماعيل</t>
  </si>
  <si>
    <t>دانيا جرزو</t>
  </si>
  <si>
    <t>ناديا تميم</t>
  </si>
  <si>
    <t>مروه خليفه</t>
  </si>
  <si>
    <t>المحافظة الدائمة</t>
  </si>
  <si>
    <t>رقم تدوير رسوم</t>
  </si>
  <si>
    <t>تاريخ تدوير رسوم</t>
  </si>
  <si>
    <t>تجارية</t>
  </si>
  <si>
    <t>عدد المواد الجديدة</t>
  </si>
  <si>
    <t>عدد المواد الراسبة</t>
  </si>
  <si>
    <t>عدد الإجمالي للمواد</t>
  </si>
  <si>
    <t>عدد المواد الجديدة المسجلة</t>
  </si>
  <si>
    <t>عدد المواد الراسبة المسجلة</t>
  </si>
  <si>
    <t>الإسم</t>
  </si>
  <si>
    <t>الكنية</t>
  </si>
  <si>
    <t>نوع الشهادة الثانوية</t>
  </si>
  <si>
    <t>العنوان الدائم</t>
  </si>
  <si>
    <t>رمز المقرر</t>
  </si>
  <si>
    <t>اسم المقرر</t>
  </si>
  <si>
    <t>عامها</t>
  </si>
  <si>
    <t xml:space="preserve">إلى المصرف العقاري </t>
  </si>
  <si>
    <t>من الطالب</t>
  </si>
  <si>
    <t>رقمه الامتحاني</t>
  </si>
  <si>
    <t>ليرة سورية فقط لا غير</t>
  </si>
  <si>
    <t xml:space="preserve">وتحويله إلى حساب التعليم المفتوح رقم ck1-10173186 وتسليم إشعار القبض إلى صاحب العلاقة  </t>
  </si>
  <si>
    <t>يرجى قبض مبلغ  قدره</t>
  </si>
  <si>
    <t>طابع بحث علمي         25ل.س</t>
  </si>
  <si>
    <t xml:space="preserve">طابع مالي         30  ل.س   </t>
  </si>
  <si>
    <t>طابع هلال احمر     25  ل .س</t>
  </si>
  <si>
    <r>
      <t xml:space="preserve">تنويه :
في حال كان هناك خطأ في المعلومات الواردة أعلاه أو (صفر) في أحد حقول المعلومات الأساسية يرجى الضغط </t>
    </r>
    <r>
      <rPr>
        <u val="single"/>
        <sz val="14"/>
        <color indexed="30"/>
        <rFont val="Arial"/>
        <family val="2"/>
      </rPr>
      <t>هنا</t>
    </r>
  </si>
  <si>
    <t>تنويه :لا يعتبر الطالب مسجل إذا لم ينفذ تعليمات التسجيل كاملةً ويسليم أوراقه  ، وهو مسؤول عن صحة المعلومات الواردة في هذه الإستمارة</t>
  </si>
  <si>
    <t>تقسيط</t>
  </si>
  <si>
    <t>القسط الأول</t>
  </si>
  <si>
    <t>القسط الثاني</t>
  </si>
  <si>
    <t>الإسم والنسبة</t>
  </si>
  <si>
    <t>الرقم الوطني</t>
  </si>
  <si>
    <t>رقم الهاتف</t>
  </si>
  <si>
    <t>رقم الموبايل</t>
  </si>
  <si>
    <t>محافظة الهوية</t>
  </si>
  <si>
    <t>الإحصائية</t>
  </si>
  <si>
    <t>تقيسط</t>
  </si>
  <si>
    <t>التنويه أو تعديل البيانات</t>
  </si>
  <si>
    <t>إن كنت من المستفيدين من الحسميات يجب عليك إحضار الوثيقة التي تثبت ذلك</t>
  </si>
  <si>
    <t xml:space="preserve">بعد الإنتهاء من عملية إختيار المواد إنتقل إلى صفحة </t>
  </si>
  <si>
    <t>الإستمارة وإطبع منها أربعة نسخ</t>
  </si>
  <si>
    <t>acc.ol@damasuniv.edu.sy</t>
  </si>
  <si>
    <t xml:space="preserve">بعض المعلومات أو صفر مكان أحد المعلومات يجب عليك الضغط على </t>
  </si>
  <si>
    <t>طريقة إختيار المقرر:</t>
  </si>
  <si>
    <t>بالنسبة للمستفيدين من الحسومات</t>
  </si>
  <si>
    <t>يجب أن يكون موضوع الإيميل هر الرقم الإمتحاني للطالب</t>
  </si>
  <si>
    <t>تعليمات التسجيل وفق الآلية الجديدة</t>
  </si>
  <si>
    <t>اتبع الخطوات التالية:</t>
  </si>
  <si>
    <t>اضغط هنا</t>
  </si>
  <si>
    <t>وادخل الرقم الامتحاني في المكان المخصص في صفحة ادخال البيانات</t>
  </si>
  <si>
    <t xml:space="preserve"> وفي حال اختياره للمرة الثاني ضع /1/ بجانب المقرر في عمود راسب</t>
  </si>
  <si>
    <t>في حال اختياره المقرر للمرة الأولى ضع /1/ بجانب المقررفي عمود الجديد</t>
  </si>
  <si>
    <t>إذا كنت أحد حاملي وسام بطل الجمهورية العربية السورية أو أحد أبنائهم</t>
  </si>
  <si>
    <t>ذويهم</t>
  </si>
  <si>
    <t>إذا كنت من ذوي شهداء الجيش العربي السوري أو أحد جرحى الجيش العربي السوري أو أحد</t>
  </si>
  <si>
    <t>إذا كنت أحد عناصر الجيش العربي السوري أو قوى الأمن الداخلي</t>
  </si>
  <si>
    <t>اضغط  هنا</t>
  </si>
  <si>
    <t>إذا كنت من الطلاب الأوائل</t>
  </si>
  <si>
    <t>اذا كنت من ذي الاحتياجات الخاصة أو أحد أعضاء نقابة المعلمين أو أحد</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</si>
  <si>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</si>
  <si>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بطلب إعادة إرتباط قبل سحب الإستمارة ثم</t>
  </si>
  <si>
    <r>
      <t xml:space="preserve">اضغط على حفظ واحفظه باسم </t>
    </r>
    <r>
      <rPr>
        <b/>
        <sz val="16"/>
        <color indexed="10"/>
        <rFont val="Arial"/>
        <family val="2"/>
      </rPr>
      <t>acc2018</t>
    </r>
    <r>
      <rPr>
        <sz val="16"/>
        <color indexed="8"/>
        <rFont val="Arial"/>
        <family val="2"/>
      </rPr>
      <t xml:space="preserve"> وأغلق الملف وأرسله بالإيميل إلى عنوان البريد الإلكتروني التالي: </t>
    </r>
  </si>
  <si>
    <t xml:space="preserve">بالنسبة للمنقطعين عن التسجيل ولو لفصل واحد يجب عليهم مراجعة مركز التعليم المفتوح نافذة المحاسبة لتقديم طلب إعادة ارتباط قبل سحب الإستمارة ولا يعتبر مسجلاً إذا لم يتقدم </t>
  </si>
  <si>
    <r>
      <t>واكتب /</t>
    </r>
    <r>
      <rPr>
        <b/>
        <sz val="14"/>
        <color indexed="10"/>
        <rFont val="Arial"/>
        <family val="2"/>
      </rPr>
      <t>4</t>
    </r>
    <r>
      <rPr>
        <sz val="14"/>
        <color indexed="8"/>
        <rFont val="Arial"/>
        <family val="2"/>
      </rPr>
      <t xml:space="preserve">/ لكي تستفيد من الحسم </t>
    </r>
  </si>
  <si>
    <r>
      <t>واكتب /</t>
    </r>
    <r>
      <rPr>
        <b/>
        <sz val="14"/>
        <color indexed="10"/>
        <rFont val="Arial"/>
        <family val="2"/>
      </rPr>
      <t>3</t>
    </r>
    <r>
      <rPr>
        <sz val="14"/>
        <color indexed="8"/>
        <rFont val="Arial"/>
        <family val="2"/>
      </rPr>
      <t xml:space="preserve">/ لكي تستفيد من الحسم </t>
    </r>
  </si>
  <si>
    <r>
      <t>واكتب /</t>
    </r>
    <r>
      <rPr>
        <b/>
        <sz val="14"/>
        <color indexed="10"/>
        <rFont val="Arial"/>
        <family val="2"/>
      </rPr>
      <t>نعم</t>
    </r>
    <r>
      <rPr>
        <sz val="14"/>
        <color indexed="8"/>
        <rFont val="Arial"/>
        <family val="2"/>
      </rPr>
      <t xml:space="preserve">/ لكي تستفيد من الحسم </t>
    </r>
  </si>
  <si>
    <r>
      <t>واكتب /</t>
    </r>
    <r>
      <rPr>
        <b/>
        <sz val="14"/>
        <color indexed="10"/>
        <rFont val="Arial"/>
        <family val="2"/>
      </rPr>
      <t>2</t>
    </r>
    <r>
      <rPr>
        <sz val="14"/>
        <color indexed="8"/>
        <rFont val="Arial"/>
        <family val="2"/>
      </rPr>
      <t xml:space="preserve">/ لكي تستفيد من الحسم </t>
    </r>
  </si>
  <si>
    <t xml:space="preserve">ستظهر المعلومات الشخصية ومعلومات عن الشهادة الثانوية وفي حال كان هناك خطأ في </t>
  </si>
  <si>
    <t>إملأ الحقول بالمعلومات الصحيحة تحت طائلة إلغاء التسجيل في حال كان إحداها خطأ أوناقصة</t>
  </si>
  <si>
    <r>
      <t>اضغط هنا</t>
    </r>
    <r>
      <rPr>
        <b/>
        <sz val="12"/>
        <color indexed="30"/>
        <rFont val="Arial"/>
        <family val="2"/>
      </rPr>
      <t xml:space="preserve"> للرجوع للتعليمات</t>
    </r>
  </si>
  <si>
    <r>
      <t>اضغط هنا</t>
    </r>
    <r>
      <rPr>
        <b/>
        <sz val="12"/>
        <color indexed="30"/>
        <rFont val="Arial"/>
        <family val="2"/>
      </rPr>
      <t xml:space="preserve"> للذهاب إلى الاستمارة</t>
    </r>
  </si>
  <si>
    <t>للذهاب لاختيار المواد</t>
  </si>
  <si>
    <t>لن يتم التسجيل إذا لم يتم ملئ جميع هذه الحقول بالمعلومات الصحيحة دون أي نقص</t>
  </si>
  <si>
    <t>للرجوع إلى تعليمات التسجيل</t>
  </si>
  <si>
    <t>وائل البرازي</t>
  </si>
  <si>
    <t>محمد ياسر مكه</t>
  </si>
  <si>
    <t>شعبة التجنيد</t>
  </si>
  <si>
    <t>الموبايل</t>
  </si>
  <si>
    <t>الهاتف</t>
  </si>
  <si>
    <t>العنوان :</t>
  </si>
  <si>
    <t>27/12/2017</t>
  </si>
  <si>
    <r>
      <t>واكتب /</t>
    </r>
    <r>
      <rPr>
        <b/>
        <sz val="14"/>
        <color indexed="62"/>
        <rFont val="Arial"/>
        <family val="2"/>
      </rPr>
      <t xml:space="preserve"> رقم الطلب</t>
    </r>
    <r>
      <rPr>
        <b/>
        <sz val="14"/>
        <color indexed="10"/>
        <rFont val="Arial"/>
        <family val="2"/>
      </rPr>
      <t>/</t>
    </r>
  </si>
  <si>
    <t>ثم</t>
  </si>
  <si>
    <t xml:space="preserve">اضغط هنا </t>
  </si>
  <si>
    <r>
      <t>واكتب</t>
    </r>
    <r>
      <rPr>
        <b/>
        <sz val="16"/>
        <color indexed="62"/>
        <rFont val="Arial"/>
        <family val="2"/>
      </rPr>
      <t xml:space="preserve"> تاريخه</t>
    </r>
  </si>
  <si>
    <t>التوجه إلى المصرف العقاري لدفع الرسوم ومن ثم تسليم استمارة المواد مع إيصال المصرف إلى مركز التعليم المفتوح نافذة المحاسبة خلال مدة أقصاها أسبوع من تاريخ إرسال الإيميل
أو إرسالها عن طريق المؤسسة العامة للبريد إلى العنوان التالي :
 دمشق -مزة - مركز التعليم المفتوح - جانب المدينة الجامعية - ص ب/ 35063/</t>
  </si>
  <si>
    <r>
      <t>واكتب /</t>
    </r>
    <r>
      <rPr>
        <b/>
        <sz val="14"/>
        <color indexed="10"/>
        <rFont val="Arial"/>
        <family val="2"/>
      </rPr>
      <t>1</t>
    </r>
    <r>
      <rPr>
        <sz val="14"/>
        <rFont val="Arial"/>
        <family val="2"/>
      </rPr>
      <t xml:space="preserve">/ لكي تستفيد من الحسم </t>
    </r>
  </si>
  <si>
    <t>المعلومات الشخصية</t>
  </si>
  <si>
    <t>المقررات المسجلة في الدورة التكميلية للعام الدراسي 2017/2018</t>
  </si>
  <si>
    <t>إستمارة طالب برنامج المحاسبة الدورة التكميلية للعام الدراسي 2018/2017</t>
  </si>
  <si>
    <t xml:space="preserve">قوائم الدورة التكميلية 2018/2017 محاسبة  </t>
  </si>
  <si>
    <t>الرقم الامتحاني</t>
  </si>
  <si>
    <t>الاسم والكنية</t>
  </si>
  <si>
    <t xml:space="preserve">هديه الحلواني </t>
  </si>
  <si>
    <t>محمد ياسر مكة</t>
  </si>
  <si>
    <t>فراس العبدالله</t>
  </si>
  <si>
    <t>عبد الرحمن الحلبية</t>
  </si>
  <si>
    <t xml:space="preserve">محمد حيان شربك </t>
  </si>
  <si>
    <t xml:space="preserve">محمد كنعان </t>
  </si>
  <si>
    <t>محمد شرينة</t>
  </si>
  <si>
    <t xml:space="preserve">عبدالكريم فضل </t>
  </si>
  <si>
    <t>احمد غسان</t>
  </si>
  <si>
    <t xml:space="preserve">صلاح  </t>
  </si>
  <si>
    <t xml:space="preserve">لبنى بغدادي </t>
  </si>
  <si>
    <t>وائل ابو درعه</t>
  </si>
  <si>
    <t>قتيبة النابلسي</t>
  </si>
  <si>
    <t>فايزة الساعور</t>
  </si>
  <si>
    <t>حسين ابو عائشة</t>
  </si>
  <si>
    <t>محمد يا سين</t>
  </si>
  <si>
    <t>ابراهيم لقطينة</t>
  </si>
  <si>
    <t>راوية ياسين</t>
  </si>
  <si>
    <t>دانية الزيبق</t>
  </si>
  <si>
    <t>هالة العرسان</t>
  </si>
  <si>
    <t xml:space="preserve">فراس اكريم </t>
  </si>
  <si>
    <t>نهلة قسيس</t>
  </si>
  <si>
    <t xml:space="preserve">عبد الرحيم زيدلاني </t>
  </si>
  <si>
    <t xml:space="preserve">محمد جمعة </t>
  </si>
  <si>
    <t>خليفة</t>
  </si>
  <si>
    <t>احمد عودة</t>
  </si>
  <si>
    <t>عائشة الخبير</t>
  </si>
  <si>
    <t>غالية عربي كاتبي</t>
  </si>
  <si>
    <t>بلال ابوراس</t>
  </si>
  <si>
    <t>اروى الشركة</t>
  </si>
  <si>
    <t>حمزة مسلم</t>
  </si>
  <si>
    <t>هناء محمدالحاضر</t>
  </si>
  <si>
    <t>محمد صبحي ابو قوره</t>
  </si>
  <si>
    <t>مجد الدين جورية</t>
  </si>
  <si>
    <t>هدى السيد طليبة</t>
  </si>
  <si>
    <t>آلاء علوش</t>
  </si>
  <si>
    <t>رانية شاهين</t>
  </si>
  <si>
    <t>نبال الحسنية</t>
  </si>
  <si>
    <t>حسين عصيدة</t>
  </si>
  <si>
    <t>وائل برازي</t>
  </si>
  <si>
    <t xml:space="preserve">عبد العزيز </t>
  </si>
  <si>
    <t>ايمن  العيسى</t>
  </si>
  <si>
    <t>الاء زغلولة</t>
  </si>
  <si>
    <t xml:space="preserve">دعاء كيكي </t>
  </si>
  <si>
    <t>مروة خليفة</t>
  </si>
  <si>
    <t xml:space="preserve">سعاد حدود </t>
  </si>
  <si>
    <t xml:space="preserve">محمد سعيد </t>
  </si>
  <si>
    <t xml:space="preserve">جمال </t>
  </si>
  <si>
    <t>رامي ابو اذان</t>
  </si>
  <si>
    <t>احمد عماري</t>
  </si>
  <si>
    <t>رانيا التـوما</t>
  </si>
  <si>
    <t xml:space="preserve">عبد الرزاق كيوان </t>
  </si>
  <si>
    <t>سحر صطيلة</t>
  </si>
  <si>
    <t>محمد بشر القصاص</t>
  </si>
  <si>
    <t>قصي حمزة</t>
  </si>
  <si>
    <t>عمرو  جبة</t>
  </si>
  <si>
    <t>محمد معاذ حورية</t>
  </si>
  <si>
    <t>اسد بوفاعور</t>
  </si>
  <si>
    <t xml:space="preserve">ديما بدران </t>
  </si>
  <si>
    <t>منادى</t>
  </si>
  <si>
    <t xml:space="preserve">موفق </t>
  </si>
  <si>
    <t>رنا ديبة</t>
  </si>
  <si>
    <t xml:space="preserve">ريم ديب </t>
  </si>
  <si>
    <t>ريم ابو سعيد</t>
  </si>
  <si>
    <t>احمد ابو ليل</t>
  </si>
  <si>
    <t>ماجدة عقل</t>
  </si>
  <si>
    <t>فاطمة غبور</t>
  </si>
  <si>
    <t>محمد قتيبة بيطار</t>
  </si>
  <si>
    <t>محمد شحادة</t>
  </si>
  <si>
    <t>معاذ النعانسة</t>
  </si>
  <si>
    <t>عـلي</t>
  </si>
  <si>
    <t>رقية الحسن</t>
  </si>
  <si>
    <t>محمد عجينة</t>
  </si>
  <si>
    <t xml:space="preserve">دانيا جرزو </t>
  </si>
  <si>
    <t>محمود البزرة</t>
  </si>
  <si>
    <t xml:space="preserve">طارق </t>
  </si>
  <si>
    <t>رسم إعادة ارتباط</t>
  </si>
  <si>
    <t>العنوان</t>
  </si>
  <si>
    <t>0992221485</t>
  </si>
  <si>
    <t>درعا ازرع</t>
  </si>
  <si>
    <t>10010040818</t>
  </si>
  <si>
    <t>0932226248</t>
  </si>
  <si>
    <t>043365007</t>
  </si>
  <si>
    <t>طرطوس الحمرات حي الغدير</t>
  </si>
  <si>
    <t>13010166166</t>
  </si>
  <si>
    <t>0996143084</t>
  </si>
  <si>
    <t>016318556</t>
  </si>
  <si>
    <t>01010487329</t>
  </si>
  <si>
    <t>0940564029</t>
  </si>
  <si>
    <t xml:space="preserve">تجاري </t>
  </si>
  <si>
    <t>31/1/1985</t>
  </si>
  <si>
    <t>01020126113</t>
  </si>
  <si>
    <t>صالحيه</t>
  </si>
  <si>
    <t>0988094844</t>
  </si>
  <si>
    <t>90010049581</t>
  </si>
  <si>
    <t xml:space="preserve">فلسطين </t>
  </si>
  <si>
    <t>0937687728</t>
  </si>
  <si>
    <t xml:space="preserve">بهيجة </t>
  </si>
  <si>
    <t xml:space="preserve">قدسيا </t>
  </si>
  <si>
    <t>14040009851</t>
  </si>
  <si>
    <t xml:space="preserve">القنيطرة </t>
  </si>
  <si>
    <t>0999608655</t>
  </si>
  <si>
    <t>3210450</t>
  </si>
  <si>
    <t>03080040877</t>
  </si>
  <si>
    <t xml:space="preserve">ريف دمشق </t>
  </si>
  <si>
    <t>0949198893</t>
  </si>
  <si>
    <t xml:space="preserve">التل </t>
  </si>
  <si>
    <t>06010071120</t>
  </si>
  <si>
    <t>انثى</t>
  </si>
  <si>
    <t>932357236</t>
  </si>
  <si>
    <t>19/3/1982</t>
  </si>
  <si>
    <t>14050056220</t>
  </si>
  <si>
    <t>0930538284</t>
  </si>
  <si>
    <t>01020019740</t>
  </si>
  <si>
    <t>0966914721</t>
  </si>
  <si>
    <t>تنظيم كفرسوسة</t>
  </si>
  <si>
    <t>01030122723</t>
  </si>
  <si>
    <t>0988465880</t>
  </si>
  <si>
    <t>دمشق تنظيم كفرسوسة</t>
  </si>
  <si>
    <t>01010317329</t>
  </si>
  <si>
    <t>0938940728</t>
  </si>
  <si>
    <t>01010275956</t>
  </si>
  <si>
    <t>955203190</t>
  </si>
  <si>
    <t>04320028751</t>
  </si>
  <si>
    <t>935710409</t>
  </si>
  <si>
    <t>رهف  المتني</t>
  </si>
  <si>
    <t>براءه نعيم</t>
  </si>
  <si>
    <t>13010063250</t>
  </si>
  <si>
    <t>0966259033</t>
  </si>
  <si>
    <t>016266090</t>
  </si>
  <si>
    <t>01020002860</t>
  </si>
  <si>
    <t>0932641694</t>
  </si>
  <si>
    <t>3232450</t>
  </si>
  <si>
    <t>البكالوريا التجارية</t>
  </si>
  <si>
    <t>01020244748</t>
  </si>
  <si>
    <t>صالحية</t>
  </si>
  <si>
    <t>955188188</t>
  </si>
  <si>
    <t>12140001221</t>
  </si>
  <si>
    <t>0992656380</t>
  </si>
  <si>
    <t xml:space="preserve"> درعا</t>
  </si>
  <si>
    <t>12060024444</t>
  </si>
  <si>
    <t>0933955471</t>
  </si>
  <si>
    <t>01020052102</t>
  </si>
  <si>
    <t>0933075505</t>
  </si>
  <si>
    <t>3240188</t>
  </si>
  <si>
    <t>ضاحية قدسيا</t>
  </si>
  <si>
    <t>2003/2004</t>
  </si>
  <si>
    <t>سعودية / الرياض</t>
  </si>
  <si>
    <t>آمنة</t>
  </si>
  <si>
    <t>23/6/1973</t>
  </si>
  <si>
    <t>0999349485</t>
  </si>
  <si>
    <t>5920313</t>
  </si>
  <si>
    <t>01010252327</t>
  </si>
  <si>
    <t>0944513746</t>
  </si>
  <si>
    <t xml:space="preserve">علمي </t>
  </si>
  <si>
    <t>12100003163</t>
  </si>
  <si>
    <t>097552755</t>
  </si>
  <si>
    <t>01010347320</t>
  </si>
  <si>
    <t>0994790461</t>
  </si>
  <si>
    <t>20/9/1984</t>
  </si>
  <si>
    <t>01020019749</t>
  </si>
  <si>
    <t>0933722433</t>
  </si>
  <si>
    <t>الجسر البيض</t>
  </si>
  <si>
    <t xml:space="preserve">منتهى </t>
  </si>
  <si>
    <t xml:space="preserve">كفر نبوذه </t>
  </si>
  <si>
    <t>05110093218</t>
  </si>
  <si>
    <t xml:space="preserve">حماه </t>
  </si>
  <si>
    <t xml:space="preserve">سهل الغاب </t>
  </si>
  <si>
    <t>0994031680</t>
  </si>
  <si>
    <t xml:space="preserve">القزاز </t>
  </si>
  <si>
    <t xml:space="preserve">تجارية </t>
  </si>
  <si>
    <t>10040003926</t>
  </si>
  <si>
    <t>عمريت</t>
  </si>
  <si>
    <t>0988529918</t>
  </si>
  <si>
    <t>12030034191</t>
  </si>
  <si>
    <t>ريف درعا</t>
  </si>
  <si>
    <t>0968885525</t>
  </si>
  <si>
    <t>دمشق - زاهرة جديدة</t>
  </si>
  <si>
    <t>05100028855</t>
  </si>
  <si>
    <t>الغاب</t>
  </si>
  <si>
    <t>0933909324</t>
  </si>
  <si>
    <t>0116624070</t>
  </si>
  <si>
    <t>مزة جبل 86 خزان جانب جمعية البستان الخيرية</t>
  </si>
  <si>
    <t>التزام</t>
  </si>
  <si>
    <t>06110067581</t>
  </si>
  <si>
    <t>05120009321</t>
  </si>
  <si>
    <t>932000317</t>
  </si>
  <si>
    <t>27/2/1966</t>
  </si>
  <si>
    <t>03280040426</t>
  </si>
  <si>
    <t>0944689319</t>
  </si>
  <si>
    <t>العدوي</t>
  </si>
  <si>
    <t>03150001575</t>
  </si>
  <si>
    <t>0947123227</t>
  </si>
  <si>
    <t>3226925</t>
  </si>
  <si>
    <t>دمشق ضاحية البحوث العلمية</t>
  </si>
  <si>
    <t>علمية</t>
  </si>
  <si>
    <t>12180029828</t>
  </si>
  <si>
    <t>934573336</t>
  </si>
  <si>
    <t>03030057238</t>
  </si>
  <si>
    <t>0936730117</t>
  </si>
  <si>
    <t>90010050001</t>
  </si>
  <si>
    <t>0988640461</t>
  </si>
  <si>
    <t>18/3/1987</t>
  </si>
  <si>
    <t>03080024466</t>
  </si>
  <si>
    <t>0947629382</t>
  </si>
  <si>
    <t>5913170</t>
  </si>
  <si>
    <t>22/8/1987</t>
  </si>
  <si>
    <t>90010049646</t>
  </si>
  <si>
    <t>فلسطين</t>
  </si>
  <si>
    <t>0930348703</t>
  </si>
  <si>
    <t>03190039621</t>
  </si>
  <si>
    <t>0944396669</t>
  </si>
  <si>
    <t xml:space="preserve"> دمشق مشروع دمر </t>
  </si>
  <si>
    <t>نور الهدى  الأعرج</t>
  </si>
  <si>
    <t>01030309456</t>
  </si>
  <si>
    <t>-</t>
  </si>
  <si>
    <t>0999815505</t>
  </si>
  <si>
    <t>دمشق ـ حي الميدان</t>
  </si>
  <si>
    <t>14010020268</t>
  </si>
  <si>
    <t>0960010023</t>
  </si>
  <si>
    <t>مزة</t>
  </si>
  <si>
    <t>01020320121</t>
  </si>
  <si>
    <t>0932812383</t>
  </si>
  <si>
    <t>_</t>
  </si>
  <si>
    <t>دمشق - ميدان</t>
  </si>
  <si>
    <t>23/09/1966</t>
  </si>
  <si>
    <t>14010046249</t>
  </si>
  <si>
    <t>0992168637</t>
  </si>
  <si>
    <t>مجتهد</t>
  </si>
  <si>
    <t>04020046436</t>
  </si>
  <si>
    <t>حمص الجنوبية</t>
  </si>
  <si>
    <t>937216254</t>
  </si>
  <si>
    <t>01030338035</t>
  </si>
  <si>
    <t>0992731130</t>
  </si>
  <si>
    <t>8883281</t>
  </si>
  <si>
    <t>ميدان - ابو حبل - جانب محلات الكببي للالبسة  - بناء كريم</t>
  </si>
  <si>
    <t>ادبي</t>
  </si>
  <si>
    <t>01010349105</t>
  </si>
  <si>
    <t>948893528</t>
  </si>
  <si>
    <t>علا  التقي</t>
  </si>
  <si>
    <t>منيرة</t>
  </si>
  <si>
    <t>13090040216</t>
  </si>
  <si>
    <t>0933129078</t>
  </si>
  <si>
    <t>016361454</t>
  </si>
  <si>
    <t>13020036973</t>
  </si>
  <si>
    <t>0945225388</t>
  </si>
  <si>
    <t>016212614</t>
  </si>
  <si>
    <t>تجارة</t>
  </si>
  <si>
    <t>01030099900</t>
  </si>
  <si>
    <t xml:space="preserve">الميدان </t>
  </si>
  <si>
    <t>0994258850</t>
  </si>
  <si>
    <t>نبيلة</t>
  </si>
  <si>
    <t>10090026702</t>
  </si>
  <si>
    <t>0992455955</t>
  </si>
  <si>
    <t>27/7/1987</t>
  </si>
  <si>
    <t>03230015953</t>
  </si>
  <si>
    <t>0947128479</t>
  </si>
  <si>
    <t xml:space="preserve">رياض  معصراني </t>
  </si>
  <si>
    <t xml:space="preserve">رضوان </t>
  </si>
  <si>
    <t>23/6/1987</t>
  </si>
  <si>
    <t>01030193090</t>
  </si>
  <si>
    <t xml:space="preserve">ميدان </t>
  </si>
  <si>
    <t>0933349057</t>
  </si>
  <si>
    <t>011-8821969</t>
  </si>
  <si>
    <t xml:space="preserve">تجارة </t>
  </si>
  <si>
    <t>03200004720</t>
  </si>
  <si>
    <t>0935432599</t>
  </si>
  <si>
    <t>01010311029</t>
  </si>
  <si>
    <t>ساروجه</t>
  </si>
  <si>
    <t>0994526209</t>
  </si>
  <si>
    <t>دمشق مزة فيلات</t>
  </si>
  <si>
    <t>01010370850</t>
  </si>
  <si>
    <t>0944627246</t>
  </si>
  <si>
    <t>25/7/1989</t>
  </si>
  <si>
    <t>0988023583</t>
  </si>
  <si>
    <t>4542579</t>
  </si>
  <si>
    <t>عامه</t>
  </si>
  <si>
    <t>03150011822</t>
  </si>
  <si>
    <t>0930865499</t>
  </si>
  <si>
    <t>التجارية</t>
  </si>
  <si>
    <t>13050043529</t>
  </si>
  <si>
    <t>لسويداء</t>
  </si>
  <si>
    <t>46576379</t>
  </si>
  <si>
    <t>01040073200</t>
  </si>
  <si>
    <t>0993435892</t>
  </si>
  <si>
    <t>العباسيين</t>
  </si>
  <si>
    <t>هناء قدورة</t>
  </si>
  <si>
    <t>0932343076</t>
  </si>
  <si>
    <t>3326042</t>
  </si>
  <si>
    <t>دمشق الروضة شارع المحاربين القدماء</t>
  </si>
  <si>
    <t>عاصم  قدورة</t>
  </si>
  <si>
    <t>90010136951</t>
  </si>
  <si>
    <t>0944545462</t>
  </si>
  <si>
    <t>5421444</t>
  </si>
  <si>
    <t>شارع الأمين</t>
  </si>
  <si>
    <t>01020321361</t>
  </si>
  <si>
    <t>0991549493</t>
  </si>
  <si>
    <t>3239525</t>
  </si>
  <si>
    <t>27/1/1984</t>
  </si>
  <si>
    <t>03080040086</t>
  </si>
  <si>
    <t>0966659294</t>
  </si>
  <si>
    <t>01010426515</t>
  </si>
  <si>
    <t>0999043603</t>
  </si>
  <si>
    <t>جورجيت</t>
  </si>
  <si>
    <t>03260009949</t>
  </si>
  <si>
    <t>0932854129</t>
  </si>
  <si>
    <t>6714960</t>
  </si>
  <si>
    <t>معهد تجاري مصرفي</t>
  </si>
  <si>
    <t>فرنجيه مداح</t>
  </si>
  <si>
    <t>13010013459</t>
  </si>
  <si>
    <t>0933011097</t>
  </si>
  <si>
    <t>016312721</t>
  </si>
  <si>
    <t>14060022686</t>
  </si>
  <si>
    <t>القنيطره</t>
  </si>
  <si>
    <t>0937952535</t>
  </si>
  <si>
    <t>01040200440</t>
  </si>
  <si>
    <t>0932129091</t>
  </si>
  <si>
    <t>09050030996</t>
  </si>
  <si>
    <t>0998650923</t>
  </si>
  <si>
    <t>05160015131</t>
  </si>
  <si>
    <t>0937197476</t>
  </si>
  <si>
    <t>لا يوجد</t>
  </si>
  <si>
    <t xml:space="preserve">مزة جبل </t>
  </si>
  <si>
    <t>13010113907</t>
  </si>
  <si>
    <t>0992757126</t>
  </si>
  <si>
    <t>016272593</t>
  </si>
  <si>
    <t>01030288545</t>
  </si>
  <si>
    <t>0933706294</t>
  </si>
  <si>
    <t>وفاء حرفي</t>
  </si>
  <si>
    <t>01020093364</t>
  </si>
  <si>
    <t>0934681030</t>
  </si>
  <si>
    <t>3337006</t>
  </si>
  <si>
    <t>روضة-بدر الجمالي-بناء شوشرة-ط3</t>
  </si>
  <si>
    <t>24/10/1985</t>
  </si>
  <si>
    <t>05180024372</t>
  </si>
  <si>
    <t>0966987631</t>
  </si>
  <si>
    <t>01010104582</t>
  </si>
  <si>
    <t>0933788803</t>
  </si>
  <si>
    <t>شارع بغداد</t>
  </si>
  <si>
    <t>رويدة</t>
  </si>
  <si>
    <t>19/7/1990</t>
  </si>
  <si>
    <t>01020049413</t>
  </si>
  <si>
    <t>0932341563</t>
  </si>
  <si>
    <t>العفيف مقابل السفارة الفرنسية</t>
  </si>
  <si>
    <t>14/3/1984</t>
  </si>
  <si>
    <t>14050009378</t>
  </si>
  <si>
    <t>0940534984</t>
  </si>
  <si>
    <t>القنطره</t>
  </si>
  <si>
    <t>10220009987</t>
  </si>
  <si>
    <t>0945434981</t>
  </si>
  <si>
    <t>28/1/1991</t>
  </si>
  <si>
    <t>03330037445</t>
  </si>
  <si>
    <t>القنوات</t>
  </si>
  <si>
    <t>0934755722</t>
  </si>
  <si>
    <t>كفرسوسة لوان</t>
  </si>
  <si>
    <t>بييلا</t>
  </si>
  <si>
    <t>01030276755</t>
  </si>
  <si>
    <t>0946147731</t>
  </si>
  <si>
    <t>8130035</t>
  </si>
  <si>
    <t>13010020999</t>
  </si>
  <si>
    <t>0933086426</t>
  </si>
  <si>
    <t>016315448</t>
  </si>
  <si>
    <t>آلاء زغلولة</t>
  </si>
  <si>
    <t>01040222313</t>
  </si>
  <si>
    <t>0994905783</t>
  </si>
  <si>
    <t>4417318</t>
  </si>
  <si>
    <t xml:space="preserve">أماني  الرفاعي </t>
  </si>
  <si>
    <t xml:space="preserve">غازي </t>
  </si>
  <si>
    <t>صفيه</t>
  </si>
  <si>
    <t>03300013484</t>
  </si>
  <si>
    <t>0992512986</t>
  </si>
  <si>
    <t>6918028</t>
  </si>
  <si>
    <t xml:space="preserve">الكسوة </t>
  </si>
  <si>
    <t>14040084394</t>
  </si>
  <si>
    <t>0955328669</t>
  </si>
  <si>
    <t>راوية  ياسين</t>
  </si>
  <si>
    <t>03150004256</t>
  </si>
  <si>
    <t>0935215113</t>
  </si>
  <si>
    <t>لايوجد</t>
  </si>
  <si>
    <t>عدرا العمالية - الجزيرة الاولى</t>
  </si>
  <si>
    <t>2003-2004</t>
  </si>
  <si>
    <t>بدرية</t>
  </si>
  <si>
    <t>12160017945</t>
  </si>
  <si>
    <t>0991794868</t>
  </si>
  <si>
    <t>015851655</t>
  </si>
  <si>
    <t>درعا - الصنمين - بصير \ الحي الغربي</t>
  </si>
  <si>
    <t>03090008902</t>
  </si>
  <si>
    <t>0999598474</t>
  </si>
  <si>
    <t>حفير الفوقة جانب جامع باب القناة</t>
  </si>
  <si>
    <t>01010508531</t>
  </si>
  <si>
    <t>0947391085</t>
  </si>
  <si>
    <t>02320063888</t>
  </si>
  <si>
    <t>ريف حلب</t>
  </si>
  <si>
    <t>0993498714</t>
  </si>
  <si>
    <t>03250023339</t>
  </si>
  <si>
    <t>993993318</t>
  </si>
  <si>
    <t>16/11/1989</t>
  </si>
  <si>
    <t>03280076457</t>
  </si>
  <si>
    <t>0936943464</t>
  </si>
  <si>
    <t>09070064037</t>
  </si>
  <si>
    <t>0934522497</t>
  </si>
  <si>
    <t>دحاديل</t>
  </si>
  <si>
    <t>03200007587</t>
  </si>
  <si>
    <t>الزبداني</t>
  </si>
  <si>
    <t>0992992695</t>
  </si>
  <si>
    <t>01040223707</t>
  </si>
  <si>
    <t>988445803</t>
  </si>
  <si>
    <t xml:space="preserve">الحنبوشية </t>
  </si>
  <si>
    <t>07240047043</t>
  </si>
  <si>
    <t>0966965572</t>
  </si>
  <si>
    <t>5456012</t>
  </si>
  <si>
    <t>مساكن نجها</t>
  </si>
  <si>
    <t xml:space="preserve">اللاذقية </t>
  </si>
  <si>
    <t>04130066180</t>
  </si>
  <si>
    <t>0957880532</t>
  </si>
  <si>
    <t>دويلعة</t>
  </si>
  <si>
    <t>زينب  ابوليل</t>
  </si>
  <si>
    <t xml:space="preserve">مساكن دوما </t>
  </si>
  <si>
    <t>14060000792</t>
  </si>
  <si>
    <t>0932943713</t>
  </si>
  <si>
    <t>5774746</t>
  </si>
  <si>
    <t>مخيم الوافدين في دوما</t>
  </si>
  <si>
    <t>08100006472</t>
  </si>
  <si>
    <t>0945315939</t>
  </si>
  <si>
    <t xml:space="preserve">دمشق جرمانا كرم حمادي </t>
  </si>
  <si>
    <t>عبدالرحمن كسكين</t>
  </si>
  <si>
    <t>13/9/1992</t>
  </si>
  <si>
    <t>الميدان</t>
  </si>
  <si>
    <t>0988908790</t>
  </si>
  <si>
    <t>011_8837763</t>
  </si>
  <si>
    <t>ميدان_ابوحبل_جانب مخفرالميدان</t>
  </si>
  <si>
    <t>01010115764</t>
  </si>
  <si>
    <t>0967456767</t>
  </si>
  <si>
    <t>011-3335618</t>
  </si>
  <si>
    <t>شارع الروضة - مقابل المؤوسسة العامة للسينما</t>
  </si>
  <si>
    <t>2009-2010</t>
  </si>
  <si>
    <t>12010152906</t>
  </si>
  <si>
    <t>0954149847</t>
  </si>
  <si>
    <t>228792</t>
  </si>
  <si>
    <t>درعا حي القصور</t>
  </si>
  <si>
    <t>15/1/1990</t>
  </si>
  <si>
    <t>05010066478</t>
  </si>
  <si>
    <t>0946740905</t>
  </si>
  <si>
    <t>اسماء بيطار</t>
  </si>
  <si>
    <t>03100019915</t>
  </si>
  <si>
    <t>0964618835</t>
  </si>
  <si>
    <t>حرنة الشرقية</t>
  </si>
  <si>
    <t>01020041137</t>
  </si>
  <si>
    <t>0930351576</t>
  </si>
  <si>
    <t xml:space="preserve">مهاجرين - مصطبة جادة ثانية </t>
  </si>
  <si>
    <t>01010192503</t>
  </si>
  <si>
    <t>0930465076</t>
  </si>
  <si>
    <t>شرقي كورنيش التجارة</t>
  </si>
  <si>
    <t>03180056864</t>
  </si>
  <si>
    <t>0945950912</t>
  </si>
  <si>
    <t>رامي ابو آذان</t>
  </si>
  <si>
    <t>أميره</t>
  </si>
  <si>
    <t>01010413345</t>
  </si>
  <si>
    <t>0941322384</t>
  </si>
  <si>
    <t>حرنة</t>
  </si>
  <si>
    <t>01030186477</t>
  </si>
  <si>
    <t>0945425286</t>
  </si>
  <si>
    <t>011-6315105</t>
  </si>
  <si>
    <t>الزاهرة الجديدة</t>
  </si>
  <si>
    <t>01020061793</t>
  </si>
  <si>
    <t>0994828566</t>
  </si>
  <si>
    <t>01040076665</t>
  </si>
  <si>
    <t>2232821</t>
  </si>
  <si>
    <t>05010390875</t>
  </si>
  <si>
    <t>0935438183</t>
  </si>
  <si>
    <t>01030277127</t>
  </si>
  <si>
    <t>0993115491</t>
  </si>
  <si>
    <t>جادات قدسيا</t>
  </si>
  <si>
    <t>01020228756</t>
  </si>
  <si>
    <t>944882555</t>
  </si>
  <si>
    <t>24/3/1992</t>
  </si>
  <si>
    <t>01040151152</t>
  </si>
  <si>
    <t>شاغور قنوات</t>
  </si>
  <si>
    <t>0969416283</t>
  </si>
  <si>
    <t>محمد أنس حمصيه</t>
  </si>
  <si>
    <t>01020269267</t>
  </si>
  <si>
    <t>0945663192</t>
  </si>
  <si>
    <t>2763532</t>
  </si>
  <si>
    <t>شيخ محي الدين</t>
  </si>
  <si>
    <t>01020165784</t>
  </si>
  <si>
    <t>0933861922</t>
  </si>
  <si>
    <t>01030169306</t>
  </si>
  <si>
    <t>0937444190</t>
  </si>
  <si>
    <t>01040577353</t>
  </si>
  <si>
    <t xml:space="preserve">قنوات شاغور </t>
  </si>
  <si>
    <t>0947394224</t>
  </si>
  <si>
    <t>01020274079</t>
  </si>
  <si>
    <t xml:space="preserve">صالحية </t>
  </si>
  <si>
    <t>099152272</t>
  </si>
  <si>
    <t>02020380376</t>
  </si>
  <si>
    <t>البياضة</t>
  </si>
  <si>
    <t>0945871323</t>
  </si>
  <si>
    <t>3736454</t>
  </si>
  <si>
    <t>المهاجرين</t>
  </si>
  <si>
    <t>14010000650</t>
  </si>
  <si>
    <t>0945946672</t>
  </si>
  <si>
    <t>5113890</t>
  </si>
  <si>
    <t>دمشق- حاميش - حي البيادر</t>
  </si>
  <si>
    <t>2010\2011</t>
  </si>
  <si>
    <t>04020057899</t>
  </si>
  <si>
    <t>967813800</t>
  </si>
  <si>
    <t>01010546626</t>
  </si>
  <si>
    <t>0934663828</t>
  </si>
  <si>
    <t xml:space="preserve">دمشق باب توما </t>
  </si>
  <si>
    <t>20/1/1988</t>
  </si>
  <si>
    <t>01010016082</t>
  </si>
  <si>
    <t>ساروجا</t>
  </si>
  <si>
    <t>0993475754</t>
  </si>
  <si>
    <t>أبو ظبي</t>
  </si>
  <si>
    <t>0988866264</t>
  </si>
  <si>
    <t>6612431</t>
  </si>
  <si>
    <t>مزة جبل - طلعة فلافل على كيفك</t>
  </si>
  <si>
    <t>01020035732</t>
  </si>
  <si>
    <t>0968217884</t>
  </si>
  <si>
    <t>3315688</t>
  </si>
  <si>
    <t>مهاجرين_شورى</t>
  </si>
  <si>
    <t>2011-2012</t>
  </si>
  <si>
    <t>06120027031</t>
  </si>
  <si>
    <t>0936081355</t>
  </si>
  <si>
    <t>مزة جبل 86 مدرسة</t>
  </si>
  <si>
    <t>04010242923</t>
  </si>
  <si>
    <t>الخالدية</t>
  </si>
  <si>
    <t>0968358717</t>
  </si>
  <si>
    <t>03110035049</t>
  </si>
  <si>
    <t>0991838508</t>
  </si>
  <si>
    <t>01030155701</t>
  </si>
  <si>
    <t>ميدان</t>
  </si>
  <si>
    <t>0956404418</t>
  </si>
  <si>
    <t>8831477</t>
  </si>
  <si>
    <t>ميدان _ابو حبل</t>
  </si>
  <si>
    <t>01020174861</t>
  </si>
  <si>
    <t>0956857626</t>
  </si>
  <si>
    <t>اميرة</t>
  </si>
  <si>
    <t>01010642463</t>
  </si>
  <si>
    <t>ساروجة</t>
  </si>
  <si>
    <t>0946687075</t>
  </si>
  <si>
    <t>14010108714</t>
  </si>
  <si>
    <t>قنيطرة</t>
  </si>
  <si>
    <t>0936092915</t>
  </si>
  <si>
    <t>8820723</t>
  </si>
  <si>
    <t>ميدان أبو حبل</t>
  </si>
  <si>
    <t>14040024321</t>
  </si>
  <si>
    <t>0993991377</t>
  </si>
  <si>
    <t>01010505115</t>
  </si>
  <si>
    <t>قماريه</t>
  </si>
  <si>
    <t>0940555931</t>
  </si>
  <si>
    <t>03330053923</t>
  </si>
  <si>
    <t>0955572928</t>
  </si>
  <si>
    <t>01030117215</t>
  </si>
  <si>
    <t>0947410438</t>
  </si>
  <si>
    <t>دمشق - ميدان - السويقة</t>
  </si>
  <si>
    <t>01030122932</t>
  </si>
  <si>
    <t>0969345178</t>
  </si>
  <si>
    <t>8816840</t>
  </si>
  <si>
    <t>05020098307</t>
  </si>
  <si>
    <t>حماة- صوران</t>
  </si>
  <si>
    <t>0991278380</t>
  </si>
  <si>
    <t>12020039914</t>
  </si>
  <si>
    <t>0993875866</t>
  </si>
  <si>
    <t>تضامن</t>
  </si>
  <si>
    <t>أمجد دادو</t>
  </si>
  <si>
    <t>01040188870</t>
  </si>
  <si>
    <t>0934814450</t>
  </si>
  <si>
    <t>2713918</t>
  </si>
  <si>
    <t>دمشق - ركن الدين</t>
  </si>
  <si>
    <t>01020083759</t>
  </si>
  <si>
    <t>0938507569</t>
  </si>
  <si>
    <t>ركن الدين</t>
  </si>
  <si>
    <t>01030269691</t>
  </si>
  <si>
    <t>0962195272</t>
  </si>
  <si>
    <t>01030020558</t>
  </si>
  <si>
    <t>0994159130</t>
  </si>
  <si>
    <t xml:space="preserve">جعفر  منصور </t>
  </si>
  <si>
    <t xml:space="preserve">علي </t>
  </si>
  <si>
    <t xml:space="preserve">مريم </t>
  </si>
  <si>
    <t xml:space="preserve">الثورة </t>
  </si>
  <si>
    <t>02250095294</t>
  </si>
  <si>
    <t xml:space="preserve">حلب </t>
  </si>
  <si>
    <t xml:space="preserve">عفرين </t>
  </si>
  <si>
    <t>0992151272</t>
  </si>
  <si>
    <t>6476383</t>
  </si>
  <si>
    <t xml:space="preserve">السيدة زينب </t>
  </si>
  <si>
    <t>01030283141</t>
  </si>
  <si>
    <t>0992404792</t>
  </si>
  <si>
    <t>01020321726</t>
  </si>
  <si>
    <t>0936861865</t>
  </si>
  <si>
    <t>5127093</t>
  </si>
  <si>
    <t>مساكن برزة</t>
  </si>
  <si>
    <t>01020208820</t>
  </si>
  <si>
    <t>0938044531</t>
  </si>
  <si>
    <t>2750056</t>
  </si>
  <si>
    <t xml:space="preserve">ركن الدين </t>
  </si>
  <si>
    <t>03150009706</t>
  </si>
  <si>
    <t>0933544276</t>
  </si>
  <si>
    <t>5132757</t>
  </si>
  <si>
    <t>امتداد حاميش- جامع الخنساء- ابراج البحوث العلمية</t>
  </si>
  <si>
    <t>معهد سكرتاريا</t>
  </si>
  <si>
    <t xml:space="preserve">رهام  الابراهيم </t>
  </si>
  <si>
    <t>05150044512</t>
  </si>
  <si>
    <t>0954950130</t>
  </si>
  <si>
    <t>3127246</t>
  </si>
  <si>
    <t>مساكن الحرس حي الورود</t>
  </si>
  <si>
    <t>12130028301</t>
  </si>
  <si>
    <t>0941419272</t>
  </si>
  <si>
    <t>دمشق زاهره</t>
  </si>
  <si>
    <t>2013-2014</t>
  </si>
  <si>
    <t>01030060382</t>
  </si>
  <si>
    <t>0938844671</t>
  </si>
  <si>
    <t>كفرسوسة</t>
  </si>
  <si>
    <t>10/1/01993</t>
  </si>
  <si>
    <t>01040105486</t>
  </si>
  <si>
    <t>991589716</t>
  </si>
  <si>
    <t>13080017304</t>
  </si>
  <si>
    <t>0988521545</t>
  </si>
  <si>
    <t>233854</t>
  </si>
  <si>
    <t>01010087676</t>
  </si>
  <si>
    <t>941118853</t>
  </si>
  <si>
    <t>01020308045</t>
  </si>
  <si>
    <t>0964364060</t>
  </si>
  <si>
    <t>دمشق عدوي</t>
  </si>
  <si>
    <t>01020040196</t>
  </si>
  <si>
    <t>932320199</t>
  </si>
  <si>
    <t>01040155782</t>
  </si>
  <si>
    <t>0932041914</t>
  </si>
  <si>
    <t>5427194</t>
  </si>
  <si>
    <t>شاغور</t>
  </si>
  <si>
    <t>هلاله الخلف</t>
  </si>
  <si>
    <t>03300087408</t>
  </si>
  <si>
    <t>0935789765</t>
  </si>
  <si>
    <t>03190005810</t>
  </si>
  <si>
    <t>0991093928</t>
  </si>
  <si>
    <t>5130309</t>
  </si>
  <si>
    <t>مساكن برزة _ مسبق الصنع</t>
  </si>
  <si>
    <t>01010059783</t>
  </si>
  <si>
    <t>0932067733</t>
  </si>
  <si>
    <t>01020052371</t>
  </si>
  <si>
    <t>0999175998</t>
  </si>
  <si>
    <t>0112764818</t>
  </si>
  <si>
    <t>ركن الدين جسر النحاس</t>
  </si>
  <si>
    <t>01010105568</t>
  </si>
  <si>
    <t>0967963399</t>
  </si>
  <si>
    <t>2778735</t>
  </si>
  <si>
    <t>دمشق ساحة الميسات أول طلعة ركن الدين</t>
  </si>
  <si>
    <t>2012-2013</t>
  </si>
  <si>
    <t>01040041607</t>
  </si>
  <si>
    <t>0992811341</t>
  </si>
  <si>
    <t>0112242026</t>
  </si>
  <si>
    <t>دمشق_المجتهد_خلف المشفى</t>
  </si>
  <si>
    <t>01010094013</t>
  </si>
  <si>
    <t>0999341174</t>
  </si>
  <si>
    <t>0113148008</t>
  </si>
  <si>
    <t>دمشق مشروع دمر ج19</t>
  </si>
  <si>
    <t>عامة</t>
  </si>
  <si>
    <t>01010631805</t>
  </si>
  <si>
    <t>0936498200</t>
  </si>
  <si>
    <t>دمشق-شارع بغداد -عقيبة</t>
  </si>
  <si>
    <t>2010-2011</t>
  </si>
  <si>
    <t>90010148260</t>
  </si>
  <si>
    <t>0937376159</t>
  </si>
  <si>
    <t>2111416</t>
  </si>
  <si>
    <t>دمشق / برامكة / شارع الملعب جانب مكتب تأمين الجيش</t>
  </si>
  <si>
    <t>18/05/1990</t>
  </si>
  <si>
    <t>06090029091</t>
  </si>
  <si>
    <t>0988727963</t>
  </si>
  <si>
    <t>دمر</t>
  </si>
  <si>
    <t>01030013187</t>
  </si>
  <si>
    <t>0944596594</t>
  </si>
  <si>
    <t>6343550</t>
  </si>
  <si>
    <t xml:space="preserve">تضامن مسبق الصنع </t>
  </si>
  <si>
    <t>01030193970</t>
  </si>
  <si>
    <t>0993830593</t>
  </si>
  <si>
    <t>06200046394</t>
  </si>
  <si>
    <t>0999645487</t>
  </si>
  <si>
    <t>0114544008</t>
  </si>
  <si>
    <t>دمشق - عش الورور - الجادة 19</t>
  </si>
  <si>
    <t>العامة</t>
  </si>
  <si>
    <t>وجدان سكرية</t>
  </si>
  <si>
    <t>21/03/1982</t>
  </si>
  <si>
    <t>01020258644</t>
  </si>
  <si>
    <t>0988705784</t>
  </si>
  <si>
    <t>*</t>
  </si>
  <si>
    <t>2000-2001</t>
  </si>
  <si>
    <t>01010157837</t>
  </si>
  <si>
    <t>0944548679</t>
  </si>
  <si>
    <t>5447068</t>
  </si>
  <si>
    <t>دمشق القديمة , شارع الأمين</t>
  </si>
  <si>
    <t>13120006809</t>
  </si>
  <si>
    <t>0993876155</t>
  </si>
  <si>
    <t>01040315280</t>
  </si>
  <si>
    <t>969513558</t>
  </si>
  <si>
    <t>01030142409</t>
  </si>
  <si>
    <t>0962340817</t>
  </si>
  <si>
    <t>03250021457</t>
  </si>
  <si>
    <t>0934343701</t>
  </si>
  <si>
    <t>5919569</t>
  </si>
  <si>
    <t>90010019260</t>
  </si>
  <si>
    <t>حيفا</t>
  </si>
  <si>
    <t>940002920</t>
  </si>
  <si>
    <t>01020144585</t>
  </si>
  <si>
    <t>0951422921</t>
  </si>
  <si>
    <t xml:space="preserve">مهاجرين </t>
  </si>
  <si>
    <t>آلاء  زرزور</t>
  </si>
  <si>
    <t>01030156156</t>
  </si>
  <si>
    <t>0954648312</t>
  </si>
  <si>
    <t>3718366</t>
  </si>
  <si>
    <t>مهاجرين - مصطبة - جادة 2</t>
  </si>
  <si>
    <t xml:space="preserve">ثانوية تجارية </t>
  </si>
  <si>
    <t>ألاء عوض</t>
  </si>
  <si>
    <t>اسيمة</t>
  </si>
  <si>
    <t>01040037982</t>
  </si>
  <si>
    <t>0967457241</t>
  </si>
  <si>
    <t>8839745</t>
  </si>
  <si>
    <t>زاهرة جديدة</t>
  </si>
  <si>
    <t>أحمد الجاسم</t>
  </si>
  <si>
    <t>دروشا</t>
  </si>
  <si>
    <t>14010090202</t>
  </si>
  <si>
    <t>0966148935</t>
  </si>
  <si>
    <t>6815798</t>
  </si>
  <si>
    <t xml:space="preserve">دروشا مقابل المدرسة الابتدائية </t>
  </si>
  <si>
    <t>ثانوية</t>
  </si>
  <si>
    <t>الطيبة</t>
  </si>
  <si>
    <t>0935242810</t>
  </si>
  <si>
    <t>6968052</t>
  </si>
  <si>
    <t>ريف دمشق - الكسوة</t>
  </si>
  <si>
    <t>أسماء خريبة</t>
  </si>
  <si>
    <t>مفيدة</t>
  </si>
  <si>
    <t>12110002370</t>
  </si>
  <si>
    <t>0949169057</t>
  </si>
  <si>
    <t>0114457558</t>
  </si>
  <si>
    <t>دمشق- شرقي التجارة - بناء الطيران</t>
  </si>
  <si>
    <t>حسن إبراهيم</t>
  </si>
  <si>
    <t>مصريه</t>
  </si>
  <si>
    <t>الصوراني</t>
  </si>
  <si>
    <t>10270011942</t>
  </si>
  <si>
    <t>الشيخ بدر</t>
  </si>
  <si>
    <t>0935689592</t>
  </si>
  <si>
    <t>طرطوس-الشيخ بدر</t>
  </si>
  <si>
    <t>رباح كسواني</t>
  </si>
  <si>
    <t>01010367976</t>
  </si>
  <si>
    <t>0997430293</t>
  </si>
  <si>
    <t>0967919886</t>
  </si>
  <si>
    <t>8824682</t>
  </si>
  <si>
    <t>دمشق-كورنيش الميدان</t>
  </si>
  <si>
    <t>03260011446</t>
  </si>
  <si>
    <t>0935546101</t>
  </si>
  <si>
    <t>اشرفية صحنايا</t>
  </si>
  <si>
    <t>0932883194</t>
  </si>
  <si>
    <t>جامع الإيمان-ثالث بناء على صف الجامع-شارع عمرو بن العاص</t>
  </si>
  <si>
    <t>المعضمية دمشق</t>
  </si>
  <si>
    <t>10160149545</t>
  </si>
  <si>
    <t>صافيتا</t>
  </si>
  <si>
    <t>0997605804</t>
  </si>
  <si>
    <t>مشروع دمر مساكن الحرس الجمهوري</t>
  </si>
  <si>
    <t xml:space="preserve">فداء </t>
  </si>
  <si>
    <t>12010165021</t>
  </si>
  <si>
    <t>0944236481</t>
  </si>
  <si>
    <t xml:space="preserve">البرامكة </t>
  </si>
  <si>
    <t>01020191636</t>
  </si>
  <si>
    <t>0934821093</t>
  </si>
  <si>
    <t>01020162652</t>
  </si>
  <si>
    <t>0998293313</t>
  </si>
  <si>
    <t>01030023248</t>
  </si>
  <si>
    <t>0968682828</t>
  </si>
  <si>
    <t>011-8816869</t>
  </si>
  <si>
    <t>دمشق الزاهرة القديمة شارع الاشمر</t>
  </si>
  <si>
    <t xml:space="preserve">صفيه  بدوي </t>
  </si>
  <si>
    <t xml:space="preserve">عبد الكريم </t>
  </si>
  <si>
    <t xml:space="preserve">حسن </t>
  </si>
  <si>
    <t>01010133223</t>
  </si>
  <si>
    <t>0933905417</t>
  </si>
  <si>
    <t>2115820</t>
  </si>
  <si>
    <t xml:space="preserve">كفرسوسة </t>
  </si>
  <si>
    <t>08100011271</t>
  </si>
  <si>
    <t>عامودا</t>
  </si>
  <si>
    <t>0954611471</t>
  </si>
  <si>
    <t>22/6/1977</t>
  </si>
  <si>
    <t>12100048296</t>
  </si>
  <si>
    <t>إزرع</t>
  </si>
  <si>
    <t>0955802160</t>
  </si>
  <si>
    <t>8830642</t>
  </si>
  <si>
    <t>دمشق- ميدان نهر عيشة</t>
  </si>
  <si>
    <t>بريطانيا</t>
  </si>
  <si>
    <t>01010428983</t>
  </si>
  <si>
    <t>القيمرية</t>
  </si>
  <si>
    <t>0945699170</t>
  </si>
  <si>
    <t>3734258</t>
  </si>
  <si>
    <t>مهاجرين</t>
  </si>
  <si>
    <t>السعودية</t>
  </si>
  <si>
    <t>01020362377</t>
  </si>
  <si>
    <t>0994867309</t>
  </si>
  <si>
    <t>3140264</t>
  </si>
  <si>
    <t>دمشق - دمر-طريق الربوة -خلف مطعم العريشة</t>
  </si>
  <si>
    <t>01030319811</t>
  </si>
  <si>
    <t>0932276145</t>
  </si>
  <si>
    <t>عائده دويعر</t>
  </si>
  <si>
    <t>13010018210</t>
  </si>
  <si>
    <t>0933122071</t>
  </si>
  <si>
    <t>016231438</t>
  </si>
  <si>
    <t>ثانوية تجارية</t>
  </si>
  <si>
    <t>01020003969</t>
  </si>
  <si>
    <t>0994604770</t>
  </si>
  <si>
    <t>برامكة</t>
  </si>
  <si>
    <t>تمام الحسين</t>
  </si>
  <si>
    <t>1/1/1979</t>
  </si>
  <si>
    <t>04080012419</t>
  </si>
  <si>
    <t>0938108786</t>
  </si>
  <si>
    <t>ريف دمشق صحنايا ضاحية 8 آذار</t>
  </si>
  <si>
    <t>01030169835</t>
  </si>
  <si>
    <t>0934579536</t>
  </si>
  <si>
    <t>8826944</t>
  </si>
  <si>
    <t>ميدان - زاهرة قديمة - حقلة</t>
  </si>
  <si>
    <t>01040104946</t>
  </si>
  <si>
    <t>0930720381</t>
  </si>
  <si>
    <t>18/5/1994</t>
  </si>
  <si>
    <t>04010686039</t>
  </si>
  <si>
    <t>0962415448</t>
  </si>
  <si>
    <t>01030158907</t>
  </si>
  <si>
    <t>0940950950</t>
  </si>
  <si>
    <t>8823819</t>
  </si>
  <si>
    <t>دمشق - الميدان</t>
  </si>
  <si>
    <t>01010547302</t>
  </si>
  <si>
    <t>0992693688</t>
  </si>
  <si>
    <t>نهلة</t>
  </si>
  <si>
    <t>01010642152</t>
  </si>
  <si>
    <t>0991612128</t>
  </si>
  <si>
    <t>هلا  عبد الله</t>
  </si>
  <si>
    <t>هيفاء عبد الله</t>
  </si>
  <si>
    <t>مضايا</t>
  </si>
  <si>
    <t>03220010740</t>
  </si>
  <si>
    <t>0952658553</t>
  </si>
  <si>
    <t>7172027</t>
  </si>
  <si>
    <t>مضايا الشارع الرئيسي</t>
  </si>
  <si>
    <t>9/1/1989</t>
  </si>
  <si>
    <t>01020212681</t>
  </si>
  <si>
    <t>0936601960</t>
  </si>
  <si>
    <t>0112756569</t>
  </si>
  <si>
    <t>دمشق/ركن الدين/ساحة شمدين</t>
  </si>
  <si>
    <t>الزاملية</t>
  </si>
  <si>
    <t>05030012153</t>
  </si>
  <si>
    <t>0992189425</t>
  </si>
  <si>
    <t>12160082550</t>
  </si>
  <si>
    <t>0993207383</t>
  </si>
  <si>
    <t>01020114695</t>
  </si>
  <si>
    <t>0991643089</t>
  </si>
  <si>
    <t>5413300</t>
  </si>
  <si>
    <t>صناعة-دخلة برج الخليوي</t>
  </si>
  <si>
    <t>12010103477</t>
  </si>
  <si>
    <t xml:space="preserve">ريف درعا </t>
  </si>
  <si>
    <t>0943436099</t>
  </si>
  <si>
    <t xml:space="preserve">محمد  النجار </t>
  </si>
  <si>
    <t>17/8/1993</t>
  </si>
  <si>
    <t>14040018481</t>
  </si>
  <si>
    <t>0940908659</t>
  </si>
  <si>
    <t>5416318</t>
  </si>
  <si>
    <t xml:space="preserve">المنطقة الصناعية مقابل كراج الست </t>
  </si>
  <si>
    <t>مديحة</t>
  </si>
  <si>
    <t>13/3/1983</t>
  </si>
  <si>
    <t>ريف جبلة</t>
  </si>
  <si>
    <t>0113210511</t>
  </si>
  <si>
    <t>21/6/1994`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</si>
</sst>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3">
    <font>
      <sz val="11"/>
      <color theme="1"/>
      <name val="Calibri"/>
      <family val="2"/>
    </font>
    <font>
      <sz val="11"/>
      <color indexed="8"/>
      <name val="Arial"/>
      <family val="2"/>
    </font>
    <font>
      <b/>
      <sz val="10"/>
      <name val="Arial"/>
      <family val="2"/>
    </font>
    <font>
      <b/>
      <sz val="16"/>
      <name val="Arial"/>
      <family val="2"/>
    </font>
    <font>
      <b/>
      <sz val="12"/>
      <name val="Arial"/>
      <family val="2"/>
    </font>
    <font>
      <b/>
      <sz val="14"/>
      <color indexed="10"/>
      <name val="Arial"/>
      <family val="2"/>
    </font>
    <font>
      <b/>
      <sz val="14"/>
      <color indexed="62"/>
      <name val="Arial"/>
      <family val="2"/>
    </font>
    <font>
      <b/>
      <sz val="12"/>
      <name val="Sakkal Majalla"/>
      <family val="0"/>
    </font>
    <font>
      <u val="single"/>
      <sz val="14"/>
      <color indexed="30"/>
      <name val="Arial"/>
      <family val="2"/>
    </font>
    <font>
      <b/>
      <sz val="14"/>
      <name val="Arial"/>
      <family val="2"/>
    </font>
    <font>
      <b/>
      <sz val="11"/>
      <name val="Arial"/>
      <family val="2"/>
    </font>
    <font>
      <sz val="11"/>
      <name val="Arial"/>
      <family val="2"/>
    </font>
    <font>
      <sz val="12"/>
      <name val="Arial"/>
      <family val="2"/>
    </font>
    <font>
      <sz val="14"/>
      <name val="Arial"/>
      <family val="2"/>
    </font>
    <font>
      <sz val="16"/>
      <color indexed="8"/>
      <name val="Arial"/>
      <family val="2"/>
    </font>
    <font>
      <sz val="14"/>
      <color indexed="8"/>
      <name val="Arial"/>
      <family val="2"/>
    </font>
    <font>
      <b/>
      <sz val="16"/>
      <color indexed="10"/>
      <name val="Arial"/>
      <family val="2"/>
    </font>
    <font>
      <b/>
      <sz val="12"/>
      <color indexed="30"/>
      <name val="Arial"/>
      <family val="2"/>
    </font>
    <font>
      <b/>
      <sz val="16"/>
      <color indexed="62"/>
      <name val="Arial"/>
      <family val="2"/>
    </font>
    <font>
      <b/>
      <sz val="22"/>
      <name val="Arial"/>
      <family val="2"/>
    </font>
    <font>
      <sz val="11"/>
      <color indexed="9"/>
      <name val="Arial"/>
      <family val="2"/>
    </font>
    <font>
      <u val="single"/>
      <sz val="10"/>
      <color indexed="30"/>
      <name val="Arial"/>
      <family val="2"/>
    </font>
    <font>
      <b/>
      <sz val="11"/>
      <color indexed="63"/>
      <name val="Arial"/>
      <family val="2"/>
    </font>
    <font>
      <sz val="11"/>
      <color indexed="62"/>
      <name val="Arial"/>
      <family val="2"/>
    </font>
    <font>
      <b/>
      <sz val="11"/>
      <color indexed="8"/>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sz val="11"/>
      <color indexed="20"/>
      <name val="Arial"/>
      <family val="2"/>
    </font>
    <font>
      <b/>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60"/>
      <name val="Arial"/>
      <family val="2"/>
    </font>
    <font>
      <sz val="11"/>
      <color indexed="10"/>
      <name val="Arial"/>
      <family val="2"/>
    </font>
    <font>
      <i/>
      <sz val="11"/>
      <color indexed="23"/>
      <name val="Arial"/>
      <family val="2"/>
    </font>
    <font>
      <b/>
      <sz val="10"/>
      <color indexed="10"/>
      <name val="Arial"/>
      <family val="2"/>
    </font>
    <font>
      <sz val="10"/>
      <color indexed="10"/>
      <name val="Arial"/>
      <family val="2"/>
    </font>
    <font>
      <sz val="14"/>
      <color indexed="10"/>
      <name val="Arial"/>
      <family val="2"/>
    </font>
    <font>
      <u val="single"/>
      <sz val="10"/>
      <color indexed="10"/>
      <name val="Arial"/>
      <family val="2"/>
    </font>
    <font>
      <b/>
      <sz val="11"/>
      <color indexed="10"/>
      <name val="Arial"/>
      <family val="2"/>
    </font>
    <font>
      <b/>
      <sz val="8"/>
      <color indexed="10"/>
      <name val="Arial"/>
      <family val="2"/>
    </font>
    <font>
      <b/>
      <sz val="12"/>
      <color indexed="10"/>
      <name val="Arial"/>
      <family val="2"/>
    </font>
    <font>
      <sz val="12"/>
      <color indexed="10"/>
      <name val="Arial"/>
      <family val="2"/>
    </font>
    <font>
      <sz val="10"/>
      <color indexed="10"/>
      <name val="Traditional Arabic"/>
      <family val="1"/>
    </font>
    <font>
      <sz val="12"/>
      <color indexed="8"/>
      <name val="Arial"/>
      <family val="2"/>
    </font>
    <font>
      <b/>
      <sz val="12"/>
      <color indexed="8"/>
      <name val="Arial"/>
      <family val="2"/>
    </font>
    <font>
      <b/>
      <sz val="14"/>
      <color indexed="8"/>
      <name val="Arial"/>
      <family val="2"/>
    </font>
    <font>
      <b/>
      <sz val="14"/>
      <color indexed="9"/>
      <name val="Arial"/>
      <family val="2"/>
    </font>
    <font>
      <b/>
      <sz val="12"/>
      <color indexed="8"/>
      <name val="Sakkal Majalla"/>
      <family val="0"/>
    </font>
    <font>
      <sz val="10"/>
      <name val="Arial"/>
      <family val="2"/>
    </font>
    <font>
      <sz val="16"/>
      <color indexed="10"/>
      <name val="Arial"/>
      <family val="2"/>
    </font>
    <font>
      <b/>
      <u val="single"/>
      <sz val="12"/>
      <color indexed="30"/>
      <name val="Arial"/>
      <family val="2"/>
    </font>
    <font>
      <b/>
      <u val="single"/>
      <sz val="14"/>
      <color indexed="30"/>
      <name val="Arial"/>
      <family val="2"/>
    </font>
    <font>
      <b/>
      <u val="single"/>
      <sz val="16"/>
      <color indexed="30"/>
      <name val="Arial"/>
      <family val="2"/>
    </font>
    <font>
      <b/>
      <sz val="12"/>
      <color indexed="9"/>
      <name val="Arial"/>
      <family val="2"/>
    </font>
    <font>
      <b/>
      <sz val="16"/>
      <color indexed="8"/>
      <name val="Arial"/>
      <family val="2"/>
    </font>
    <font>
      <sz val="10"/>
      <color indexed="8"/>
      <name val="Arial"/>
      <family val="2"/>
    </font>
    <font>
      <b/>
      <sz val="14"/>
      <color indexed="8"/>
      <name val="Times New Roman"/>
      <family val="1"/>
    </font>
    <font>
      <sz val="12"/>
      <color indexed="9"/>
      <name val="Arial"/>
      <family val="2"/>
    </font>
    <font>
      <b/>
      <sz val="16"/>
      <color indexed="9"/>
      <name val="Arial"/>
      <family val="2"/>
    </font>
    <font>
      <b/>
      <sz val="18"/>
      <color indexed="9"/>
      <name val="Arial"/>
      <family val="2"/>
    </font>
    <font>
      <b/>
      <sz val="9"/>
      <color indexed="9"/>
      <name val="Sakkal Majalla"/>
      <family val="0"/>
    </font>
    <font>
      <sz val="9"/>
      <color indexed="9"/>
      <name val="Sakkal Majalla"/>
      <family val="0"/>
    </font>
    <font>
      <sz val="12"/>
      <color indexed="9"/>
      <name val="Sakkal Majalla"/>
      <family val="0"/>
    </font>
    <font>
      <sz val="24"/>
      <color indexed="9"/>
      <name val="Arial"/>
      <family val="2"/>
    </font>
    <font>
      <sz val="10"/>
      <color indexed="9"/>
      <name val="Arial"/>
      <family val="2"/>
    </font>
    <font>
      <b/>
      <sz val="18"/>
      <color indexed="8"/>
      <name val="Arial"/>
      <family val="2"/>
    </font>
    <font>
      <b/>
      <sz val="20"/>
      <color indexed="10"/>
      <name val="Arial"/>
      <family val="2"/>
    </font>
    <font>
      <b/>
      <sz val="16"/>
      <color indexed="30"/>
      <name val="Arial"/>
      <family val="2"/>
    </font>
    <font>
      <u val="single"/>
      <sz val="16"/>
      <color indexed="30"/>
      <name val="Arial"/>
      <family val="2"/>
    </font>
    <font>
      <sz val="14"/>
      <color indexed="30"/>
      <name val="Arial"/>
      <family val="2"/>
    </font>
    <font>
      <b/>
      <u val="single"/>
      <sz val="12"/>
      <color indexed="10"/>
      <name val="Arial"/>
      <family val="2"/>
    </font>
    <font>
      <b/>
      <sz val="10"/>
      <color indexed="8"/>
      <name val="Times New Roman"/>
      <family val="1"/>
    </font>
    <font>
      <b/>
      <sz val="11"/>
      <color indexed="30"/>
      <name val="Arial"/>
      <family val="2"/>
    </font>
    <font>
      <b/>
      <sz val="20"/>
      <color indexed="8"/>
      <name val="Arial"/>
      <family val="2"/>
    </font>
    <font>
      <sz val="11"/>
      <color theme="0"/>
      <name val="Calibri"/>
      <family val="2"/>
    </font>
    <font>
      <u val="single"/>
      <sz val="10"/>
      <color theme="10"/>
      <name val="Arial"/>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b/>
      <sz val="10"/>
      <color rgb="FFFF0000"/>
      <name val="Arial"/>
      <family val="2"/>
    </font>
    <font>
      <sz val="10"/>
      <color rgb="FFFF0000"/>
      <name val="Arial"/>
      <family val="2"/>
    </font>
    <font>
      <b/>
      <sz val="14"/>
      <color rgb="FFFF0000"/>
      <name val="Arial"/>
      <family val="2"/>
    </font>
    <font>
      <sz val="14"/>
      <color rgb="FFFF0000"/>
      <name val="Arial"/>
      <family val="2"/>
    </font>
    <font>
      <u val="single"/>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Calibri"/>
      <family val="2"/>
    </font>
    <font>
      <b/>
      <sz val="12"/>
      <color theme="1"/>
      <name val="Calibri"/>
      <family val="2"/>
    </font>
    <font>
      <b/>
      <sz val="14"/>
      <color theme="1"/>
      <name val="Calibri"/>
      <family val="2"/>
    </font>
    <font>
      <b/>
      <sz val="12"/>
      <color rgb="FFFF0000"/>
      <name val="Calibri"/>
      <family val="2"/>
    </font>
    <font>
      <b/>
      <sz val="14"/>
      <color theme="0"/>
      <name val="Calibri"/>
      <family val="2"/>
    </font>
    <font>
      <b/>
      <sz val="14"/>
      <color theme="8" tint="-0.24997000396251678"/>
      <name val="Calibri"/>
      <family val="2"/>
    </font>
    <font>
      <b/>
      <sz val="12"/>
      <name val="Calibri"/>
      <family val="2"/>
    </font>
    <font>
      <b/>
      <sz val="12"/>
      <color theme="1"/>
      <name val="Sakkal Majalla"/>
      <family val="0"/>
    </font>
    <font>
      <sz val="10"/>
      <name val="Calibri"/>
      <family val="2"/>
    </font>
    <font>
      <b/>
      <sz val="11"/>
      <name val="Calibri"/>
      <family val="2"/>
    </font>
    <font>
      <sz val="14"/>
      <color theme="1"/>
      <name val="Calibri"/>
      <family val="2"/>
    </font>
    <font>
      <sz val="16"/>
      <color rgb="FFFF0000"/>
      <name val="Arial"/>
      <family val="2"/>
    </font>
    <font>
      <b/>
      <u val="single"/>
      <sz val="12"/>
      <color theme="10"/>
      <name val="Arial"/>
      <family val="2"/>
    </font>
    <font>
      <b/>
      <u val="single"/>
      <sz val="14"/>
      <color theme="10"/>
      <name val="Arial"/>
      <family val="2"/>
    </font>
    <font>
      <b/>
      <u val="single"/>
      <sz val="16"/>
      <color theme="10"/>
      <name val="Arial"/>
      <family val="2"/>
    </font>
    <font>
      <b/>
      <sz val="14"/>
      <color rgb="FFFF0000"/>
      <name val="Calibri"/>
      <family val="2"/>
    </font>
    <font>
      <b/>
      <sz val="12"/>
      <color theme="0"/>
      <name val="Arial"/>
      <family val="2"/>
    </font>
    <font>
      <b/>
      <sz val="16"/>
      <color theme="1"/>
      <name val="Calibri"/>
      <family val="2"/>
    </font>
    <font>
      <sz val="10"/>
      <color theme="1"/>
      <name val="Calibri"/>
      <family val="2"/>
    </font>
    <font>
      <b/>
      <sz val="14"/>
      <color theme="1"/>
      <name val="Calibri Light"/>
      <family val="1"/>
    </font>
    <font>
      <sz val="12"/>
      <color theme="0"/>
      <name val="Calibri"/>
      <family val="2"/>
    </font>
    <font>
      <b/>
      <sz val="16"/>
      <color theme="0"/>
      <name val="Arial"/>
      <family val="2"/>
    </font>
    <font>
      <b/>
      <sz val="18"/>
      <color theme="0"/>
      <name val="Calibri"/>
      <family val="2"/>
    </font>
    <font>
      <b/>
      <sz val="9"/>
      <color theme="0"/>
      <name val="Sakkal Majalla"/>
      <family val="0"/>
    </font>
    <font>
      <sz val="9"/>
      <color theme="0"/>
      <name val="Sakkal Majalla"/>
      <family val="0"/>
    </font>
    <font>
      <sz val="12"/>
      <color theme="0"/>
      <name val="Sakkal Majalla"/>
      <family val="0"/>
    </font>
    <font>
      <sz val="24"/>
      <color theme="0"/>
      <name val="Calibri"/>
      <family val="2"/>
    </font>
    <font>
      <sz val="10"/>
      <color theme="0"/>
      <name val="Calibri"/>
      <family val="2"/>
    </font>
    <font>
      <sz val="10"/>
      <color theme="0"/>
      <name val="Arial"/>
      <family val="2"/>
    </font>
    <font>
      <b/>
      <sz val="12"/>
      <color theme="0"/>
      <name val="Calibri"/>
      <family val="2"/>
    </font>
    <font>
      <u val="single"/>
      <sz val="14"/>
      <color theme="10"/>
      <name val="Arial"/>
      <family val="2"/>
    </font>
    <font>
      <u val="single"/>
      <sz val="16"/>
      <color theme="10"/>
      <name val="Arial"/>
      <family val="2"/>
    </font>
    <font>
      <b/>
      <sz val="16"/>
      <color rgb="FF0070C0"/>
      <name val="Calibri"/>
      <family val="2"/>
    </font>
    <font>
      <b/>
      <sz val="18"/>
      <color theme="1"/>
      <name val="Calibri"/>
      <family val="2"/>
    </font>
    <font>
      <b/>
      <sz val="20"/>
      <color rgb="FFFF0000"/>
      <name val="Calibri"/>
      <family val="2"/>
    </font>
    <font>
      <b/>
      <sz val="16"/>
      <color rgb="FFFF0000"/>
      <name val="Calibri"/>
      <family val="2"/>
    </font>
    <font>
      <sz val="16"/>
      <color theme="1"/>
      <name val="Calibri"/>
      <family val="2"/>
    </font>
    <font>
      <b/>
      <sz val="14"/>
      <color theme="0"/>
      <name val="Arial"/>
      <family val="2"/>
    </font>
    <font>
      <b/>
      <u val="single"/>
      <sz val="12"/>
      <color rgb="FFFF0000"/>
      <name val="Arial"/>
      <family val="2"/>
    </font>
    <font>
      <sz val="14"/>
      <color theme="10"/>
      <name val="Arial"/>
      <family val="2"/>
    </font>
    <font>
      <b/>
      <u val="single"/>
      <sz val="12"/>
      <color rgb="FF0070C0"/>
      <name val="Arial"/>
      <family val="2"/>
    </font>
    <font>
      <b/>
      <sz val="10"/>
      <color theme="1"/>
      <name val="Calibri Light"/>
      <family val="1"/>
    </font>
    <font>
      <sz val="11"/>
      <name val="Calibri"/>
      <family val="2"/>
    </font>
    <font>
      <b/>
      <sz val="11"/>
      <color rgb="FF0070C0"/>
      <name val="Arial"/>
      <family val="2"/>
    </font>
    <font>
      <b/>
      <sz val="11"/>
      <color rgb="FFFF0000"/>
      <name val="Calibri"/>
      <family val="2"/>
    </font>
    <font>
      <b/>
      <sz val="14"/>
      <name val="Calibri"/>
      <family val="2"/>
    </font>
    <font>
      <b/>
      <sz val="2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indexed="9"/>
        <bgColor indexed="64"/>
      </patternFill>
    </fill>
    <fill>
      <patternFill patternType="solid">
        <fgColor theme="1"/>
        <bgColor indexed="64"/>
      </patternFill>
    </fill>
    <fill>
      <patternFill patternType="solid">
        <fgColor theme="3" tint="0.5999900102615356"/>
        <bgColor indexed="64"/>
      </patternFill>
    </fill>
    <fill>
      <patternFill patternType="solid">
        <fgColor theme="4" tint="-0.24997000396251678"/>
        <bgColor indexed="64"/>
      </patternFill>
    </fill>
    <fill>
      <patternFill patternType="solid">
        <fgColor theme="8" tint="-0.4999699890613556"/>
        <bgColor indexed="64"/>
      </patternFill>
    </fill>
    <fill>
      <patternFill patternType="solid">
        <fgColor theme="0" tint="-0.04997999966144562"/>
        <bgColor indexed="64"/>
      </patternFill>
    </fill>
  </fills>
  <borders count="1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style="dashed"/>
      <top style="medium"/>
      <bottom style="thin"/>
    </border>
    <border>
      <left style="medium"/>
      <right style="dashed"/>
      <top style="thin"/>
      <bottom style="thin"/>
    </border>
    <border>
      <left style="medium"/>
      <right style="dashed"/>
      <top style="thin"/>
      <bottom style="medium"/>
    </border>
    <border>
      <left style="medium"/>
      <right style="dashed"/>
      <top/>
      <bottom style="thin"/>
    </border>
    <border>
      <left style="dashed"/>
      <right style="medium"/>
      <top style="medium"/>
      <bottom style="thin"/>
    </border>
    <border>
      <left style="dashed"/>
      <right style="medium"/>
      <top/>
      <bottom style="thin"/>
    </border>
    <border>
      <left/>
      <right/>
      <top/>
      <bottom style="thick">
        <color theme="0"/>
      </bottom>
    </border>
    <border>
      <left style="mediumDashDot"/>
      <right style="hair"/>
      <top style="thin"/>
      <bottom style="thin"/>
    </border>
    <border>
      <left style="hair"/>
      <right style="mediumDashDot"/>
      <top style="thin"/>
      <bottom style="thin"/>
    </border>
    <border>
      <left/>
      <right style="hair"/>
      <top style="thin"/>
      <bottom style="thin"/>
    </border>
    <border>
      <left style="hair"/>
      <right style="slantDashDot"/>
      <top style="thin"/>
      <bottom style="thin"/>
    </border>
    <border>
      <left style="hair"/>
      <right/>
      <top style="thin"/>
      <bottom style="thin"/>
    </border>
    <border>
      <left style="slantDashDot"/>
      <right style="hair"/>
      <top style="thin"/>
      <bottom style="thin"/>
    </border>
    <border>
      <left style="hair"/>
      <right style="double"/>
      <top style="thin"/>
      <bottom style="thin"/>
    </border>
    <border>
      <left style="double"/>
      <right style="hair"/>
      <top style="thin"/>
      <bottom style="thin"/>
    </border>
    <border>
      <left style="mediumDashDot"/>
      <right style="hair"/>
      <top style="medium"/>
      <bottom style="thin"/>
    </border>
    <border>
      <left style="hair"/>
      <right style="mediumDashDot"/>
      <top style="medium"/>
      <bottom style="thin"/>
    </border>
    <border>
      <left style="hair"/>
      <right style="slantDashDot"/>
      <top style="medium"/>
      <bottom style="thin"/>
    </border>
    <border>
      <left/>
      <right style="hair"/>
      <top style="medium"/>
      <bottom style="thin"/>
    </border>
    <border>
      <left style="hair"/>
      <right style="double"/>
      <top style="medium"/>
      <bottom style="thin"/>
    </border>
    <border>
      <left style="hair"/>
      <right/>
      <top style="medium"/>
      <bottom style="thin"/>
    </border>
    <border>
      <left style="double"/>
      <right style="hair"/>
      <top style="medium"/>
      <bottom style="thin"/>
    </border>
    <border>
      <left style="slantDashDot"/>
      <right style="hair"/>
      <top style="medium"/>
      <bottom style="thin"/>
    </border>
    <border>
      <left style="dashDot">
        <color theme="0"/>
      </left>
      <right style="dashDot">
        <color theme="0"/>
      </right>
      <top/>
      <bottom/>
    </border>
    <border>
      <left/>
      <right style="dashDot">
        <color theme="0"/>
      </right>
      <top/>
      <bottom/>
    </border>
    <border>
      <left style="medium"/>
      <right style="dashDotDot">
        <color theme="0"/>
      </right>
      <top style="thin">
        <color theme="0"/>
      </top>
      <bottom style="thin">
        <color theme="0"/>
      </bottom>
    </border>
    <border>
      <left style="dashDotDot">
        <color theme="0"/>
      </left>
      <right style="dashDotDot">
        <color theme="0"/>
      </right>
      <top style="thin">
        <color theme="0"/>
      </top>
      <bottom style="thin">
        <color theme="0"/>
      </bottom>
    </border>
    <border>
      <left style="dashDotDot">
        <color theme="0"/>
      </left>
      <right style="double"/>
      <top style="thin">
        <color theme="0"/>
      </top>
      <bottom style="thin">
        <color theme="0"/>
      </bottom>
    </border>
    <border>
      <left style="double"/>
      <right style="dashDotDot">
        <color theme="0"/>
      </right>
      <top style="thin">
        <color theme="0"/>
      </top>
      <bottom style="thin">
        <color theme="0"/>
      </bottom>
    </border>
    <border>
      <left style="double"/>
      <right style="double"/>
      <top style="thin">
        <color theme="0"/>
      </top>
      <bottom style="thin">
        <color theme="0"/>
      </bottom>
    </border>
    <border>
      <left style="double"/>
      <right style="dashed"/>
      <top style="thin"/>
      <bottom style="thin"/>
    </border>
    <border>
      <left style="dashed"/>
      <right style="dashed"/>
      <top style="thin"/>
      <bottom style="thin"/>
    </border>
    <border>
      <left style="dashed"/>
      <right style="double"/>
      <top style="thin"/>
      <bottom style="thin"/>
    </border>
    <border>
      <left style="dashed"/>
      <right/>
      <top style="thin"/>
      <bottom style="thin"/>
    </border>
    <border>
      <left/>
      <right style="double"/>
      <top style="thin"/>
      <bottom style="thin"/>
    </border>
    <border>
      <left style="double"/>
      <right style="double"/>
      <top style="thin"/>
      <bottom style="thin"/>
    </border>
    <border>
      <left/>
      <right/>
      <top style="thin"/>
      <bottom style="thin"/>
    </border>
    <border>
      <left/>
      <right/>
      <top style="thin"/>
      <bottom/>
    </border>
    <border>
      <left style="thin"/>
      <right style="thin"/>
      <top style="thin"/>
      <bottom/>
    </border>
    <border>
      <left style="thin"/>
      <right style="thin"/>
      <top/>
      <bottom/>
    </border>
    <border>
      <left style="thin"/>
      <right style="thin"/>
      <top style="thin"/>
      <bottom style="thin"/>
    </border>
    <border>
      <left/>
      <right/>
      <top style="thick"/>
      <bottom style="thin"/>
    </border>
    <border>
      <left style="thick"/>
      <right/>
      <top style="thin"/>
      <bottom style="thin"/>
    </border>
    <border>
      <left/>
      <right style="thick"/>
      <top style="thin"/>
      <bottom style="thin"/>
    </border>
    <border>
      <left style="medium"/>
      <right style="medium"/>
      <top/>
      <bottom/>
    </border>
    <border>
      <left style="medium"/>
      <right/>
      <top/>
      <bottom/>
    </border>
    <border>
      <left/>
      <right style="medium"/>
      <top/>
      <bottom/>
    </border>
    <border>
      <left style="double"/>
      <right/>
      <top/>
      <bottom style="medium"/>
    </border>
    <border>
      <left/>
      <right/>
      <top/>
      <bottom style="medium"/>
    </border>
    <border>
      <left/>
      <right style="double"/>
      <top/>
      <bottom style="medium"/>
    </border>
    <border>
      <left style="double"/>
      <right/>
      <top/>
      <bottom/>
    </border>
    <border>
      <left/>
      <right style="double"/>
      <top/>
      <bottom/>
    </border>
    <border>
      <left style="double"/>
      <right/>
      <top style="medium"/>
      <bottom/>
    </border>
    <border>
      <left/>
      <right/>
      <top style="medium"/>
      <bottom/>
    </border>
    <border>
      <left style="double"/>
      <right style="mediumDashDot"/>
      <top style="medium"/>
      <bottom style="thin"/>
    </border>
    <border>
      <left/>
      <right style="mediumDashDot"/>
      <top style="medium"/>
      <bottom style="thin"/>
    </border>
    <border>
      <left style="mediumDashDot"/>
      <right style="double"/>
      <top style="medium"/>
      <bottom style="thin"/>
    </border>
    <border>
      <left style="mediumDashDot"/>
      <right style="mediumDashDot"/>
      <top style="medium"/>
      <bottom style="thin"/>
    </border>
    <border>
      <left/>
      <right/>
      <top/>
      <bottom style="thin"/>
    </border>
    <border>
      <left style="thin"/>
      <right style="medium"/>
      <top style="medium"/>
      <bottom style="thin"/>
    </border>
    <border>
      <left/>
      <right/>
      <top/>
      <bottom style="thick"/>
    </border>
    <border>
      <left/>
      <right style="thick"/>
      <top style="thin"/>
      <bottom/>
    </border>
    <border>
      <left/>
      <right/>
      <top style="dashed"/>
      <bottom/>
    </border>
    <border>
      <left/>
      <right/>
      <top style="thick">
        <color theme="0"/>
      </top>
      <bottom style="thick">
        <color theme="0"/>
      </bottom>
    </border>
    <border>
      <left style="thin"/>
      <right style="medium"/>
      <top style="thin"/>
      <bottom style="thin"/>
    </border>
    <border>
      <left style="thin"/>
      <right style="medium"/>
      <top style="thin"/>
      <bottom style="medium"/>
    </border>
    <border>
      <left/>
      <right/>
      <top style="medium"/>
      <bottom style="medium"/>
    </border>
    <border>
      <left style="medium"/>
      <right style="medium"/>
      <top style="medium"/>
      <bottom style="medium"/>
    </border>
    <border>
      <left style="medium"/>
      <right style="dashed"/>
      <top style="thin"/>
      <bottom/>
    </border>
    <border>
      <left/>
      <right style="dashed"/>
      <top style="medium"/>
      <bottom style="thin"/>
    </border>
    <border>
      <left/>
      <right style="dashed"/>
      <top/>
      <bottom style="thin"/>
    </border>
    <border>
      <left style="medium"/>
      <right/>
      <top style="medium"/>
      <bottom style="medium"/>
    </border>
    <border>
      <left/>
      <right style="medium"/>
      <top style="medium"/>
      <bottom style="medium"/>
    </border>
    <border>
      <left style="medium"/>
      <right/>
      <top/>
      <bottom style="medium"/>
    </border>
    <border>
      <left/>
      <right style="medium"/>
      <top/>
      <bottom style="medium"/>
    </border>
    <border>
      <left/>
      <right style="double"/>
      <top style="medium"/>
      <bottom/>
    </border>
    <border>
      <left style="thin"/>
      <right style="thin"/>
      <top style="thin"/>
      <bottom style="medium"/>
    </border>
    <border>
      <left style="medium"/>
      <right/>
      <top style="medium"/>
      <bottom/>
    </border>
    <border>
      <left/>
      <right style="medium"/>
      <top style="medium"/>
      <bottom/>
    </border>
    <border>
      <left style="thin"/>
      <right style="thin"/>
      <top style="medium"/>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dashed"/>
      <right/>
      <top/>
      <bottom style="thin"/>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dashed"/>
      <right/>
      <top style="thin"/>
      <bottom style="medium"/>
    </border>
    <border>
      <left/>
      <right style="dashed"/>
      <top style="thin"/>
      <bottom style="medium"/>
    </border>
    <border>
      <left/>
      <right style="dashed"/>
      <top style="thin"/>
      <bottom style="thin"/>
    </border>
    <border>
      <left style="dashed"/>
      <right style="dashed"/>
      <top style="thin"/>
      <bottom style="medium"/>
    </border>
    <border>
      <left style="dashed"/>
      <right style="dashed"/>
      <top style="medium"/>
      <bottom style="thin"/>
    </border>
    <border>
      <left style="dashed"/>
      <right/>
      <top style="medium"/>
      <bottom style="thin"/>
    </border>
    <border>
      <left/>
      <right/>
      <top style="medium"/>
      <bottom style="thin"/>
    </border>
    <border>
      <left/>
      <right style="thin"/>
      <top style="thin"/>
      <bottom style="medium"/>
    </border>
    <border>
      <left style="thin"/>
      <right/>
      <top style="medium"/>
      <bottom style="thin"/>
    </border>
    <border>
      <left/>
      <right style="thin"/>
      <top style="medium"/>
      <bottom style="thin"/>
    </border>
    <border>
      <left/>
      <right style="thick"/>
      <top style="thick"/>
      <bottom style="thin"/>
    </border>
    <border>
      <left style="thick"/>
      <right/>
      <top style="thin"/>
      <bottom style="medium"/>
    </border>
    <border>
      <left style="thick"/>
      <right/>
      <top style="thick"/>
      <bottom style="thin"/>
    </border>
    <border>
      <left style="thin"/>
      <right style="thick"/>
      <top/>
      <bottom/>
    </border>
    <border>
      <left style="thin"/>
      <right style="thin"/>
      <top/>
      <bottom style="medium"/>
    </border>
    <border>
      <left style="thin"/>
      <right style="thick"/>
      <top/>
      <bottom style="medium"/>
    </border>
    <border>
      <left/>
      <right style="thick"/>
      <top style="thin"/>
      <bottom style="medium"/>
    </border>
    <border>
      <left style="thick"/>
      <right/>
      <top style="thin"/>
      <bottom/>
    </border>
    <border>
      <left/>
      <right style="medium"/>
      <top style="thin"/>
      <bottom style="medium"/>
    </border>
    <border>
      <left style="thick"/>
      <right/>
      <top style="medium"/>
      <bottom style="medium"/>
    </border>
    <border>
      <left style="thin"/>
      <right style="thin"/>
      <top style="medium"/>
      <bottom/>
    </border>
    <border>
      <left style="medium"/>
      <right style="thin"/>
      <top style="medium"/>
      <bottom/>
    </border>
    <border>
      <left style="medium"/>
      <right style="thin"/>
      <top/>
      <bottom/>
    </border>
    <border>
      <left style="medium"/>
      <right style="thin"/>
      <top/>
      <bottom style="medium"/>
    </border>
    <border>
      <left style="medium"/>
      <right/>
      <top style="thin"/>
      <bottom style="medium"/>
    </border>
    <border>
      <left style="medium"/>
      <right/>
      <top style="thin"/>
      <bottom style="thin"/>
    </border>
    <border>
      <left style="dashed"/>
      <right/>
      <top/>
      <bottom/>
    </border>
    <border>
      <left/>
      <right style="dashed"/>
      <top/>
      <bottom/>
    </border>
    <border>
      <left style="dashDot">
        <color theme="0"/>
      </left>
      <right style="dashDot">
        <color theme="0"/>
      </right>
      <top/>
      <bottom style="medium">
        <color theme="0"/>
      </bottom>
    </border>
    <border>
      <left style="slantDashDot"/>
      <right/>
      <top/>
      <bottom style="medium"/>
    </border>
    <border>
      <left/>
      <right style="dashed"/>
      <top/>
      <bottom style="medium"/>
    </border>
    <border>
      <left style="dashDot">
        <color theme="0"/>
      </left>
      <right/>
      <top/>
      <bottom/>
    </border>
    <border>
      <left style="dashDot">
        <color theme="0"/>
      </left>
      <right/>
      <top/>
      <bottom style="medium">
        <color theme="0"/>
      </bottom>
    </border>
    <border>
      <left style="double"/>
      <right style="dashed"/>
      <top style="medium"/>
      <bottom style="thin"/>
    </border>
    <border>
      <left style="dashed"/>
      <right style="double"/>
      <top style="medium"/>
      <bottom style="thin"/>
    </border>
    <border>
      <left style="double"/>
      <right/>
      <top/>
      <bottom style="thin"/>
    </border>
    <border>
      <left/>
      <right style="double"/>
      <top/>
      <bottom style="thin"/>
    </border>
    <border>
      <left style="double"/>
      <right style="double"/>
      <top style="thin"/>
      <bottom/>
    </border>
    <border>
      <left style="double"/>
      <right style="double"/>
      <top/>
      <bottom style="thin"/>
    </border>
    <border>
      <left style="double"/>
      <right style="mediumDashDot"/>
      <top style="thin"/>
      <bottom style="medium"/>
    </border>
    <border>
      <left style="double"/>
      <right style="mediumDashDot"/>
      <top style="medium"/>
      <bottom style="medium"/>
    </border>
    <border>
      <left style="mediumDashDot"/>
      <right style="mediumDashDot"/>
      <top style="thin"/>
      <bottom/>
    </border>
    <border>
      <left style="mediumDashDot"/>
      <right style="mediumDashDot"/>
      <top/>
      <bottom/>
    </border>
    <border>
      <left style="mediumDashDot"/>
      <right style="mediumDashDot"/>
      <top/>
      <bottom style="medium"/>
    </border>
    <border>
      <left style="mediumDashDot"/>
      <right style="mediumDashDot"/>
      <top style="thin"/>
      <bottom style="medium"/>
    </border>
    <border>
      <left style="mediumDashDot"/>
      <right style="mediumDashDot"/>
      <top style="medium"/>
      <bottom style="medium"/>
    </border>
    <border>
      <left style="mediumDashDot"/>
      <right style="double"/>
      <top style="thin"/>
      <bottom style="medium"/>
    </border>
    <border>
      <left style="mediumDashDot"/>
      <right style="double"/>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9" fontId="0" fillId="0" borderId="0" applyFont="0" applyFill="0" applyBorder="0" applyAlignment="0" applyProtection="0"/>
    <xf numFmtId="0" fontId="79" fillId="20" borderId="1" applyNumberFormat="0" applyAlignment="0" applyProtection="0"/>
    <xf numFmtId="0" fontId="80" fillId="21" borderId="2" applyNumberFormat="0" applyAlignment="0" applyProtection="0"/>
    <xf numFmtId="0" fontId="81" fillId="0" borderId="3" applyNumberFormat="0" applyFill="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82" fillId="28" borderId="0" applyNumberFormat="0" applyBorder="0" applyAlignment="0" applyProtection="0"/>
    <xf numFmtId="0" fontId="83" fillId="20" borderId="2" applyNumberFormat="0" applyAlignment="0" applyProtection="0"/>
    <xf numFmtId="0" fontId="84" fillId="29" borderId="4" applyNumberFormat="0" applyAlignment="0" applyProtection="0"/>
    <xf numFmtId="0" fontId="85" fillId="0" borderId="5" applyNumberFormat="0" applyFill="0" applyAlignment="0" applyProtection="0"/>
    <xf numFmtId="0" fontId="86" fillId="30" borderId="0" applyNumberFormat="0" applyBorder="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0" borderId="7" applyNumberFormat="0" applyFill="0" applyAlignment="0" applyProtection="0"/>
    <xf numFmtId="0" fontId="90" fillId="0" borderId="8" applyNumberFormat="0" applyFill="0" applyAlignment="0" applyProtection="0"/>
    <xf numFmtId="0" fontId="90" fillId="0" borderId="0" applyNumberFormat="0" applyFill="0" applyBorder="0" applyAlignment="0" applyProtection="0"/>
    <xf numFmtId="0" fontId="91" fillId="31" borderId="0" applyNumberFormat="0" applyBorder="0" applyAlignment="0" applyProtection="0"/>
    <xf numFmtId="0" fontId="0" fillId="32" borderId="9" applyNumberFormat="0" applyFont="0" applyAlignment="0" applyProtection="0"/>
    <xf numFmtId="0" fontId="92" fillId="0" borderId="0" applyNumberFormat="0" applyFill="0" applyBorder="0" applyAlignment="0" applyProtection="0"/>
    <xf numFmtId="0" fontId="93" fillId="0" borderId="0" applyNumberFormat="0" applyFill="0" applyBorder="0" applyAlignment="0" applyProtection="0"/>
  </cellStyleXfs>
  <cellXfs count="589">
    <xf numFmtId="0" fontId="0" fillId="0" borderId="0" xfId="0" applyFont="1" applyAlignment="1">
      <alignment/>
    </xf>
    <xf numFmtId="0" fontId="0" fillId="0" borderId="0" xfId="0" applyAlignment="1" applyProtection="1">
      <alignment/>
      <protection hidden="1"/>
    </xf>
    <xf numFmtId="0" fontId="3" fillId="0" borderId="0" xfId="0" applyFont="1" applyAlignment="1" applyProtection="1">
      <alignment/>
      <protection hidden="1"/>
    </xf>
    <xf numFmtId="0" fontId="92" fillId="0" borderId="0" xfId="0" applyFont="1" applyFill="1" applyBorder="1" applyAlignment="1" applyProtection="1">
      <alignment/>
      <protection hidden="1"/>
    </xf>
    <xf numFmtId="0" fontId="94" fillId="0" borderId="0" xfId="0" applyFont="1" applyFill="1" applyBorder="1" applyAlignment="1" applyProtection="1">
      <alignment horizontal="center" vertical="center"/>
      <protection hidden="1"/>
    </xf>
    <xf numFmtId="0" fontId="94" fillId="0" borderId="0" xfId="0" applyFont="1" applyFill="1" applyBorder="1" applyAlignment="1" applyProtection="1">
      <alignment/>
      <protection hidden="1"/>
    </xf>
    <xf numFmtId="0" fontId="95" fillId="0" borderId="0" xfId="0" applyFont="1" applyFill="1" applyBorder="1" applyAlignment="1" applyProtection="1">
      <alignment/>
      <protection hidden="1"/>
    </xf>
    <xf numFmtId="0" fontId="92" fillId="0" borderId="0" xfId="0" applyFont="1" applyFill="1" applyBorder="1" applyAlignment="1" applyProtection="1">
      <alignment/>
      <protection hidden="1"/>
    </xf>
    <xf numFmtId="0" fontId="94" fillId="0" borderId="0" xfId="0" applyFont="1" applyFill="1" applyBorder="1" applyAlignment="1" applyProtection="1">
      <alignment horizontal="center"/>
      <protection hidden="1"/>
    </xf>
    <xf numFmtId="0" fontId="96" fillId="0" borderId="0" xfId="0" applyFont="1" applyFill="1" applyBorder="1" applyAlignment="1" applyProtection="1">
      <alignment vertical="center"/>
      <protection hidden="1"/>
    </xf>
    <xf numFmtId="0" fontId="96" fillId="0" borderId="0" xfId="0" applyFont="1" applyFill="1" applyBorder="1" applyAlignment="1" applyProtection="1">
      <alignment horizontal="right" vertical="center"/>
      <protection hidden="1"/>
    </xf>
    <xf numFmtId="0" fontId="97" fillId="0" borderId="0" xfId="0" applyFont="1" applyFill="1" applyBorder="1" applyAlignment="1" applyProtection="1">
      <alignment vertical="center"/>
      <protection hidden="1"/>
    </xf>
    <xf numFmtId="0" fontId="98" fillId="0" borderId="0" xfId="37" applyFont="1" applyFill="1" applyBorder="1" applyAlignment="1" applyProtection="1">
      <alignment/>
      <protection hidden="1"/>
    </xf>
    <xf numFmtId="0" fontId="94" fillId="0" borderId="0" xfId="0" applyFont="1" applyFill="1" applyBorder="1" applyAlignment="1" applyProtection="1">
      <alignment horizontal="center" vertical="center" wrapText="1"/>
      <protection hidden="1"/>
    </xf>
    <xf numFmtId="0" fontId="99" fillId="0" borderId="0" xfId="0" applyFont="1" applyFill="1" applyBorder="1" applyAlignment="1" applyProtection="1">
      <alignment vertical="center"/>
      <protection hidden="1"/>
    </xf>
    <xf numFmtId="0" fontId="100" fillId="0" borderId="0" xfId="0" applyFont="1" applyFill="1" applyBorder="1" applyAlignment="1" applyProtection="1">
      <alignment vertical="center"/>
      <protection hidden="1"/>
    </xf>
    <xf numFmtId="0" fontId="101" fillId="0" borderId="0" xfId="0" applyFont="1" applyFill="1" applyBorder="1" applyAlignment="1" applyProtection="1">
      <alignment vertical="center"/>
      <protection hidden="1"/>
    </xf>
    <xf numFmtId="0" fontId="101" fillId="0" borderId="0" xfId="0" applyFont="1" applyFill="1" applyBorder="1" applyAlignment="1" applyProtection="1">
      <alignment vertical="center" shrinkToFit="1"/>
      <protection hidden="1"/>
    </xf>
    <xf numFmtId="0" fontId="101" fillId="0" borderId="0" xfId="0" applyFont="1" applyFill="1" applyBorder="1" applyAlignment="1" applyProtection="1">
      <alignment horizontal="center" vertical="center"/>
      <protection hidden="1"/>
    </xf>
    <xf numFmtId="0" fontId="101" fillId="0" borderId="0" xfId="0" applyFont="1" applyFill="1" applyBorder="1" applyAlignment="1" applyProtection="1">
      <alignment horizontal="right"/>
      <protection hidden="1"/>
    </xf>
    <xf numFmtId="0" fontId="101" fillId="0" borderId="0" xfId="0" applyFont="1" applyFill="1" applyBorder="1" applyAlignment="1" applyProtection="1">
      <alignment horizontal="center"/>
      <protection hidden="1"/>
    </xf>
    <xf numFmtId="0" fontId="102" fillId="0" borderId="0" xfId="0" applyFont="1" applyFill="1" applyBorder="1" applyAlignment="1" applyProtection="1">
      <alignment horizontal="center"/>
      <protection hidden="1"/>
    </xf>
    <xf numFmtId="0" fontId="101" fillId="0" borderId="0" xfId="0" applyFont="1" applyFill="1" applyBorder="1" applyAlignment="1" applyProtection="1">
      <alignment/>
      <protection hidden="1"/>
    </xf>
    <xf numFmtId="0" fontId="94" fillId="0" borderId="0" xfId="0" applyFont="1" applyFill="1" applyBorder="1" applyAlignment="1" applyProtection="1">
      <alignment horizontal="right"/>
      <protection hidden="1"/>
    </xf>
    <xf numFmtId="0" fontId="103" fillId="0" borderId="0" xfId="0" applyFont="1" applyFill="1" applyBorder="1" applyAlignment="1" applyProtection="1">
      <alignment/>
      <protection hidden="1"/>
    </xf>
    <xf numFmtId="0" fontId="103" fillId="0" borderId="0" xfId="0" applyFont="1" applyFill="1" applyBorder="1" applyAlignment="1" applyProtection="1">
      <alignment vertical="center" textRotation="90"/>
      <protection hidden="1"/>
    </xf>
    <xf numFmtId="0" fontId="94" fillId="0" borderId="0" xfId="0" applyFont="1" applyFill="1" applyBorder="1" applyAlignment="1" applyProtection="1">
      <alignment/>
      <protection hidden="1"/>
    </xf>
    <xf numFmtId="0" fontId="103" fillId="0" borderId="0" xfId="0" applyFont="1" applyFill="1" applyBorder="1" applyAlignment="1" applyProtection="1">
      <alignment vertical="center"/>
      <protection hidden="1"/>
    </xf>
    <xf numFmtId="0" fontId="94" fillId="0" borderId="0" xfId="0" applyFont="1" applyFill="1" applyBorder="1" applyAlignment="1" applyProtection="1">
      <alignment vertical="center" wrapText="1"/>
      <protection hidden="1"/>
    </xf>
    <xf numFmtId="0" fontId="104" fillId="0" borderId="0" xfId="0" applyFont="1" applyFill="1" applyBorder="1" applyAlignment="1" applyProtection="1">
      <alignment shrinkToFit="1"/>
      <protection hidden="1"/>
    </xf>
    <xf numFmtId="0" fontId="105" fillId="0" borderId="0" xfId="0" applyFont="1" applyFill="1" applyBorder="1" applyAlignment="1" applyProtection="1">
      <alignment/>
      <protection hidden="1"/>
    </xf>
    <xf numFmtId="0" fontId="101" fillId="0" borderId="0" xfId="0" applyFont="1" applyFill="1" applyBorder="1" applyAlignment="1" applyProtection="1">
      <alignment/>
      <protection hidden="1"/>
    </xf>
    <xf numFmtId="0" fontId="4" fillId="2" borderId="10"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protection hidden="1"/>
    </xf>
    <xf numFmtId="0" fontId="4" fillId="2" borderId="15" xfId="0" applyFont="1" applyFill="1" applyBorder="1" applyAlignment="1" applyProtection="1">
      <alignment horizontal="center" vertical="center"/>
      <protection hidden="1"/>
    </xf>
    <xf numFmtId="0" fontId="4" fillId="2" borderId="16"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4" fillId="7" borderId="14" xfId="0" applyFont="1" applyFill="1" applyBorder="1" applyAlignment="1" applyProtection="1">
      <alignment horizontal="center" vertical="center"/>
      <protection hidden="1"/>
    </xf>
    <xf numFmtId="0" fontId="4" fillId="7" borderId="15" xfId="0" applyFont="1" applyFill="1" applyBorder="1" applyAlignment="1" applyProtection="1">
      <alignment horizontal="center" vertical="center"/>
      <protection hidden="1"/>
    </xf>
    <xf numFmtId="0" fontId="4" fillId="7" borderId="1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vertical="center"/>
      <protection hidden="1"/>
    </xf>
    <xf numFmtId="0" fontId="4" fillId="2" borderId="17" xfId="0" applyFont="1" applyFill="1" applyBorder="1" applyAlignment="1" applyProtection="1">
      <alignment horizontal="center" vertical="center"/>
      <protection hidden="1"/>
    </xf>
    <xf numFmtId="0" fontId="106" fillId="11" borderId="18" xfId="0" applyFont="1" applyFill="1" applyBorder="1" applyAlignment="1" applyProtection="1">
      <alignment horizontal="center" vertical="center"/>
      <protection hidden="1" locked="0"/>
    </xf>
    <xf numFmtId="0" fontId="106" fillId="11" borderId="19" xfId="0" applyFont="1" applyFill="1" applyBorder="1" applyAlignment="1" applyProtection="1">
      <alignment horizontal="center" vertical="center"/>
      <protection hidden="1" locked="0"/>
    </xf>
    <xf numFmtId="0" fontId="0" fillId="0" borderId="0" xfId="0" applyAlignment="1" applyProtection="1">
      <alignment/>
      <protection/>
    </xf>
    <xf numFmtId="0" fontId="103" fillId="3" borderId="20" xfId="0" applyFont="1" applyFill="1" applyBorder="1" applyAlignment="1" applyProtection="1">
      <alignment horizontal="center" vertical="center"/>
      <protection hidden="1" locked="0"/>
    </xf>
    <xf numFmtId="0" fontId="107" fillId="0" borderId="0" xfId="0" applyFont="1" applyFill="1" applyBorder="1" applyAlignment="1" applyProtection="1">
      <alignment horizontal="center" vertical="center"/>
      <protection/>
    </xf>
    <xf numFmtId="0" fontId="0" fillId="0" borderId="0" xfId="0" applyFill="1" applyAlignment="1">
      <alignment/>
    </xf>
    <xf numFmtId="0" fontId="4" fillId="3" borderId="21" xfId="0" applyFont="1" applyFill="1" applyBorder="1" applyAlignment="1" applyProtection="1">
      <alignment horizontal="center" vertical="center"/>
      <protection/>
    </xf>
    <xf numFmtId="0" fontId="4" fillId="5" borderId="22" xfId="0" applyFont="1" applyFill="1" applyBorder="1" applyAlignment="1" applyProtection="1">
      <alignment horizontal="center" vertical="center"/>
      <protection/>
    </xf>
    <xf numFmtId="0" fontId="4" fillId="3" borderId="23" xfId="0" applyFont="1" applyFill="1" applyBorder="1" applyAlignment="1" applyProtection="1">
      <alignment horizontal="center" vertical="center"/>
      <protection/>
    </xf>
    <xf numFmtId="0" fontId="4" fillId="5" borderId="24" xfId="0" applyFont="1" applyFill="1" applyBorder="1" applyAlignment="1" applyProtection="1">
      <alignment horizontal="center" vertical="center"/>
      <protection/>
    </xf>
    <xf numFmtId="0" fontId="4" fillId="5" borderId="25" xfId="0" applyFont="1" applyFill="1" applyBorder="1" applyAlignment="1" applyProtection="1">
      <alignment horizontal="center" vertical="center"/>
      <protection/>
    </xf>
    <xf numFmtId="0" fontId="4" fillId="3" borderId="26" xfId="0" applyFont="1" applyFill="1" applyBorder="1" applyAlignment="1" applyProtection="1">
      <alignment horizontal="center" vertical="center"/>
      <protection/>
    </xf>
    <xf numFmtId="0" fontId="4" fillId="5" borderId="27" xfId="0" applyFont="1" applyFill="1" applyBorder="1" applyAlignment="1" applyProtection="1">
      <alignment horizontal="center" vertical="center"/>
      <protection/>
    </xf>
    <xf numFmtId="0" fontId="4" fillId="3" borderId="28" xfId="0" applyFont="1" applyFill="1" applyBorder="1" applyAlignment="1" applyProtection="1">
      <alignment horizontal="center" vertical="center"/>
      <protection/>
    </xf>
    <xf numFmtId="0" fontId="108" fillId="0" borderId="0" xfId="0" applyFont="1" applyFill="1" applyAlignment="1">
      <alignment horizontal="center" vertical="center"/>
    </xf>
    <xf numFmtId="0" fontId="107" fillId="0" borderId="20" xfId="0" applyFont="1" applyFill="1" applyBorder="1" applyAlignment="1" applyProtection="1">
      <alignment vertical="center"/>
      <protection/>
    </xf>
    <xf numFmtId="0" fontId="109" fillId="0" borderId="20" xfId="0" applyFont="1" applyFill="1" applyBorder="1" applyAlignment="1" applyProtection="1">
      <alignment horizontal="center" vertical="center"/>
      <protection/>
    </xf>
    <xf numFmtId="0" fontId="107" fillId="0" borderId="20" xfId="0" applyFont="1" applyFill="1" applyBorder="1" applyAlignment="1" applyProtection="1">
      <alignment horizontal="center" vertical="center"/>
      <protection/>
    </xf>
    <xf numFmtId="14" fontId="109" fillId="0" borderId="20" xfId="0" applyNumberFormat="1" applyFont="1" applyFill="1" applyBorder="1" applyAlignment="1" applyProtection="1">
      <alignment horizontal="center" vertical="center"/>
      <protection/>
    </xf>
    <xf numFmtId="0" fontId="4" fillId="0" borderId="20" xfId="0" applyFont="1" applyFill="1" applyBorder="1" applyAlignment="1" applyProtection="1">
      <alignment vertical="center" shrinkToFit="1"/>
      <protection/>
    </xf>
    <xf numFmtId="0" fontId="4" fillId="0" borderId="20" xfId="0" applyFont="1" applyFill="1" applyBorder="1" applyAlignment="1" applyProtection="1">
      <alignment horizontal="center" vertical="center" shrinkToFit="1"/>
      <protection/>
    </xf>
    <xf numFmtId="0" fontId="103" fillId="0" borderId="20" xfId="0" applyFont="1" applyFill="1" applyBorder="1" applyAlignment="1" applyProtection="1">
      <alignment vertical="center" shrinkToFit="1"/>
      <protection/>
    </xf>
    <xf numFmtId="0" fontId="109" fillId="0" borderId="20" xfId="0" applyFont="1" applyFill="1" applyBorder="1" applyAlignment="1" applyProtection="1">
      <alignment vertical="center"/>
      <protection/>
    </xf>
    <xf numFmtId="0" fontId="4" fillId="3" borderId="29" xfId="0" applyFont="1" applyFill="1" applyBorder="1" applyAlignment="1" applyProtection="1">
      <alignment horizontal="center" vertical="center"/>
      <protection/>
    </xf>
    <xf numFmtId="0" fontId="4" fillId="5" borderId="30" xfId="0" applyFont="1" applyFill="1" applyBorder="1" applyAlignment="1" applyProtection="1">
      <alignment horizontal="center" vertical="center"/>
      <protection/>
    </xf>
    <xf numFmtId="0" fontId="4" fillId="5" borderId="31" xfId="0" applyFont="1" applyFill="1" applyBorder="1" applyAlignment="1" applyProtection="1">
      <alignment horizontal="center" vertical="center"/>
      <protection/>
    </xf>
    <xf numFmtId="0" fontId="4" fillId="3" borderId="32" xfId="0" applyFont="1" applyFill="1" applyBorder="1" applyAlignment="1" applyProtection="1">
      <alignment horizontal="center" vertical="center"/>
      <protection/>
    </xf>
    <xf numFmtId="0" fontId="4" fillId="5" borderId="33" xfId="0" applyFont="1" applyFill="1" applyBorder="1" applyAlignment="1" applyProtection="1">
      <alignment horizontal="center" vertical="center"/>
      <protection/>
    </xf>
    <xf numFmtId="0" fontId="4" fillId="5" borderId="34" xfId="0" applyFont="1" applyFill="1" applyBorder="1" applyAlignment="1" applyProtection="1">
      <alignment horizontal="center" vertical="center"/>
      <protection/>
    </xf>
    <xf numFmtId="0" fontId="4" fillId="3" borderId="35" xfId="0" applyFont="1" applyFill="1" applyBorder="1" applyAlignment="1" applyProtection="1">
      <alignment horizontal="center" vertical="center"/>
      <protection/>
    </xf>
    <xf numFmtId="0" fontId="4" fillId="3" borderId="36" xfId="0" applyFont="1" applyFill="1" applyBorder="1" applyAlignment="1" applyProtection="1">
      <alignment horizontal="center" vertical="center"/>
      <protection/>
    </xf>
    <xf numFmtId="0" fontId="110" fillId="33" borderId="37" xfId="0" applyFont="1" applyFill="1" applyBorder="1" applyAlignment="1">
      <alignment horizontal="center" vertical="center"/>
    </xf>
    <xf numFmtId="0" fontId="110" fillId="33" borderId="38" xfId="0" applyFont="1" applyFill="1" applyBorder="1" applyAlignment="1">
      <alignment horizontal="center" vertical="center"/>
    </xf>
    <xf numFmtId="0" fontId="111" fillId="33" borderId="38" xfId="0" applyFont="1" applyFill="1" applyBorder="1" applyAlignment="1">
      <alignment horizontal="center" vertical="center"/>
    </xf>
    <xf numFmtId="0" fontId="111" fillId="33" borderId="37" xfId="0" applyFont="1" applyFill="1" applyBorder="1" applyAlignment="1">
      <alignment horizontal="center" vertical="center"/>
    </xf>
    <xf numFmtId="0" fontId="0" fillId="0" borderId="0" xfId="0" applyNumberFormat="1" applyAlignment="1">
      <alignment/>
    </xf>
    <xf numFmtId="0" fontId="112" fillId="6" borderId="39" xfId="0" applyFont="1" applyFill="1" applyBorder="1" applyAlignment="1">
      <alignment horizontal="center" vertical="center"/>
    </xf>
    <xf numFmtId="0" fontId="112" fillId="6" borderId="40" xfId="0" applyFont="1" applyFill="1" applyBorder="1" applyAlignment="1">
      <alignment horizontal="center" vertical="center"/>
    </xf>
    <xf numFmtId="0" fontId="112" fillId="6" borderId="41" xfId="0" applyFont="1" applyFill="1" applyBorder="1" applyAlignment="1">
      <alignment horizontal="center" vertical="center"/>
    </xf>
    <xf numFmtId="0" fontId="112" fillId="12" borderId="42" xfId="0" applyFont="1" applyFill="1" applyBorder="1" applyAlignment="1">
      <alignment horizontal="center" vertical="center"/>
    </xf>
    <xf numFmtId="0" fontId="112" fillId="12" borderId="40" xfId="0" applyFont="1" applyFill="1" applyBorder="1" applyAlignment="1">
      <alignment horizontal="center" vertical="center"/>
    </xf>
    <xf numFmtId="0" fontId="112" fillId="12" borderId="41" xfId="0" applyFont="1" applyFill="1" applyBorder="1" applyAlignment="1">
      <alignment horizontal="center" vertical="center"/>
    </xf>
    <xf numFmtId="0" fontId="109" fillId="13" borderId="43" xfId="0" applyFont="1" applyFill="1" applyBorder="1" applyAlignment="1">
      <alignment horizontal="center" vertical="center"/>
    </xf>
    <xf numFmtId="0" fontId="107" fillId="0" borderId="44" xfId="0" applyFont="1" applyFill="1" applyBorder="1" applyAlignment="1">
      <alignment horizontal="center" vertical="center"/>
    </xf>
    <xf numFmtId="0" fontId="107" fillId="0" borderId="45" xfId="0" applyFont="1" applyFill="1" applyBorder="1" applyAlignment="1">
      <alignment horizontal="center" vertical="center"/>
    </xf>
    <xf numFmtId="0" fontId="107" fillId="0" borderId="46" xfId="0" applyFont="1" applyFill="1" applyBorder="1" applyAlignment="1">
      <alignment horizontal="center" vertical="center"/>
    </xf>
    <xf numFmtId="0" fontId="107" fillId="0" borderId="47" xfId="0" applyFont="1" applyFill="1" applyBorder="1" applyAlignment="1">
      <alignment horizontal="center" vertical="center"/>
    </xf>
    <xf numFmtId="0" fontId="107" fillId="0" borderId="48" xfId="0" applyFont="1" applyFill="1" applyBorder="1" applyAlignment="1">
      <alignment horizontal="center" vertical="center"/>
    </xf>
    <xf numFmtId="0" fontId="107" fillId="0" borderId="49" xfId="0" applyFont="1" applyFill="1" applyBorder="1" applyAlignment="1">
      <alignment horizontal="center" vertical="center"/>
    </xf>
    <xf numFmtId="0" fontId="109" fillId="0" borderId="46" xfId="0" applyFont="1" applyFill="1" applyBorder="1" applyAlignment="1">
      <alignment horizontal="center" vertical="center"/>
    </xf>
    <xf numFmtId="0" fontId="0" fillId="0" borderId="0" xfId="0" applyFill="1" applyBorder="1" applyAlignment="1">
      <alignment horizontal="center" vertical="center"/>
    </xf>
    <xf numFmtId="0" fontId="106" fillId="0" borderId="0" xfId="0" applyFont="1" applyAlignment="1">
      <alignment/>
    </xf>
    <xf numFmtId="0" fontId="10" fillId="0" borderId="0" xfId="0" applyFont="1" applyBorder="1" applyAlignment="1" applyProtection="1">
      <alignment/>
      <protection hidden="1"/>
    </xf>
    <xf numFmtId="0" fontId="13" fillId="0" borderId="0" xfId="0" applyFont="1" applyAlignment="1">
      <alignment horizontal="right" vertical="center"/>
    </xf>
    <xf numFmtId="0" fontId="10" fillId="0" borderId="50" xfId="0" applyFont="1" applyFill="1" applyBorder="1" applyAlignment="1" applyProtection="1">
      <alignment vertical="center" wrapText="1"/>
      <protection/>
    </xf>
    <xf numFmtId="0" fontId="81" fillId="0" borderId="51" xfId="0" applyFont="1" applyFill="1" applyBorder="1" applyAlignment="1" applyProtection="1">
      <alignment vertical="center"/>
      <protection/>
    </xf>
    <xf numFmtId="0" fontId="10" fillId="0" borderId="51" xfId="0" applyFont="1" applyFill="1" applyBorder="1" applyAlignment="1" applyProtection="1">
      <alignment horizontal="center" vertical="center" shrinkToFit="1"/>
      <protection hidden="1"/>
    </xf>
    <xf numFmtId="0" fontId="0" fillId="0" borderId="0" xfId="0" applyAlignment="1">
      <alignment horizontal="center" vertical="center"/>
    </xf>
    <xf numFmtId="0" fontId="0" fillId="11" borderId="51" xfId="0" applyFill="1" applyBorder="1" applyAlignment="1">
      <alignment horizontal="center" vertical="center"/>
    </xf>
    <xf numFmtId="0" fontId="107" fillId="11" borderId="51" xfId="0" applyFont="1" applyFill="1" applyBorder="1" applyAlignment="1" applyProtection="1">
      <alignment horizontal="center" vertical="center"/>
      <protection/>
    </xf>
    <xf numFmtId="0" fontId="107" fillId="0" borderId="51"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hidden="1"/>
    </xf>
    <xf numFmtId="0" fontId="4" fillId="0" borderId="0" xfId="0" applyFont="1" applyFill="1" applyBorder="1" applyAlignment="1" applyProtection="1">
      <alignment vertical="center" textRotation="90"/>
      <protection hidden="1"/>
    </xf>
    <xf numFmtId="0" fontId="2"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113" fillId="12" borderId="52" xfId="0" applyFont="1" applyFill="1" applyBorder="1" applyAlignment="1" applyProtection="1">
      <alignment horizontal="center" vertical="center"/>
      <protection/>
    </xf>
    <xf numFmtId="0" fontId="7" fillId="12" borderId="52" xfId="0" applyFont="1" applyFill="1" applyBorder="1" applyAlignment="1" applyProtection="1">
      <alignment horizontal="center" vertical="center"/>
      <protection/>
    </xf>
    <xf numFmtId="0" fontId="113" fillId="12" borderId="52" xfId="0" applyFont="1" applyFill="1" applyBorder="1" applyAlignment="1" applyProtection="1">
      <alignment horizontal="center" vertical="center" wrapText="1"/>
      <protection/>
    </xf>
    <xf numFmtId="0" fontId="113" fillId="12" borderId="53" xfId="0" applyFont="1" applyFill="1" applyBorder="1" applyAlignment="1" applyProtection="1">
      <alignment horizontal="center" vertical="center"/>
      <protection/>
    </xf>
    <xf numFmtId="0" fontId="0" fillId="7" borderId="54" xfId="0" applyFill="1" applyBorder="1" applyAlignment="1" applyProtection="1">
      <alignment wrapText="1"/>
      <protection/>
    </xf>
    <xf numFmtId="0" fontId="0" fillId="7" borderId="54" xfId="0" applyFill="1" applyBorder="1" applyAlignment="1" applyProtection="1">
      <alignment wrapText="1"/>
      <protection locked="0"/>
    </xf>
    <xf numFmtId="0" fontId="10" fillId="0" borderId="55" xfId="0" applyFont="1" applyFill="1" applyBorder="1" applyAlignment="1" applyProtection="1">
      <alignment vertical="center"/>
      <protection hidden="1"/>
    </xf>
    <xf numFmtId="0" fontId="10" fillId="0" borderId="56" xfId="0" applyFont="1" applyFill="1" applyBorder="1" applyAlignment="1" applyProtection="1">
      <alignment vertical="center" wrapText="1"/>
      <protection/>
    </xf>
    <xf numFmtId="0" fontId="0" fillId="11" borderId="57" xfId="0" applyFont="1" applyFill="1" applyBorder="1" applyAlignment="1">
      <alignment/>
    </xf>
    <xf numFmtId="0" fontId="0" fillId="0" borderId="0" xfId="0" applyBorder="1" applyAlignment="1">
      <alignment/>
    </xf>
    <xf numFmtId="0" fontId="0" fillId="0" borderId="0" xfId="0" applyBorder="1" applyAlignment="1">
      <alignment horizontal="center" vertical="center"/>
    </xf>
    <xf numFmtId="0" fontId="114" fillId="34" borderId="58" xfId="0" applyFont="1" applyFill="1" applyBorder="1" applyAlignment="1">
      <alignment horizontal="center" vertical="center" wrapText="1"/>
    </xf>
    <xf numFmtId="0" fontId="115" fillId="34" borderId="58" xfId="0" applyFont="1" applyFill="1" applyBorder="1" applyAlignment="1">
      <alignment horizontal="center" vertical="center" shrinkToFit="1"/>
    </xf>
    <xf numFmtId="0" fontId="0" fillId="0" borderId="11" xfId="0" applyFill="1" applyBorder="1" applyAlignment="1">
      <alignment horizontal="center" vertical="center"/>
    </xf>
    <xf numFmtId="0" fontId="0" fillId="0" borderId="54" xfId="0" applyFill="1" applyBorder="1" applyAlignment="1">
      <alignment horizontal="center" vertical="center"/>
    </xf>
    <xf numFmtId="1" fontId="107" fillId="0" borderId="47" xfId="0" applyNumberFormat="1" applyFont="1" applyFill="1" applyBorder="1" applyAlignment="1">
      <alignment horizontal="center" vertical="center"/>
    </xf>
    <xf numFmtId="0" fontId="116" fillId="0" borderId="0" xfId="0" applyFont="1" applyAlignment="1">
      <alignment/>
    </xf>
    <xf numFmtId="0" fontId="116" fillId="0" borderId="0" xfId="0" applyFont="1" applyAlignment="1">
      <alignment/>
    </xf>
    <xf numFmtId="0" fontId="116" fillId="0" borderId="0" xfId="0" applyFont="1" applyAlignment="1">
      <alignment horizontal="center"/>
    </xf>
    <xf numFmtId="0" fontId="108" fillId="0" borderId="0" xfId="0" applyFont="1" applyAlignment="1">
      <alignment horizontal="center"/>
    </xf>
    <xf numFmtId="0" fontId="117" fillId="0" borderId="0" xfId="37" applyFont="1" applyBorder="1" applyAlignment="1">
      <alignment horizontal="center"/>
    </xf>
    <xf numFmtId="0" fontId="108" fillId="0" borderId="0" xfId="0" applyFont="1" applyAlignment="1">
      <alignment/>
    </xf>
    <xf numFmtId="0" fontId="116" fillId="0" borderId="0" xfId="0" applyFont="1" applyBorder="1" applyAlignment="1">
      <alignment horizontal="right"/>
    </xf>
    <xf numFmtId="0" fontId="116" fillId="0" borderId="59" xfId="0" applyFont="1" applyBorder="1" applyAlignment="1">
      <alignment horizontal="right"/>
    </xf>
    <xf numFmtId="0" fontId="116" fillId="0" borderId="60" xfId="0" applyFont="1" applyBorder="1" applyAlignment="1">
      <alignment horizontal="right"/>
    </xf>
    <xf numFmtId="0" fontId="118" fillId="15" borderId="60" xfId="37" applyFont="1" applyFill="1" applyBorder="1" applyAlignment="1">
      <alignment/>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116" fillId="0" borderId="62" xfId="0" applyFont="1" applyBorder="1" applyAlignment="1">
      <alignment horizontal="center" vertical="center"/>
    </xf>
    <xf numFmtId="0" fontId="116" fillId="0" borderId="62" xfId="0" applyFont="1" applyBorder="1" applyAlignment="1">
      <alignment vertical="center"/>
    </xf>
    <xf numFmtId="0" fontId="116" fillId="0" borderId="61" xfId="0" applyFont="1" applyBorder="1" applyAlignment="1">
      <alignment horizontal="center" vertical="center"/>
    </xf>
    <xf numFmtId="0" fontId="0" fillId="0" borderId="64" xfId="0" applyBorder="1" applyAlignment="1">
      <alignment vertical="center"/>
    </xf>
    <xf numFmtId="0" fontId="0" fillId="0" borderId="0" xfId="0" applyBorder="1" applyAlignment="1">
      <alignment vertical="center"/>
    </xf>
    <xf numFmtId="0" fontId="0" fillId="0" borderId="65" xfId="0" applyBorder="1" applyAlignment="1">
      <alignment vertical="center"/>
    </xf>
    <xf numFmtId="0" fontId="119" fillId="15" borderId="0" xfId="37" applyFont="1" applyFill="1" applyBorder="1" applyAlignment="1">
      <alignment horizontal="center" vertical="center" wrapText="1"/>
    </xf>
    <xf numFmtId="0" fontId="116" fillId="0" borderId="66" xfId="0" applyFont="1" applyBorder="1" applyAlignment="1">
      <alignment vertical="center"/>
    </xf>
    <xf numFmtId="0" fontId="116" fillId="0" borderId="67" xfId="0" applyFont="1" applyBorder="1" applyAlignment="1">
      <alignment vertical="center"/>
    </xf>
    <xf numFmtId="0" fontId="116" fillId="0" borderId="64" xfId="0" applyFont="1" applyBorder="1" applyAlignment="1">
      <alignment vertical="center"/>
    </xf>
    <xf numFmtId="0" fontId="116" fillId="0" borderId="0" xfId="0" applyFont="1" applyBorder="1" applyAlignment="1">
      <alignment vertical="center"/>
    </xf>
    <xf numFmtId="0" fontId="0" fillId="9" borderId="0" xfId="0" applyFill="1" applyAlignment="1" applyProtection="1">
      <alignment/>
      <protection/>
    </xf>
    <xf numFmtId="0" fontId="120" fillId="9" borderId="0" xfId="37" applyFont="1" applyFill="1" applyAlignment="1">
      <alignment/>
    </xf>
    <xf numFmtId="49" fontId="113" fillId="12" borderId="53" xfId="0" applyNumberFormat="1" applyFont="1" applyFill="1" applyBorder="1" applyAlignment="1" applyProtection="1">
      <alignment horizontal="center" vertical="center"/>
      <protection/>
    </xf>
    <xf numFmtId="14" fontId="0" fillId="7" borderId="54" xfId="0" applyNumberFormat="1" applyFill="1" applyBorder="1" applyAlignment="1" applyProtection="1">
      <alignment wrapText="1"/>
      <protection locked="0"/>
    </xf>
    <xf numFmtId="49" fontId="0" fillId="7" borderId="54" xfId="0" applyNumberFormat="1" applyFill="1" applyBorder="1" applyAlignment="1" applyProtection="1">
      <alignment wrapText="1"/>
      <protection locked="0"/>
    </xf>
    <xf numFmtId="0" fontId="0" fillId="0" borderId="0" xfId="0" applyAlignment="1" applyProtection="1">
      <alignment wrapText="1"/>
      <protection locked="0"/>
    </xf>
    <xf numFmtId="49" fontId="0" fillId="0" borderId="0" xfId="0" applyNumberFormat="1" applyAlignment="1" applyProtection="1">
      <alignment/>
      <protection/>
    </xf>
    <xf numFmtId="0" fontId="120" fillId="9" borderId="0" xfId="37" applyFont="1" applyFill="1" applyAlignment="1" applyProtection="1">
      <alignment/>
      <protection/>
    </xf>
    <xf numFmtId="49" fontId="0" fillId="9" borderId="0" xfId="0" applyNumberFormat="1" applyFill="1" applyAlignment="1" applyProtection="1">
      <alignment/>
      <protection/>
    </xf>
    <xf numFmtId="49" fontId="0" fillId="0" borderId="0" xfId="0" applyNumberFormat="1" applyAlignment="1">
      <alignment/>
    </xf>
    <xf numFmtId="0" fontId="77" fillId="0" borderId="0" xfId="0" applyFont="1" applyAlignment="1" applyProtection="1">
      <alignment/>
      <protection/>
    </xf>
    <xf numFmtId="0" fontId="107" fillId="0" borderId="51" xfId="0" applyFont="1" applyFill="1" applyBorder="1" applyAlignment="1" applyProtection="1">
      <alignment horizontal="center"/>
      <protection/>
    </xf>
    <xf numFmtId="0" fontId="0" fillId="11" borderId="51" xfId="0" applyFont="1" applyFill="1" applyBorder="1" applyAlignment="1" applyProtection="1">
      <alignment horizontal="center" vertical="top"/>
      <protection/>
    </xf>
    <xf numFmtId="0" fontId="109" fillId="11" borderId="68" xfId="0" applyFont="1" applyFill="1" applyBorder="1" applyAlignment="1" applyProtection="1">
      <alignment horizontal="center" vertical="center"/>
      <protection/>
    </xf>
    <xf numFmtId="0" fontId="109" fillId="11" borderId="69" xfId="0" applyFont="1" applyFill="1" applyBorder="1" applyAlignment="1" applyProtection="1">
      <alignment horizontal="center" vertical="center"/>
      <protection/>
    </xf>
    <xf numFmtId="0" fontId="109" fillId="11" borderId="70" xfId="0" applyFont="1" applyFill="1" applyBorder="1" applyAlignment="1" applyProtection="1">
      <alignment horizontal="center" vertical="center" wrapText="1"/>
      <protection/>
    </xf>
    <xf numFmtId="49" fontId="112" fillId="6" borderId="40" xfId="0" applyNumberFormat="1" applyFont="1" applyFill="1" applyBorder="1" applyAlignment="1">
      <alignment horizontal="center" vertical="center"/>
    </xf>
    <xf numFmtId="49" fontId="109" fillId="11" borderId="71" xfId="0" applyNumberFormat="1" applyFont="1" applyFill="1" applyBorder="1" applyAlignment="1" applyProtection="1">
      <alignment horizontal="center" vertical="center"/>
      <protection/>
    </xf>
    <xf numFmtId="0" fontId="0" fillId="0" borderId="0" xfId="0" applyAlignment="1">
      <alignment/>
    </xf>
    <xf numFmtId="0" fontId="121" fillId="0" borderId="0" xfId="0" applyFont="1" applyBorder="1" applyAlignment="1">
      <alignment vertical="center" wrapText="1"/>
    </xf>
    <xf numFmtId="14" fontId="112" fillId="6" borderId="40" xfId="0" applyNumberFormat="1" applyFont="1" applyFill="1" applyBorder="1" applyAlignment="1">
      <alignment horizontal="center" vertical="center"/>
    </xf>
    <xf numFmtId="0" fontId="81" fillId="0" borderId="50" xfId="0" applyFont="1" applyFill="1" applyBorder="1" applyAlignment="1" applyProtection="1">
      <alignment horizontal="center" vertical="center"/>
      <protection/>
    </xf>
    <xf numFmtId="0" fontId="106"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textRotation="90"/>
      <protection hidden="1"/>
    </xf>
    <xf numFmtId="0" fontId="107" fillId="15" borderId="0" xfId="0" applyFont="1" applyFill="1" applyBorder="1" applyAlignment="1" applyProtection="1">
      <alignment vertical="center"/>
      <protection hidden="1"/>
    </xf>
    <xf numFmtId="0" fontId="122" fillId="0" borderId="0" xfId="0" applyFont="1" applyFill="1" applyBorder="1" applyAlignment="1" applyProtection="1">
      <alignment/>
      <protection hidden="1"/>
    </xf>
    <xf numFmtId="0" fontId="106" fillId="0" borderId="51" xfId="0" applyFont="1" applyFill="1" applyBorder="1" applyAlignment="1" applyProtection="1">
      <alignment horizontal="center" vertical="center"/>
      <protection hidden="1"/>
    </xf>
    <xf numFmtId="0" fontId="106" fillId="2" borderId="72" xfId="0" applyFont="1" applyFill="1" applyBorder="1" applyAlignment="1" applyProtection="1">
      <alignment horizontal="center" vertical="center"/>
      <protection hidden="1"/>
    </xf>
    <xf numFmtId="0" fontId="123" fillId="0" borderId="0" xfId="0" applyFont="1" applyFill="1" applyBorder="1" applyAlignment="1" applyProtection="1">
      <alignment vertical="center"/>
      <protection hidden="1"/>
    </xf>
    <xf numFmtId="0" fontId="107" fillId="0" borderId="0" xfId="0" applyFont="1" applyFill="1" applyBorder="1" applyAlignment="1" applyProtection="1">
      <alignment vertical="center"/>
      <protection hidden="1"/>
    </xf>
    <xf numFmtId="0" fontId="122" fillId="0" borderId="0" xfId="0" applyFont="1" applyFill="1" applyBorder="1" applyAlignment="1" applyProtection="1">
      <alignment vertical="center"/>
      <protection hidden="1"/>
    </xf>
    <xf numFmtId="0" fontId="0" fillId="0" borderId="0" xfId="0" applyFill="1" applyBorder="1" applyAlignment="1">
      <alignment/>
    </xf>
    <xf numFmtId="0" fontId="115" fillId="0" borderId="0" xfId="0" applyFont="1" applyFill="1" applyBorder="1" applyAlignment="1">
      <alignment horizontal="center" vertical="top"/>
    </xf>
    <xf numFmtId="0" fontId="0" fillId="0" borderId="0" xfId="0" applyFont="1" applyFill="1" applyBorder="1" applyAlignment="1" applyProtection="1">
      <alignment horizontal="center" vertical="center"/>
      <protection locked="0"/>
    </xf>
    <xf numFmtId="0" fontId="115" fillId="0" borderId="0" xfId="0" applyFont="1" applyFill="1" applyBorder="1" applyAlignment="1" applyProtection="1">
      <alignment horizontal="center" vertical="top"/>
      <protection hidden="1"/>
    </xf>
    <xf numFmtId="0" fontId="115" fillId="0" borderId="0" xfId="0" applyFont="1" applyFill="1" applyBorder="1" applyAlignment="1" applyProtection="1">
      <alignment horizontal="center" vertical="center" textRotation="90"/>
      <protection hidden="1"/>
    </xf>
    <xf numFmtId="0" fontId="0" fillId="0" borderId="73" xfId="0" applyFont="1" applyBorder="1" applyAlignment="1" applyProtection="1">
      <alignment horizontal="center" vertical="center"/>
      <protection locked="0"/>
    </xf>
    <xf numFmtId="0" fontId="106" fillId="0" borderId="0" xfId="0" applyFont="1" applyBorder="1" applyAlignment="1">
      <alignment/>
    </xf>
    <xf numFmtId="0" fontId="115" fillId="0" borderId="0" xfId="0" applyFont="1" applyBorder="1" applyAlignment="1">
      <alignment horizontal="center" vertical="top"/>
    </xf>
    <xf numFmtId="0" fontId="0" fillId="0" borderId="0" xfId="0" applyFont="1" applyBorder="1" applyAlignment="1" applyProtection="1">
      <alignment horizontal="center" vertical="center"/>
      <protection locked="0"/>
    </xf>
    <xf numFmtId="0" fontId="115" fillId="0" borderId="10" xfId="0" applyFont="1" applyBorder="1" applyAlignment="1">
      <alignment horizontal="center" vertical="center"/>
    </xf>
    <xf numFmtId="0" fontId="124" fillId="0" borderId="0" xfId="0" applyFont="1" applyBorder="1" applyAlignment="1">
      <alignment vertical="top" wrapText="1"/>
    </xf>
    <xf numFmtId="0" fontId="124" fillId="0" borderId="60" xfId="0" applyFont="1" applyBorder="1" applyAlignment="1">
      <alignment vertical="top" wrapText="1"/>
    </xf>
    <xf numFmtId="0" fontId="115" fillId="0" borderId="0" xfId="0" applyFont="1" applyFill="1" applyBorder="1" applyAlignment="1" applyProtection="1">
      <alignment vertical="center" textRotation="90"/>
      <protection hidden="1"/>
    </xf>
    <xf numFmtId="0" fontId="106" fillId="0" borderId="0" xfId="0" applyFont="1" applyFill="1" applyBorder="1" applyAlignment="1">
      <alignment/>
    </xf>
    <xf numFmtId="0" fontId="125" fillId="0" borderId="74" xfId="0" applyFont="1" applyBorder="1" applyAlignment="1">
      <alignment vertical="center" readingOrder="2"/>
    </xf>
    <xf numFmtId="0" fontId="109" fillId="11" borderId="55"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protection/>
    </xf>
    <xf numFmtId="0" fontId="0" fillId="0" borderId="76" xfId="0" applyBorder="1" applyAlignment="1">
      <alignment/>
    </xf>
    <xf numFmtId="0" fontId="106" fillId="0" borderId="76" xfId="0" applyFont="1" applyBorder="1" applyAlignment="1">
      <alignment/>
    </xf>
    <xf numFmtId="14" fontId="107" fillId="0" borderId="46" xfId="0" applyNumberFormat="1" applyFont="1" applyFill="1" applyBorder="1" applyAlignment="1">
      <alignment horizontal="center" vertical="center"/>
    </xf>
    <xf numFmtId="0" fontId="108" fillId="0" borderId="0" xfId="0" applyFont="1" applyFill="1" applyBorder="1" applyAlignment="1" applyProtection="1">
      <alignment horizontal="center" vertical="center"/>
      <protection hidden="1"/>
    </xf>
    <xf numFmtId="0" fontId="4" fillId="15" borderId="77" xfId="0" applyFont="1" applyFill="1" applyBorder="1" applyAlignment="1" applyProtection="1">
      <alignment horizontal="center" vertical="center"/>
      <protection hidden="1"/>
    </xf>
    <xf numFmtId="0" fontId="115" fillId="0" borderId="11" xfId="0" applyFont="1" applyBorder="1" applyAlignment="1">
      <alignment horizontal="center" vertical="center"/>
    </xf>
    <xf numFmtId="0" fontId="0" fillId="0" borderId="78" xfId="0" applyFont="1" applyBorder="1" applyAlignment="1" applyProtection="1">
      <alignment horizontal="center" vertical="center"/>
      <protection locked="0"/>
    </xf>
    <xf numFmtId="0" fontId="115" fillId="0" borderId="13" xfId="0" applyFont="1" applyBorder="1" applyAlignment="1">
      <alignment horizontal="center" vertical="center"/>
    </xf>
    <xf numFmtId="0" fontId="0" fillId="0" borderId="79" xfId="0" applyFont="1" applyBorder="1" applyAlignment="1" applyProtection="1">
      <alignment horizontal="center" vertical="center"/>
      <protection locked="0"/>
    </xf>
    <xf numFmtId="0" fontId="77" fillId="0" borderId="0" xfId="0" applyFont="1" applyFill="1" applyBorder="1" applyAlignment="1" applyProtection="1">
      <alignment/>
      <protection/>
    </xf>
    <xf numFmtId="0" fontId="126" fillId="0" borderId="0" xfId="0" applyFont="1" applyAlignment="1">
      <alignment/>
    </xf>
    <xf numFmtId="0" fontId="115" fillId="0" borderId="0" xfId="0" applyFont="1" applyFill="1" applyBorder="1" applyAlignment="1">
      <alignment vertical="center"/>
    </xf>
    <xf numFmtId="0" fontId="4" fillId="15" borderId="77" xfId="0" applyNumberFormat="1" applyFont="1" applyFill="1" applyBorder="1" applyAlignment="1" applyProtection="1">
      <alignment vertical="center" shrinkToFit="1"/>
      <protection hidden="1"/>
    </xf>
    <xf numFmtId="0" fontId="4" fillId="15" borderId="77" xfId="0" applyFont="1" applyFill="1" applyBorder="1" applyAlignment="1" applyProtection="1">
      <alignment vertical="center"/>
      <protection hidden="1"/>
    </xf>
    <xf numFmtId="0" fontId="12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109" fillId="11" borderId="55" xfId="0" applyFont="1" applyFill="1" applyBorder="1" applyAlignment="1">
      <alignment horizontal="center" vertical="center"/>
    </xf>
    <xf numFmtId="0" fontId="107" fillId="15" borderId="20" xfId="0" applyFont="1" applyFill="1" applyBorder="1" applyAlignment="1" applyProtection="1">
      <alignment horizontal="center" vertical="center"/>
      <protection hidden="1"/>
    </xf>
    <xf numFmtId="0" fontId="107" fillId="0" borderId="0" xfId="0" applyFont="1" applyFill="1" applyBorder="1" applyAlignment="1" applyProtection="1">
      <alignment horizontal="center" vertical="center"/>
      <protection hidden="1"/>
    </xf>
    <xf numFmtId="0" fontId="107" fillId="0" borderId="20" xfId="0" applyFont="1" applyBorder="1" applyAlignment="1" applyProtection="1">
      <alignment horizontal="center" vertical="center"/>
      <protection hidden="1"/>
    </xf>
    <xf numFmtId="0" fontId="107" fillId="15" borderId="77" xfId="0" applyFont="1" applyFill="1" applyBorder="1" applyAlignment="1" applyProtection="1">
      <alignment horizontal="center" vertical="center"/>
      <protection hidden="1"/>
    </xf>
    <xf numFmtId="0" fontId="109" fillId="3" borderId="77" xfId="0" applyFont="1" applyFill="1" applyBorder="1" applyAlignment="1" applyProtection="1">
      <alignment vertical="center"/>
      <protection hidden="1"/>
    </xf>
    <xf numFmtId="0" fontId="4" fillId="0" borderId="0" xfId="0" applyFont="1" applyFill="1" applyBorder="1" applyAlignment="1" applyProtection="1">
      <alignment horizontal="center" vertical="center" shrinkToFit="1"/>
      <protection hidden="1"/>
    </xf>
    <xf numFmtId="0" fontId="103" fillId="0" borderId="0" xfId="0" applyFont="1" applyFill="1" applyBorder="1" applyAlignment="1" applyProtection="1">
      <alignment horizontal="center" vertical="center" shrinkToFit="1"/>
      <protection hidden="1"/>
    </xf>
    <xf numFmtId="0" fontId="109" fillId="0" borderId="0" xfId="0" applyFont="1" applyFill="1" applyBorder="1" applyAlignment="1" applyProtection="1">
      <alignment horizontal="center" vertical="center"/>
      <protection hidden="1"/>
    </xf>
    <xf numFmtId="0" fontId="107" fillId="0" borderId="0" xfId="0" applyFont="1" applyBorder="1" applyAlignment="1" applyProtection="1">
      <alignment horizontal="center" vertical="center"/>
      <protection hidden="1"/>
    </xf>
    <xf numFmtId="14" fontId="109" fillId="0" borderId="0" xfId="0" applyNumberFormat="1" applyFont="1" applyFill="1" applyBorder="1" applyAlignment="1" applyProtection="1">
      <alignment horizontal="center" vertical="center"/>
      <protection hidden="1"/>
    </xf>
    <xf numFmtId="0" fontId="107" fillId="0" borderId="0" xfId="0" applyFont="1" applyFill="1" applyBorder="1" applyAlignment="1" applyProtection="1">
      <alignment horizontal="center"/>
      <protection hidden="1"/>
    </xf>
    <xf numFmtId="0" fontId="107" fillId="0" borderId="0" xfId="0" applyFont="1" applyFill="1" applyBorder="1" applyAlignment="1" applyProtection="1">
      <alignment/>
      <protection hidden="1"/>
    </xf>
    <xf numFmtId="0" fontId="103" fillId="0" borderId="0" xfId="0" applyNumberFormat="1" applyFont="1" applyFill="1" applyBorder="1" applyAlignment="1" applyProtection="1">
      <alignment vertical="center" shrinkToFit="1"/>
      <protection hidden="1"/>
    </xf>
    <xf numFmtId="0" fontId="103" fillId="3" borderId="77" xfId="0" applyFont="1" applyFill="1" applyBorder="1" applyAlignment="1" applyProtection="1">
      <alignment vertical="center" shrinkToFit="1"/>
      <protection hidden="1"/>
    </xf>
    <xf numFmtId="0" fontId="127" fillId="0" borderId="0" xfId="0" applyFont="1" applyFill="1" applyBorder="1" applyAlignment="1" applyProtection="1">
      <alignment vertical="center"/>
      <protection hidden="1"/>
    </xf>
    <xf numFmtId="0" fontId="0" fillId="0" borderId="0" xfId="0" applyFill="1" applyBorder="1" applyAlignment="1" applyProtection="1">
      <alignment/>
      <protection hidden="1"/>
    </xf>
    <xf numFmtId="0" fontId="0" fillId="0" borderId="0" xfId="0" applyBorder="1" applyAlignment="1" applyProtection="1">
      <alignment vertical="center"/>
      <protection hidden="1"/>
    </xf>
    <xf numFmtId="0" fontId="77" fillId="0" borderId="0" xfId="0" applyFont="1" applyFill="1" applyBorder="1" applyAlignment="1" applyProtection="1">
      <alignment vertical="center"/>
      <protection hidden="1"/>
    </xf>
    <xf numFmtId="0" fontId="107" fillId="15" borderId="0" xfId="0" applyFont="1" applyFill="1" applyBorder="1" applyAlignment="1" applyProtection="1">
      <alignment/>
      <protection hidden="1"/>
    </xf>
    <xf numFmtId="0" fontId="4" fillId="2" borderId="54" xfId="0" applyFont="1" applyFill="1" applyBorder="1" applyAlignment="1" applyProtection="1">
      <alignment vertical="center"/>
      <protection hidden="1"/>
    </xf>
    <xf numFmtId="0" fontId="4" fillId="2" borderId="80" xfId="0" applyFont="1" applyFill="1" applyBorder="1" applyAlignment="1" applyProtection="1">
      <alignment horizontal="center" vertical="center"/>
      <protection hidden="1"/>
    </xf>
    <xf numFmtId="0" fontId="4" fillId="7" borderId="81" xfId="0" applyFont="1" applyFill="1" applyBorder="1" applyAlignment="1" applyProtection="1">
      <alignment horizontal="center" vertical="center" shrinkToFit="1"/>
      <protection hidden="1"/>
    </xf>
    <xf numFmtId="0" fontId="0" fillId="0" borderId="0" xfId="0" applyFill="1" applyAlignment="1" applyProtection="1">
      <alignment/>
      <protection hidden="1"/>
    </xf>
    <xf numFmtId="0" fontId="77" fillId="0" borderId="0" xfId="0" applyFont="1" applyFill="1" applyBorder="1" applyAlignment="1" applyProtection="1">
      <alignment/>
      <protection hidden="1"/>
    </xf>
    <xf numFmtId="0" fontId="77" fillId="0" borderId="0" xfId="0" applyFont="1" applyAlignment="1" applyProtection="1">
      <alignment/>
      <protection hidden="1"/>
    </xf>
    <xf numFmtId="0" fontId="4" fillId="2" borderId="54" xfId="0" applyFont="1" applyFill="1" applyBorder="1" applyAlignment="1" applyProtection="1">
      <alignment horizontal="center" vertical="center"/>
      <protection hidden="1"/>
    </xf>
    <xf numFmtId="0" fontId="77" fillId="0" borderId="0" xfId="0" applyFont="1" applyFill="1" applyAlignment="1" applyProtection="1">
      <alignment/>
      <protection hidden="1"/>
    </xf>
    <xf numFmtId="0" fontId="0" fillId="0" borderId="0" xfId="0" applyFill="1" applyBorder="1" applyAlignment="1" applyProtection="1">
      <alignment/>
      <protection hidden="1"/>
    </xf>
    <xf numFmtId="0" fontId="4" fillId="2" borderId="82" xfId="0" applyFont="1" applyFill="1" applyBorder="1" applyAlignment="1" applyProtection="1">
      <alignment horizontal="center" vertical="center"/>
      <protection hidden="1"/>
    </xf>
    <xf numFmtId="0" fontId="128" fillId="35" borderId="0" xfId="0" applyFont="1" applyFill="1" applyBorder="1" applyAlignment="1" applyProtection="1">
      <alignment horizontal="center" vertical="center"/>
      <protection hidden="1"/>
    </xf>
    <xf numFmtId="0" fontId="77" fillId="0" borderId="0"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09" fillId="3" borderId="20" xfId="0" applyFont="1" applyFill="1" applyBorder="1" applyAlignment="1" applyProtection="1">
      <alignment horizontal="center" vertical="center"/>
      <protection hidden="1" locked="0"/>
    </xf>
    <xf numFmtId="14" fontId="109" fillId="3" borderId="20" xfId="0" applyNumberFormat="1" applyFont="1" applyFill="1" applyBorder="1" applyAlignment="1" applyProtection="1">
      <alignment horizontal="center" vertical="center"/>
      <protection hidden="1" locked="0"/>
    </xf>
    <xf numFmtId="0" fontId="106" fillId="36" borderId="83" xfId="0" applyFont="1" applyFill="1" applyBorder="1" applyAlignment="1" applyProtection="1">
      <alignment horizontal="center" vertical="center"/>
      <protection hidden="1" locked="0"/>
    </xf>
    <xf numFmtId="0" fontId="106" fillId="36" borderId="84" xfId="0" applyFont="1" applyFill="1" applyBorder="1" applyAlignment="1" applyProtection="1">
      <alignment horizontal="center" vertical="center"/>
      <protection hidden="1" locked="0"/>
    </xf>
    <xf numFmtId="0" fontId="129" fillId="0" borderId="0" xfId="0" applyFont="1" applyFill="1" applyBorder="1" applyAlignment="1" applyProtection="1">
      <alignment horizontal="center" vertical="center"/>
      <protection hidden="1"/>
    </xf>
    <xf numFmtId="0" fontId="130" fillId="0" borderId="0" xfId="0" applyFont="1" applyFill="1" applyBorder="1" applyAlignment="1" applyProtection="1">
      <alignment horizontal="center" vertical="center"/>
      <protection hidden="1"/>
    </xf>
    <xf numFmtId="14" fontId="130" fillId="0" borderId="0" xfId="0" applyNumberFormat="1" applyFont="1" applyFill="1" applyBorder="1" applyAlignment="1" applyProtection="1">
      <alignment horizontal="center" vertical="center"/>
      <protection hidden="1"/>
    </xf>
    <xf numFmtId="0" fontId="131" fillId="0" borderId="0" xfId="0" applyFont="1" applyFill="1" applyBorder="1" applyAlignment="1" applyProtection="1">
      <alignment horizontal="center" vertical="center"/>
      <protection hidden="1"/>
    </xf>
    <xf numFmtId="0" fontId="131" fillId="0" borderId="0" xfId="0" applyFont="1" applyFill="1" applyBorder="1" applyAlignment="1" applyProtection="1">
      <alignment/>
      <protection hidden="1"/>
    </xf>
    <xf numFmtId="0" fontId="130" fillId="0" borderId="0" xfId="0" applyFont="1" applyFill="1" applyBorder="1" applyAlignment="1" applyProtection="1">
      <alignment horizontal="center" vertical="center" shrinkToFit="1"/>
      <protection hidden="1"/>
    </xf>
    <xf numFmtId="0" fontId="130" fillId="0" borderId="0" xfId="0" applyFont="1" applyFill="1" applyBorder="1" applyAlignment="1" applyProtection="1">
      <alignment horizontal="center"/>
      <protection hidden="1"/>
    </xf>
    <xf numFmtId="0" fontId="130" fillId="0" borderId="0" xfId="0" applyFont="1" applyFill="1" applyBorder="1" applyAlignment="1" applyProtection="1">
      <alignment/>
      <protection hidden="1"/>
    </xf>
    <xf numFmtId="0" fontId="131" fillId="0" borderId="0" xfId="0" applyFont="1" applyFill="1" applyBorder="1" applyAlignment="1" applyProtection="1">
      <alignment horizontal="center"/>
      <protection hidden="1"/>
    </xf>
    <xf numFmtId="14" fontId="131" fillId="0" borderId="0" xfId="0" applyNumberFormat="1" applyFont="1" applyFill="1" applyBorder="1" applyAlignment="1" applyProtection="1">
      <alignment/>
      <protection hidden="1"/>
    </xf>
    <xf numFmtId="0" fontId="77" fillId="0" borderId="0"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shrinkToFit="1"/>
      <protection/>
    </xf>
    <xf numFmtId="0" fontId="133" fillId="0" borderId="0" xfId="0" applyFont="1" applyFill="1" applyBorder="1" applyAlignment="1" applyProtection="1">
      <alignment horizontal="center" vertical="top"/>
      <protection/>
    </xf>
    <xf numFmtId="0" fontId="77" fillId="0" borderId="0" xfId="0" applyFont="1" applyFill="1" applyBorder="1" applyAlignment="1" applyProtection="1">
      <alignment vertical="top"/>
      <protection/>
    </xf>
    <xf numFmtId="0" fontId="132" fillId="0" borderId="0" xfId="0" applyFont="1" applyFill="1" applyBorder="1" applyAlignment="1" applyProtection="1">
      <alignment horizontal="center" vertical="center" shrinkToFit="1"/>
      <protection/>
    </xf>
    <xf numFmtId="0" fontId="134" fillId="0" borderId="0" xfId="0" applyFont="1" applyFill="1" applyBorder="1" applyAlignment="1" applyProtection="1">
      <alignment/>
      <protection/>
    </xf>
    <xf numFmtId="0" fontId="135" fillId="0" borderId="0" xfId="0" applyFont="1" applyFill="1" applyBorder="1" applyAlignment="1" applyProtection="1">
      <alignment horizontal="center"/>
      <protection hidden="1"/>
    </xf>
    <xf numFmtId="14" fontId="135" fillId="0" borderId="0" xfId="0" applyNumberFormat="1" applyFont="1" applyFill="1" applyBorder="1" applyAlignment="1" applyProtection="1">
      <alignment horizontal="center"/>
      <protection hidden="1"/>
    </xf>
    <xf numFmtId="49" fontId="135" fillId="0" borderId="0" xfId="0" applyNumberFormat="1" applyFont="1" applyFill="1" applyBorder="1" applyAlignment="1" applyProtection="1">
      <alignment horizontal="center"/>
      <protection hidden="1"/>
    </xf>
    <xf numFmtId="0" fontId="135" fillId="0" borderId="0" xfId="0" applyFont="1" applyFill="1" applyBorder="1" applyAlignment="1" applyProtection="1" quotePrefix="1">
      <alignment horizontal="center"/>
      <protection hidden="1"/>
    </xf>
    <xf numFmtId="0" fontId="121" fillId="0" borderId="62" xfId="0" applyFont="1" applyBorder="1" applyAlignment="1">
      <alignment horizontal="right"/>
    </xf>
    <xf numFmtId="0" fontId="116" fillId="0" borderId="85" xfId="0" applyFont="1" applyBorder="1" applyAlignment="1">
      <alignment horizontal="right"/>
    </xf>
    <xf numFmtId="0" fontId="116" fillId="0" borderId="80" xfId="0" applyFont="1" applyBorder="1" applyAlignment="1">
      <alignment horizontal="right"/>
    </xf>
    <xf numFmtId="0" fontId="136" fillId="0" borderId="80" xfId="37" applyFont="1" applyBorder="1" applyAlignment="1">
      <alignment horizontal="right"/>
    </xf>
    <xf numFmtId="0" fontId="136" fillId="0" borderId="86" xfId="37" applyFont="1" applyBorder="1" applyAlignment="1">
      <alignment horizontal="right"/>
    </xf>
    <xf numFmtId="0" fontId="137" fillId="0" borderId="59" xfId="37" applyFont="1" applyBorder="1" applyAlignment="1">
      <alignment horizontal="center"/>
    </xf>
    <xf numFmtId="0" fontId="137" fillId="0" borderId="0" xfId="37" applyFont="1" applyBorder="1" applyAlignment="1">
      <alignment horizontal="center"/>
    </xf>
    <xf numFmtId="0" fontId="137" fillId="0" borderId="60" xfId="37" applyFont="1" applyBorder="1" applyAlignment="1">
      <alignment horizontal="center"/>
    </xf>
    <xf numFmtId="0" fontId="117" fillId="0" borderId="87" xfId="37" applyFont="1" applyBorder="1" applyAlignment="1">
      <alignment horizontal="center"/>
    </xf>
    <xf numFmtId="0" fontId="117" fillId="0" borderId="62" xfId="37" applyFont="1" applyBorder="1" applyAlignment="1">
      <alignment horizontal="center"/>
    </xf>
    <xf numFmtId="0" fontId="117" fillId="0" borderId="88" xfId="37" applyFont="1" applyBorder="1" applyAlignment="1">
      <alignment horizontal="center"/>
    </xf>
    <xf numFmtId="0" fontId="116" fillId="0" borderId="66" xfId="0" applyFont="1" applyBorder="1" applyAlignment="1">
      <alignment horizontal="center" vertical="center"/>
    </xf>
    <xf numFmtId="0" fontId="116" fillId="0" borderId="67" xfId="0" applyFont="1" applyBorder="1" applyAlignment="1">
      <alignment horizontal="center" vertical="center"/>
    </xf>
    <xf numFmtId="0" fontId="116" fillId="0" borderId="89" xfId="0" applyFont="1" applyBorder="1" applyAlignment="1">
      <alignment horizontal="center" vertical="center"/>
    </xf>
    <xf numFmtId="0" fontId="116" fillId="0" borderId="61" xfId="0" applyFont="1" applyBorder="1" applyAlignment="1">
      <alignment horizontal="center" vertical="center"/>
    </xf>
    <xf numFmtId="0" fontId="116" fillId="0" borderId="62" xfId="0" applyFont="1" applyBorder="1" applyAlignment="1">
      <alignment horizontal="center" vertical="center"/>
    </xf>
    <xf numFmtId="0" fontId="116" fillId="0" borderId="13" xfId="0" applyFont="1" applyBorder="1" applyAlignment="1">
      <alignment horizontal="right"/>
    </xf>
    <xf numFmtId="0" fontId="116" fillId="0" borderId="90" xfId="0" applyFont="1" applyBorder="1" applyAlignment="1">
      <alignment horizontal="right"/>
    </xf>
    <xf numFmtId="0" fontId="116" fillId="0" borderId="79" xfId="0" applyFont="1" applyBorder="1" applyAlignment="1">
      <alignment horizontal="right"/>
    </xf>
    <xf numFmtId="0" fontId="116" fillId="0" borderId="11" xfId="0" applyFont="1" applyBorder="1" applyAlignment="1">
      <alignment horizontal="right"/>
    </xf>
    <xf numFmtId="0" fontId="116" fillId="0" borderId="54" xfId="0" applyFont="1" applyBorder="1" applyAlignment="1">
      <alignment horizontal="right"/>
    </xf>
    <xf numFmtId="0" fontId="116" fillId="0" borderId="78" xfId="0" applyFont="1" applyBorder="1" applyAlignment="1">
      <alignment horizontal="right"/>
    </xf>
    <xf numFmtId="0" fontId="119" fillId="15" borderId="62" xfId="37" applyFont="1" applyFill="1" applyBorder="1" applyAlignment="1" applyProtection="1">
      <alignment horizontal="center" vertical="center"/>
      <protection/>
    </xf>
    <xf numFmtId="0" fontId="136" fillId="15" borderId="91" xfId="37" applyFont="1" applyFill="1" applyBorder="1" applyAlignment="1">
      <alignment horizontal="center"/>
    </xf>
    <xf numFmtId="0" fontId="136" fillId="15" borderId="67" xfId="37" applyFont="1" applyFill="1" applyBorder="1" applyAlignment="1">
      <alignment horizontal="center"/>
    </xf>
    <xf numFmtId="0" fontId="116" fillId="0" borderId="67" xfId="0" applyFont="1" applyBorder="1" applyAlignment="1">
      <alignment horizontal="center"/>
    </xf>
    <xf numFmtId="0" fontId="116" fillId="0" borderId="92" xfId="0" applyFont="1" applyBorder="1" applyAlignment="1">
      <alignment horizontal="center"/>
    </xf>
    <xf numFmtId="0" fontId="116" fillId="0" borderId="64" xfId="0" applyFont="1" applyBorder="1" applyAlignment="1">
      <alignment horizontal="right" vertical="center"/>
    </xf>
    <xf numFmtId="0" fontId="116" fillId="0" borderId="0" xfId="0" applyFont="1" applyBorder="1" applyAlignment="1">
      <alignment horizontal="right" vertical="center"/>
    </xf>
    <xf numFmtId="0" fontId="116" fillId="0" borderId="65" xfId="0" applyFont="1" applyBorder="1" applyAlignment="1">
      <alignment horizontal="right" vertical="center"/>
    </xf>
    <xf numFmtId="0" fontId="116" fillId="0" borderId="61" xfId="0" applyFont="1" applyBorder="1" applyAlignment="1">
      <alignment horizontal="right" vertical="center"/>
    </xf>
    <xf numFmtId="0" fontId="116" fillId="0" borderId="62" xfId="0" applyFont="1" applyBorder="1" applyAlignment="1">
      <alignment horizontal="right" vertical="center"/>
    </xf>
    <xf numFmtId="0" fontId="116" fillId="0" borderId="63" xfId="0" applyFont="1" applyBorder="1" applyAlignment="1">
      <alignment horizontal="right" vertical="center"/>
    </xf>
    <xf numFmtId="0" fontId="138" fillId="0" borderId="91" xfId="0" applyFont="1" applyBorder="1" applyAlignment="1">
      <alignment horizontal="center" wrapText="1"/>
    </xf>
    <xf numFmtId="0" fontId="138" fillId="0" borderId="67" xfId="0" applyFont="1" applyBorder="1" applyAlignment="1">
      <alignment horizontal="center" wrapText="1"/>
    </xf>
    <xf numFmtId="0" fontId="138" fillId="0" borderId="92" xfId="0" applyFont="1" applyBorder="1" applyAlignment="1">
      <alignment horizontal="center" wrapText="1"/>
    </xf>
    <xf numFmtId="0" fontId="138" fillId="0" borderId="59" xfId="0" applyFont="1" applyBorder="1" applyAlignment="1">
      <alignment horizontal="center" wrapText="1"/>
    </xf>
    <xf numFmtId="0" fontId="138" fillId="0" borderId="0" xfId="0" applyFont="1" applyBorder="1" applyAlignment="1">
      <alignment horizontal="center" wrapText="1"/>
    </xf>
    <xf numFmtId="0" fontId="138" fillId="0" borderId="60" xfId="0" applyFont="1" applyBorder="1" applyAlignment="1">
      <alignment horizontal="center" wrapText="1"/>
    </xf>
    <xf numFmtId="0" fontId="138" fillId="0" borderId="87" xfId="0" applyFont="1" applyBorder="1" applyAlignment="1">
      <alignment horizontal="center" wrapText="1"/>
    </xf>
    <xf numFmtId="0" fontId="138" fillId="0" borderId="62" xfId="0" applyFont="1" applyBorder="1" applyAlignment="1">
      <alignment horizontal="center" wrapText="1"/>
    </xf>
    <xf numFmtId="0" fontId="138" fillId="0" borderId="88" xfId="0" applyFont="1" applyBorder="1" applyAlignment="1">
      <alignment horizontal="center" wrapText="1"/>
    </xf>
    <xf numFmtId="0" fontId="116" fillId="0" borderId="91" xfId="0" applyFont="1" applyBorder="1" applyAlignment="1">
      <alignment horizontal="right" vertical="center" wrapText="1"/>
    </xf>
    <xf numFmtId="0" fontId="116" fillId="0" borderId="67" xfId="0" applyFont="1" applyBorder="1" applyAlignment="1">
      <alignment horizontal="right" vertical="center" wrapText="1"/>
    </xf>
    <xf numFmtId="0" fontId="116" fillId="0" borderId="92" xfId="0" applyFont="1" applyBorder="1" applyAlignment="1">
      <alignment horizontal="right" vertical="center" wrapText="1"/>
    </xf>
    <xf numFmtId="0" fontId="116" fillId="0" borderId="59" xfId="0" applyFont="1" applyBorder="1" applyAlignment="1">
      <alignment horizontal="right" vertical="center" wrapText="1"/>
    </xf>
    <xf numFmtId="0" fontId="116" fillId="0" borderId="0" xfId="0" applyFont="1" applyBorder="1" applyAlignment="1">
      <alignment horizontal="right" vertical="center" wrapText="1"/>
    </xf>
    <xf numFmtId="0" fontId="116" fillId="0" borderId="60" xfId="0" applyFont="1" applyBorder="1" applyAlignment="1">
      <alignment horizontal="right" vertical="center" wrapText="1"/>
    </xf>
    <xf numFmtId="0" fontId="116" fillId="0" borderId="87" xfId="0" applyFont="1" applyBorder="1" applyAlignment="1">
      <alignment horizontal="right" vertical="center" wrapText="1"/>
    </xf>
    <xf numFmtId="0" fontId="116" fillId="0" borderId="62" xfId="0" applyFont="1" applyBorder="1" applyAlignment="1">
      <alignment horizontal="right" vertical="center" wrapText="1"/>
    </xf>
    <xf numFmtId="0" fontId="116" fillId="0" borderId="88" xfId="0" applyFont="1" applyBorder="1" applyAlignment="1">
      <alignment horizontal="right" vertical="center" wrapText="1"/>
    </xf>
    <xf numFmtId="0" fontId="136" fillId="15" borderId="67" xfId="37" applyFont="1" applyFill="1" applyBorder="1" applyAlignment="1">
      <alignment horizontal="center" vertical="center"/>
    </xf>
    <xf numFmtId="0" fontId="136" fillId="15" borderId="89" xfId="37" applyFont="1" applyFill="1" applyBorder="1" applyAlignment="1">
      <alignment horizontal="center" vertical="center"/>
    </xf>
    <xf numFmtId="0" fontId="136" fillId="15" borderId="0" xfId="37" applyFont="1" applyFill="1" applyBorder="1" applyAlignment="1">
      <alignment horizontal="center" vertical="center"/>
    </xf>
    <xf numFmtId="0" fontId="136" fillId="15" borderId="65" xfId="37" applyFont="1" applyFill="1" applyBorder="1" applyAlignment="1">
      <alignment horizontal="center" vertical="center"/>
    </xf>
    <xf numFmtId="0" fontId="121" fillId="0" borderId="0" xfId="0" applyFont="1" applyBorder="1" applyAlignment="1">
      <alignment horizontal="center" vertical="center" wrapText="1"/>
    </xf>
    <xf numFmtId="0" fontId="139" fillId="0" borderId="0" xfId="0" applyFont="1" applyAlignment="1">
      <alignment horizontal="center"/>
    </xf>
    <xf numFmtId="0" fontId="116" fillId="0" borderId="59" xfId="0" applyFont="1" applyBorder="1" applyAlignment="1">
      <alignment horizontal="right"/>
    </xf>
    <xf numFmtId="0" fontId="116" fillId="0" borderId="0" xfId="0" applyFont="1" applyBorder="1" applyAlignment="1">
      <alignment horizontal="right"/>
    </xf>
    <xf numFmtId="0" fontId="116" fillId="0" borderId="60" xfId="0" applyFont="1" applyBorder="1" applyAlignment="1">
      <alignment horizontal="right"/>
    </xf>
    <xf numFmtId="0" fontId="116" fillId="0" borderId="87" xfId="0" applyFont="1" applyBorder="1" applyAlignment="1">
      <alignment horizontal="right"/>
    </xf>
    <xf numFmtId="0" fontId="116" fillId="0" borderId="62" xfId="0" applyFont="1" applyBorder="1" applyAlignment="1">
      <alignment horizontal="right"/>
    </xf>
    <xf numFmtId="0" fontId="116" fillId="0" borderId="88" xfId="0" applyFont="1" applyBorder="1" applyAlignment="1">
      <alignment horizontal="right"/>
    </xf>
    <xf numFmtId="0" fontId="116" fillId="0" borderId="10" xfId="0" applyFont="1" applyBorder="1" applyAlignment="1">
      <alignment horizontal="right"/>
    </xf>
    <xf numFmtId="0" fontId="116" fillId="0" borderId="93" xfId="0" applyFont="1" applyBorder="1" applyAlignment="1">
      <alignment horizontal="right"/>
    </xf>
    <xf numFmtId="0" fontId="116" fillId="0" borderId="73" xfId="0" applyFont="1" applyBorder="1" applyAlignment="1">
      <alignment horizontal="right"/>
    </xf>
    <xf numFmtId="0" fontId="140" fillId="0" borderId="94" xfId="0" applyFont="1" applyBorder="1" applyAlignment="1">
      <alignment horizontal="center" vertical="center"/>
    </xf>
    <xf numFmtId="0" fontId="140" fillId="0" borderId="95" xfId="0" applyFont="1" applyBorder="1" applyAlignment="1">
      <alignment horizontal="center" vertical="center"/>
    </xf>
    <xf numFmtId="0" fontId="140" fillId="0" borderId="96" xfId="0" applyFont="1" applyBorder="1" applyAlignment="1">
      <alignment horizontal="center" vertical="center"/>
    </xf>
    <xf numFmtId="0" fontId="140" fillId="0" borderId="64" xfId="0" applyFont="1" applyBorder="1" applyAlignment="1">
      <alignment horizontal="center" vertical="center"/>
    </xf>
    <xf numFmtId="0" fontId="140" fillId="0" borderId="0" xfId="0" applyFont="1" applyBorder="1" applyAlignment="1">
      <alignment horizontal="center" vertical="center"/>
    </xf>
    <xf numFmtId="0" fontId="140" fillId="0" borderId="65" xfId="0" applyFont="1" applyBorder="1" applyAlignment="1">
      <alignment horizontal="center" vertical="center"/>
    </xf>
    <xf numFmtId="0" fontId="13" fillId="0" borderId="67" xfId="37" applyFont="1" applyFill="1" applyBorder="1" applyAlignment="1">
      <alignment horizontal="right" vertical="center"/>
    </xf>
    <xf numFmtId="0" fontId="13" fillId="0" borderId="89" xfId="37" applyFont="1" applyFill="1" applyBorder="1" applyAlignment="1">
      <alignment horizontal="right" vertical="center"/>
    </xf>
    <xf numFmtId="0" fontId="116" fillId="0" borderId="59" xfId="0" applyFont="1" applyBorder="1" applyAlignment="1">
      <alignment horizontal="center"/>
    </xf>
    <xf numFmtId="0" fontId="116" fillId="0" borderId="0" xfId="0" applyFont="1" applyBorder="1" applyAlignment="1">
      <alignment horizontal="center"/>
    </xf>
    <xf numFmtId="0" fontId="141" fillId="0" borderId="0" xfId="0" applyFont="1" applyAlignment="1">
      <alignment horizontal="center"/>
    </xf>
    <xf numFmtId="0" fontId="142" fillId="0" borderId="91" xfId="0" applyFont="1" applyBorder="1" applyAlignment="1">
      <alignment horizontal="center" wrapText="1"/>
    </xf>
    <xf numFmtId="0" fontId="142" fillId="0" borderId="67" xfId="0" applyFont="1" applyBorder="1" applyAlignment="1">
      <alignment horizontal="center" wrapText="1"/>
    </xf>
    <xf numFmtId="0" fontId="142" fillId="0" borderId="92" xfId="0" applyFont="1" applyBorder="1" applyAlignment="1">
      <alignment horizontal="center" wrapText="1"/>
    </xf>
    <xf numFmtId="0" fontId="142" fillId="0" borderId="59" xfId="0" applyFont="1" applyBorder="1" applyAlignment="1">
      <alignment horizontal="center" wrapText="1"/>
    </xf>
    <xf numFmtId="0" fontId="142" fillId="0" borderId="0" xfId="0" applyFont="1" applyBorder="1" applyAlignment="1">
      <alignment horizontal="center" wrapText="1"/>
    </xf>
    <xf numFmtId="0" fontId="142" fillId="0" borderId="60" xfId="0" applyFont="1" applyBorder="1" applyAlignment="1">
      <alignment horizontal="center" wrapText="1"/>
    </xf>
    <xf numFmtId="0" fontId="121" fillId="0" borderId="0" xfId="0" applyFont="1" applyBorder="1" applyAlignment="1">
      <alignment horizontal="center" vertical="center"/>
    </xf>
    <xf numFmtId="0" fontId="108" fillId="0" borderId="0" xfId="0" applyFont="1" applyAlignment="1">
      <alignment horizontal="center" vertical="center"/>
    </xf>
    <xf numFmtId="0" fontId="116" fillId="0" borderId="97" xfId="0" applyFont="1" applyBorder="1" applyAlignment="1">
      <alignment horizontal="right" vertical="center"/>
    </xf>
    <xf numFmtId="0" fontId="116" fillId="0" borderId="98" xfId="0" applyFont="1" applyBorder="1" applyAlignment="1">
      <alignment horizontal="right" vertical="center"/>
    </xf>
    <xf numFmtId="0" fontId="116" fillId="0" borderId="99" xfId="0" applyFont="1" applyBorder="1" applyAlignment="1">
      <alignment horizontal="right" vertical="center"/>
    </xf>
    <xf numFmtId="0" fontId="116" fillId="0" borderId="64" xfId="0" applyFont="1" applyBorder="1" applyAlignment="1">
      <alignment horizontal="center" vertical="center"/>
    </xf>
    <xf numFmtId="0" fontId="116" fillId="0" borderId="0" xfId="0" applyFont="1" applyBorder="1" applyAlignment="1">
      <alignment horizontal="center" vertical="center"/>
    </xf>
    <xf numFmtId="0" fontId="109" fillId="3" borderId="77" xfId="0" applyFont="1" applyFill="1" applyBorder="1" applyAlignment="1" applyProtection="1">
      <alignment horizontal="center" vertical="center"/>
      <protection hidden="1" locked="0"/>
    </xf>
    <xf numFmtId="0" fontId="109" fillId="3" borderId="77" xfId="0" applyFont="1" applyFill="1" applyBorder="1" applyAlignment="1" applyProtection="1">
      <alignment horizontal="center" vertical="center"/>
      <protection hidden="1"/>
    </xf>
    <xf numFmtId="0" fontId="107" fillId="15" borderId="77" xfId="0" applyFont="1" applyFill="1" applyBorder="1" applyAlignment="1" applyProtection="1">
      <alignment horizontal="center" vertical="center"/>
      <protection hidden="1"/>
    </xf>
    <xf numFmtId="14" fontId="109" fillId="3" borderId="77" xfId="0" applyNumberFormat="1" applyFont="1" applyFill="1" applyBorder="1" applyAlignment="1" applyProtection="1">
      <alignment horizontal="center" vertical="center"/>
      <protection hidden="1"/>
    </xf>
    <xf numFmtId="0" fontId="4" fillId="15" borderId="77" xfId="0" applyFont="1" applyFill="1" applyBorder="1" applyAlignment="1" applyProtection="1">
      <alignment horizontal="center" vertical="center" shrinkToFit="1"/>
      <protection hidden="1"/>
    </xf>
    <xf numFmtId="0" fontId="103" fillId="3" borderId="77" xfId="0" applyFont="1" applyFill="1" applyBorder="1" applyAlignment="1" applyProtection="1">
      <alignment horizontal="center" vertical="center"/>
      <protection hidden="1"/>
    </xf>
    <xf numFmtId="0" fontId="103" fillId="3" borderId="77" xfId="0" applyNumberFormat="1" applyFont="1" applyFill="1" applyBorder="1" applyAlignment="1" applyProtection="1">
      <alignment horizontal="center" vertical="center"/>
      <protection hidden="1"/>
    </xf>
    <xf numFmtId="0" fontId="100" fillId="3" borderId="77" xfId="37" applyNumberFormat="1" applyFont="1" applyFill="1" applyBorder="1" applyAlignment="1" applyProtection="1">
      <alignment horizontal="center" vertical="center"/>
      <protection hidden="1"/>
    </xf>
    <xf numFmtId="0" fontId="143" fillId="37" borderId="0" xfId="0" applyFont="1" applyFill="1" applyBorder="1" applyAlignment="1" applyProtection="1">
      <alignment horizontal="center" vertical="center" wrapText="1"/>
      <protection hidden="1"/>
    </xf>
    <xf numFmtId="0" fontId="143" fillId="37" borderId="60" xfId="0" applyFont="1" applyFill="1" applyBorder="1" applyAlignment="1" applyProtection="1">
      <alignment horizontal="center" vertical="center" wrapText="1"/>
      <protection hidden="1"/>
    </xf>
    <xf numFmtId="0" fontId="4" fillId="2" borderId="100" xfId="0" applyFont="1" applyFill="1" applyBorder="1" applyAlignment="1" applyProtection="1">
      <alignment horizontal="center" vertical="center"/>
      <protection hidden="1"/>
    </xf>
    <xf numFmtId="0" fontId="4" fillId="2" borderId="72" xfId="0" applyFont="1" applyFill="1" applyBorder="1" applyAlignment="1" applyProtection="1">
      <alignment horizontal="center" vertical="center"/>
      <protection hidden="1"/>
    </xf>
    <xf numFmtId="0" fontId="4" fillId="2" borderId="84" xfId="0" applyFont="1" applyFill="1" applyBorder="1" applyAlignment="1" applyProtection="1">
      <alignment horizontal="center" vertical="center"/>
      <protection hidden="1"/>
    </xf>
    <xf numFmtId="0" fontId="4" fillId="2" borderId="101" xfId="0" applyFont="1" applyFill="1" applyBorder="1" applyAlignment="1" applyProtection="1">
      <alignment horizontal="center" vertical="center"/>
      <protection hidden="1"/>
    </xf>
    <xf numFmtId="0" fontId="4" fillId="2" borderId="102" xfId="0" applyFont="1" applyFill="1" applyBorder="1" applyAlignment="1" applyProtection="1">
      <alignment horizontal="center" vertical="center"/>
      <protection hidden="1"/>
    </xf>
    <xf numFmtId="0" fontId="4" fillId="2" borderId="103" xfId="0" applyFont="1" applyFill="1" applyBorder="1" applyAlignment="1" applyProtection="1">
      <alignment horizontal="center" vertical="center"/>
      <protection hidden="1"/>
    </xf>
    <xf numFmtId="0" fontId="4" fillId="2" borderId="50" xfId="0" applyFont="1" applyFill="1" applyBorder="1" applyAlignment="1" applyProtection="1">
      <alignment horizontal="center" vertical="center"/>
      <protection hidden="1"/>
    </xf>
    <xf numFmtId="0" fontId="4" fillId="2" borderId="104" xfId="0" applyFont="1" applyFill="1" applyBorder="1" applyAlignment="1" applyProtection="1">
      <alignment horizontal="center" vertical="center"/>
      <protection hidden="1"/>
    </xf>
    <xf numFmtId="0" fontId="4" fillId="15" borderId="77" xfId="0" applyFont="1" applyFill="1" applyBorder="1" applyAlignment="1" applyProtection="1">
      <alignment horizontal="center" vertical="center"/>
      <protection hidden="1"/>
    </xf>
    <xf numFmtId="0" fontId="4" fillId="15" borderId="77" xfId="0" applyNumberFormat="1" applyFont="1" applyFill="1" applyBorder="1" applyAlignment="1" applyProtection="1">
      <alignment horizontal="center" vertical="center"/>
      <protection hidden="1"/>
    </xf>
    <xf numFmtId="0" fontId="109" fillId="3" borderId="77" xfId="0" applyNumberFormat="1" applyFont="1" applyFill="1" applyBorder="1" applyAlignment="1" applyProtection="1">
      <alignment horizontal="center" vertical="center"/>
      <protection hidden="1"/>
    </xf>
    <xf numFmtId="0" fontId="103" fillId="3" borderId="77" xfId="0" applyNumberFormat="1" applyFont="1" applyFill="1" applyBorder="1" applyAlignment="1" applyProtection="1">
      <alignment horizontal="center" vertical="center" wrapText="1" shrinkToFit="1"/>
      <protection hidden="1"/>
    </xf>
    <xf numFmtId="0" fontId="12" fillId="15" borderId="77" xfId="0" applyNumberFormat="1" applyFont="1" applyFill="1" applyBorder="1" applyAlignment="1" applyProtection="1">
      <alignment horizontal="center" vertical="center" shrinkToFit="1"/>
      <protection hidden="1"/>
    </xf>
    <xf numFmtId="0" fontId="4" fillId="2" borderId="105" xfId="0" applyFont="1" applyFill="1" applyBorder="1" applyAlignment="1" applyProtection="1">
      <alignment horizontal="center" vertical="center"/>
      <protection hidden="1"/>
    </xf>
    <xf numFmtId="0" fontId="4" fillId="2" borderId="106" xfId="0" applyFont="1" applyFill="1" applyBorder="1" applyAlignment="1" applyProtection="1">
      <alignment horizontal="center" vertical="center"/>
      <protection hidden="1"/>
    </xf>
    <xf numFmtId="0" fontId="4" fillId="2" borderId="47" xfId="0" applyFont="1" applyFill="1" applyBorder="1" applyAlignment="1" applyProtection="1">
      <alignment horizontal="center" vertical="center"/>
      <protection hidden="1"/>
    </xf>
    <xf numFmtId="0" fontId="4" fillId="2" borderId="107" xfId="0" applyFont="1" applyFill="1" applyBorder="1" applyAlignment="1" applyProtection="1">
      <alignment horizontal="center" vertical="center"/>
      <protection hidden="1"/>
    </xf>
    <xf numFmtId="0" fontId="144" fillId="3" borderId="77" xfId="37" applyFont="1" applyFill="1" applyBorder="1" applyAlignment="1" applyProtection="1">
      <alignment horizontal="center" vertical="center"/>
      <protection hidden="1"/>
    </xf>
    <xf numFmtId="0" fontId="4" fillId="2" borderId="108" xfId="0" applyFont="1" applyFill="1" applyBorder="1" applyAlignment="1" applyProtection="1">
      <alignment horizontal="center" vertical="center"/>
      <protection hidden="1"/>
    </xf>
    <xf numFmtId="0" fontId="4" fillId="2" borderId="45" xfId="0" applyFont="1" applyFill="1" applyBorder="1" applyAlignment="1" applyProtection="1">
      <alignment horizontal="center" vertical="center"/>
      <protection hidden="1"/>
    </xf>
    <xf numFmtId="0" fontId="0" fillId="0" borderId="103"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0" fillId="0" borderId="104" xfId="0" applyBorder="1" applyAlignment="1" applyProtection="1">
      <alignment horizontal="center" vertical="center"/>
      <protection hidden="1"/>
    </xf>
    <xf numFmtId="0" fontId="121" fillId="3" borderId="51" xfId="0" applyFont="1" applyFill="1" applyBorder="1" applyAlignment="1" applyProtection="1">
      <alignment horizontal="center" vertical="center"/>
      <protection hidden="1"/>
    </xf>
    <xf numFmtId="0" fontId="145" fillId="15" borderId="0" xfId="37" applyFont="1" applyFill="1" applyBorder="1" applyAlignment="1" applyProtection="1">
      <alignment horizontal="center" vertical="center" wrapText="1"/>
      <protection hidden="1" locked="0"/>
    </xf>
    <xf numFmtId="0" fontId="3" fillId="0" borderId="0" xfId="0" applyFont="1" applyFill="1" applyBorder="1" applyAlignment="1" applyProtection="1">
      <alignment horizontal="center" vertical="center"/>
      <protection hidden="1"/>
    </xf>
    <xf numFmtId="0" fontId="108" fillId="0" borderId="0" xfId="0" applyFont="1" applyFill="1" applyBorder="1" applyAlignment="1" applyProtection="1">
      <alignment horizontal="center" vertical="center"/>
      <protection hidden="1"/>
    </xf>
    <xf numFmtId="0" fontId="4" fillId="2" borderId="109" xfId="0" applyFont="1" applyFill="1" applyBorder="1" applyAlignment="1" applyProtection="1">
      <alignment horizontal="center" vertical="center"/>
      <protection hidden="1"/>
    </xf>
    <xf numFmtId="0" fontId="128" fillId="35" borderId="0" xfId="0" applyFont="1" applyFill="1" applyBorder="1" applyAlignment="1" applyProtection="1">
      <alignment horizontal="center" vertical="center"/>
      <protection hidden="1"/>
    </xf>
    <xf numFmtId="0" fontId="122" fillId="38" borderId="0" xfId="0" applyFont="1" applyFill="1" applyBorder="1" applyAlignment="1" applyProtection="1">
      <alignment horizontal="center" vertical="center"/>
      <protection hidden="1"/>
    </xf>
    <xf numFmtId="0" fontId="4" fillId="2" borderId="91" xfId="0" applyFont="1" applyFill="1" applyBorder="1" applyAlignment="1" applyProtection="1">
      <alignment horizontal="center" vertical="center"/>
      <protection hidden="1"/>
    </xf>
    <xf numFmtId="0" fontId="4" fillId="2" borderId="67" xfId="0" applyFont="1" applyFill="1" applyBorder="1" applyAlignment="1" applyProtection="1">
      <alignment horizontal="center" vertical="center"/>
      <protection hidden="1"/>
    </xf>
    <xf numFmtId="0" fontId="4" fillId="2" borderId="92" xfId="0" applyFont="1" applyFill="1" applyBorder="1" applyAlignment="1" applyProtection="1">
      <alignment horizontal="center" vertical="center"/>
      <protection hidden="1"/>
    </xf>
    <xf numFmtId="0" fontId="118" fillId="15" borderId="0" xfId="37" applyFont="1" applyFill="1" applyBorder="1" applyAlignment="1" applyProtection="1">
      <alignment horizontal="center" vertical="center" wrapText="1"/>
      <protection hidden="1" locked="0"/>
    </xf>
    <xf numFmtId="0" fontId="107" fillId="15" borderId="77" xfId="0" applyFont="1" applyFill="1" applyBorder="1" applyAlignment="1" applyProtection="1">
      <alignment horizontal="center"/>
      <protection hidden="1"/>
    </xf>
    <xf numFmtId="0" fontId="108" fillId="15" borderId="0" xfId="0" applyFont="1" applyFill="1" applyBorder="1" applyAlignment="1" applyProtection="1">
      <alignment horizontal="center" vertical="center"/>
      <protection hidden="1"/>
    </xf>
    <xf numFmtId="0" fontId="123" fillId="3" borderId="0" xfId="0" applyFont="1" applyFill="1" applyBorder="1" applyAlignment="1" applyProtection="1">
      <alignment horizontal="center" vertical="center"/>
      <protection hidden="1"/>
    </xf>
    <xf numFmtId="0" fontId="108" fillId="3" borderId="51" xfId="0" applyFont="1" applyFill="1" applyBorder="1" applyAlignment="1" applyProtection="1">
      <alignment horizontal="center" vertical="center"/>
      <protection hidden="1"/>
    </xf>
    <xf numFmtId="0" fontId="107" fillId="15" borderId="51" xfId="0" applyFont="1" applyFill="1" applyBorder="1" applyAlignment="1" applyProtection="1">
      <alignment horizontal="center" vertical="center"/>
      <protection hidden="1"/>
    </xf>
    <xf numFmtId="0" fontId="4" fillId="15" borderId="77" xfId="0" applyFont="1" applyFill="1" applyBorder="1" applyAlignment="1" applyProtection="1">
      <alignment horizontal="center" vertical="center" wrapText="1"/>
      <protection hidden="1"/>
    </xf>
    <xf numFmtId="0" fontId="4" fillId="3" borderId="77" xfId="0" applyFont="1" applyFill="1" applyBorder="1" applyAlignment="1" applyProtection="1">
      <alignment horizontal="center" vertical="center"/>
      <protection hidden="1"/>
    </xf>
    <xf numFmtId="0" fontId="4" fillId="2" borderId="110" xfId="0" applyFont="1" applyFill="1" applyBorder="1" applyAlignment="1" applyProtection="1">
      <alignment horizontal="center" vertical="center"/>
      <protection hidden="1"/>
    </xf>
    <xf numFmtId="0" fontId="4" fillId="2" borderId="111" xfId="0" applyFont="1" applyFill="1" applyBorder="1" applyAlignment="1" applyProtection="1">
      <alignment horizontal="center" vertical="center"/>
      <protection hidden="1"/>
    </xf>
    <xf numFmtId="0" fontId="4" fillId="2" borderId="83" xfId="0" applyFont="1" applyFill="1" applyBorder="1" applyAlignment="1" applyProtection="1">
      <alignment horizontal="center" vertical="center"/>
      <protection hidden="1"/>
    </xf>
    <xf numFmtId="0" fontId="107" fillId="15" borderId="20" xfId="0" applyFont="1" applyFill="1" applyBorder="1" applyAlignment="1" applyProtection="1">
      <alignment horizontal="center" vertical="center"/>
      <protection hidden="1"/>
    </xf>
    <xf numFmtId="0" fontId="4" fillId="2" borderId="112" xfId="0" applyFont="1" applyFill="1" applyBorder="1" applyAlignment="1" applyProtection="1">
      <alignment horizontal="center" vertical="center"/>
      <protection hidden="1"/>
    </xf>
    <xf numFmtId="0" fontId="4" fillId="2" borderId="113" xfId="0" applyFont="1" applyFill="1" applyBorder="1" applyAlignment="1" applyProtection="1">
      <alignment horizontal="center" vertical="center"/>
      <protection hidden="1"/>
    </xf>
    <xf numFmtId="0" fontId="4" fillId="2" borderId="114" xfId="0" applyFont="1" applyFill="1" applyBorder="1" applyAlignment="1" applyProtection="1">
      <alignment horizontal="center" vertical="center"/>
      <protection hidden="1"/>
    </xf>
    <xf numFmtId="0" fontId="118" fillId="15" borderId="0" xfId="37" applyFont="1" applyFill="1" applyBorder="1" applyAlignment="1" applyProtection="1">
      <alignment horizontal="center" vertical="center"/>
      <protection hidden="1" locked="0"/>
    </xf>
    <xf numFmtId="0" fontId="103" fillId="3" borderId="77" xfId="0" applyFont="1" applyFill="1" applyBorder="1" applyAlignment="1" applyProtection="1">
      <alignment horizontal="center" vertical="center" shrinkToFit="1"/>
      <protection hidden="1"/>
    </xf>
    <xf numFmtId="0" fontId="146" fillId="3" borderId="77" xfId="37" applyFont="1" applyFill="1" applyBorder="1" applyAlignment="1" applyProtection="1">
      <alignment horizontal="center" vertical="center"/>
      <protection hidden="1" locked="0"/>
    </xf>
    <xf numFmtId="0" fontId="4" fillId="15" borderId="20" xfId="0" applyFont="1" applyFill="1" applyBorder="1" applyAlignment="1" applyProtection="1">
      <alignment horizontal="center" vertical="center" shrinkToFit="1"/>
      <protection hidden="1"/>
    </xf>
    <xf numFmtId="0" fontId="4" fillId="15" borderId="20" xfId="0" applyFont="1" applyFill="1" applyBorder="1" applyAlignment="1" applyProtection="1">
      <alignment horizontal="center" vertical="center"/>
      <protection hidden="1"/>
    </xf>
    <xf numFmtId="0" fontId="109" fillId="3" borderId="20" xfId="0" applyFont="1" applyFill="1" applyBorder="1" applyAlignment="1" applyProtection="1">
      <alignment horizontal="center" vertical="center"/>
      <protection hidden="1" locked="0"/>
    </xf>
    <xf numFmtId="0" fontId="11" fillId="11" borderId="55" xfId="0" applyFont="1" applyFill="1" applyBorder="1" applyAlignment="1" applyProtection="1">
      <alignment horizontal="center" vertical="center"/>
      <protection hidden="1"/>
    </xf>
    <xf numFmtId="0" fontId="11" fillId="11" borderId="115" xfId="0" applyFont="1" applyFill="1" applyBorder="1" applyAlignment="1" applyProtection="1">
      <alignment horizontal="center" vertical="center"/>
      <protection hidden="1"/>
    </xf>
    <xf numFmtId="0" fontId="81" fillId="0" borderId="116" xfId="0" applyFont="1" applyBorder="1" applyAlignment="1" applyProtection="1">
      <alignment horizontal="center"/>
      <protection/>
    </xf>
    <xf numFmtId="0" fontId="81" fillId="0" borderId="102" xfId="0" applyFont="1" applyBorder="1" applyAlignment="1" applyProtection="1">
      <alignment horizontal="center"/>
      <protection/>
    </xf>
    <xf numFmtId="0" fontId="81" fillId="0" borderId="51" xfId="0" applyFont="1" applyBorder="1" applyAlignment="1" applyProtection="1">
      <alignment horizontal="center"/>
      <protection/>
    </xf>
    <xf numFmtId="0" fontId="0" fillId="11" borderId="51" xfId="0" applyFill="1" applyBorder="1" applyAlignment="1" applyProtection="1">
      <alignment horizontal="center"/>
      <protection/>
    </xf>
    <xf numFmtId="0" fontId="81" fillId="0" borderId="51" xfId="0" applyFont="1" applyFill="1" applyBorder="1" applyAlignment="1" applyProtection="1">
      <alignment horizontal="center" vertical="center"/>
      <protection/>
    </xf>
    <xf numFmtId="0" fontId="10" fillId="0" borderId="55" xfId="0" applyFont="1" applyFill="1" applyBorder="1" applyAlignment="1" applyProtection="1">
      <alignment horizontal="center" vertical="center" shrinkToFit="1"/>
      <protection hidden="1"/>
    </xf>
    <xf numFmtId="14" fontId="124" fillId="11" borderId="50" xfId="0" applyNumberFormat="1" applyFont="1" applyFill="1" applyBorder="1" applyAlignment="1">
      <alignment horizontal="center"/>
    </xf>
    <xf numFmtId="0" fontId="10" fillId="0" borderId="117" xfId="0" applyFont="1" applyFill="1" applyBorder="1" applyAlignment="1" applyProtection="1">
      <alignment horizontal="center" vertical="center" wrapText="1"/>
      <protection/>
    </xf>
    <xf numFmtId="0" fontId="10" fillId="0" borderId="55" xfId="0" applyFont="1" applyFill="1" applyBorder="1" applyAlignment="1" applyProtection="1">
      <alignment horizontal="center" vertical="center" wrapText="1"/>
      <protection/>
    </xf>
    <xf numFmtId="0" fontId="107" fillId="11" borderId="55" xfId="0" applyFont="1" applyFill="1" applyBorder="1" applyAlignment="1">
      <alignment horizontal="center"/>
    </xf>
    <xf numFmtId="0" fontId="106" fillId="11" borderId="50" xfId="0" applyFont="1" applyFill="1" applyBorder="1" applyAlignment="1">
      <alignment horizontal="center"/>
    </xf>
    <xf numFmtId="0" fontId="115" fillId="39" borderId="85" xfId="0" applyFont="1" applyFill="1" applyBorder="1" applyAlignment="1">
      <alignment horizontal="center" vertical="center"/>
    </xf>
    <xf numFmtId="0" fontId="115" fillId="39" borderId="80" xfId="0" applyFont="1" applyFill="1" applyBorder="1" applyAlignment="1">
      <alignment horizontal="center" vertical="center"/>
    </xf>
    <xf numFmtId="0" fontId="115" fillId="39" borderId="86" xfId="0" applyFont="1" applyFill="1" applyBorder="1" applyAlignment="1">
      <alignment horizontal="center" vertical="center"/>
    </xf>
    <xf numFmtId="22" fontId="147" fillId="0" borderId="74" xfId="0" applyNumberFormat="1" applyFont="1" applyBorder="1" applyAlignment="1">
      <alignment horizontal="center" vertical="center" readingOrder="2"/>
    </xf>
    <xf numFmtId="0" fontId="0" fillId="11" borderId="50" xfId="0" applyFont="1" applyFill="1" applyBorder="1" applyAlignment="1">
      <alignment horizontal="center"/>
    </xf>
    <xf numFmtId="0" fontId="10" fillId="0" borderId="55" xfId="0" applyFont="1" applyFill="1" applyBorder="1" applyAlignment="1" applyProtection="1">
      <alignment horizontal="center" vertical="center"/>
      <protection/>
    </xf>
    <xf numFmtId="0" fontId="148" fillId="11" borderId="55" xfId="0" applyFont="1" applyFill="1" applyBorder="1" applyAlignment="1" applyProtection="1">
      <alignment horizontal="center" vertical="center"/>
      <protection/>
    </xf>
    <xf numFmtId="0" fontId="10" fillId="0" borderId="50" xfId="0" applyFont="1" applyFill="1" applyBorder="1" applyAlignment="1" applyProtection="1">
      <alignment horizontal="center" vertical="center" shrinkToFit="1"/>
      <protection hidden="1"/>
    </xf>
    <xf numFmtId="0" fontId="149" fillId="11" borderId="55" xfId="37" applyFont="1" applyFill="1" applyBorder="1" applyAlignment="1" applyProtection="1">
      <alignment horizontal="center" vertical="center"/>
      <protection locked="0"/>
    </xf>
    <xf numFmtId="0" fontId="115" fillId="0" borderId="90" xfId="0" applyFont="1" applyBorder="1" applyAlignment="1">
      <alignment horizontal="center" vertical="center"/>
    </xf>
    <xf numFmtId="0" fontId="0" fillId="0" borderId="0" xfId="0" applyFont="1" applyBorder="1" applyAlignment="1" applyProtection="1">
      <alignment horizontal="center" vertical="center"/>
      <protection locked="0"/>
    </xf>
    <xf numFmtId="0" fontId="4" fillId="0" borderId="51" xfId="0" applyFont="1" applyFill="1" applyBorder="1" applyAlignment="1" applyProtection="1">
      <alignment horizontal="center" vertical="center" shrinkToFit="1"/>
      <protection/>
    </xf>
    <xf numFmtId="0" fontId="115" fillId="0" borderId="0" xfId="0" applyFont="1" applyBorder="1" applyAlignment="1">
      <alignment horizontal="center" vertical="top"/>
    </xf>
    <xf numFmtId="0" fontId="115" fillId="0" borderId="0" xfId="0" applyFont="1" applyFill="1" applyBorder="1" applyAlignment="1">
      <alignment horizontal="center" vertical="top"/>
    </xf>
    <xf numFmtId="0" fontId="107" fillId="0" borderId="102" xfId="0" applyFont="1" applyFill="1" applyBorder="1" applyAlignment="1" applyProtection="1">
      <alignment horizontal="center" vertical="center"/>
      <protection/>
    </xf>
    <xf numFmtId="0" fontId="0" fillId="0" borderId="0" xfId="0" applyFill="1" applyBorder="1" applyAlignment="1">
      <alignment horizontal="right" vertical="center" wrapText="1"/>
    </xf>
    <xf numFmtId="0" fontId="0" fillId="0" borderId="0" xfId="0" applyBorder="1" applyAlignment="1">
      <alignment horizontal="right"/>
    </xf>
    <xf numFmtId="0" fontId="0" fillId="0" borderId="53" xfId="0" applyBorder="1" applyAlignment="1">
      <alignment horizontal="center" vertical="center" wrapText="1"/>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11" borderId="102" xfId="0" applyFill="1" applyBorder="1" applyAlignment="1">
      <alignment horizontal="center" vertical="center"/>
    </xf>
    <xf numFmtId="0" fontId="0" fillId="11" borderId="121" xfId="0" applyFill="1" applyBorder="1" applyAlignment="1">
      <alignment horizontal="center" vertical="center"/>
    </xf>
    <xf numFmtId="0" fontId="107" fillId="0" borderId="122" xfId="0" applyFont="1" applyFill="1" applyBorder="1" applyAlignment="1" applyProtection="1">
      <alignment horizontal="center" vertical="center"/>
      <protection/>
    </xf>
    <xf numFmtId="0" fontId="107" fillId="0" borderId="51" xfId="0" applyFont="1" applyFill="1" applyBorder="1" applyAlignment="1" applyProtection="1">
      <alignment horizontal="center" vertical="center"/>
      <protection/>
    </xf>
    <xf numFmtId="0" fontId="0" fillId="0" borderId="0" xfId="0" applyFont="1" applyFill="1" applyBorder="1" applyAlignment="1">
      <alignment horizontal="center" vertical="top" wrapText="1"/>
    </xf>
    <xf numFmtId="0" fontId="107" fillId="15" borderId="116" xfId="0" applyFont="1" applyFill="1" applyBorder="1" applyAlignment="1" applyProtection="1">
      <alignment horizontal="center" vertical="center"/>
      <protection hidden="1"/>
    </xf>
    <xf numFmtId="0" fontId="107" fillId="15" borderId="102" xfId="0" applyFont="1" applyFill="1" applyBorder="1" applyAlignment="1" applyProtection="1">
      <alignment horizontal="center" vertical="center"/>
      <protection hidden="1"/>
    </xf>
    <xf numFmtId="0" fontId="106" fillId="11" borderId="102" xfId="0" applyFont="1" applyFill="1" applyBorder="1" applyAlignment="1">
      <alignment horizontal="center"/>
    </xf>
    <xf numFmtId="0" fontId="106" fillId="11" borderId="123" xfId="0" applyFont="1" applyFill="1" applyBorder="1" applyAlignment="1">
      <alignment horizontal="center"/>
    </xf>
    <xf numFmtId="0" fontId="12"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pplyProtection="1">
      <alignment horizontal="right" vertical="center"/>
      <protection hidden="1"/>
    </xf>
    <xf numFmtId="0" fontId="106" fillId="0" borderId="0" xfId="0" applyFont="1" applyFill="1" applyBorder="1" applyAlignment="1">
      <alignment horizontal="right"/>
    </xf>
    <xf numFmtId="0" fontId="115" fillId="34" borderId="62" xfId="0" applyFont="1" applyFill="1" applyBorder="1" applyAlignment="1">
      <alignment horizontal="center" vertical="center"/>
    </xf>
    <xf numFmtId="0" fontId="115" fillId="34" borderId="88" xfId="0" applyFont="1" applyFill="1" applyBorder="1" applyAlignment="1">
      <alignment horizontal="center" vertical="center"/>
    </xf>
    <xf numFmtId="0" fontId="10" fillId="11" borderId="50" xfId="0" applyFont="1" applyFill="1" applyBorder="1" applyAlignment="1" applyProtection="1">
      <alignment horizontal="center" vertical="center" wrapText="1"/>
      <protection/>
    </xf>
    <xf numFmtId="0" fontId="81" fillId="0" borderId="124" xfId="0" applyFont="1" applyBorder="1" applyAlignment="1" applyProtection="1">
      <alignment horizontal="center"/>
      <protection/>
    </xf>
    <xf numFmtId="0" fontId="81" fillId="0" borderId="80" xfId="0" applyFont="1" applyBorder="1" applyAlignment="1" applyProtection="1">
      <alignment horizontal="center"/>
      <protection/>
    </xf>
    <xf numFmtId="0" fontId="148" fillId="11" borderId="102" xfId="0" applyFont="1" applyFill="1" applyBorder="1" applyAlignment="1" applyProtection="1">
      <alignment horizontal="center"/>
      <protection/>
    </xf>
    <xf numFmtId="0" fontId="148" fillId="11" borderId="121" xfId="0" applyFont="1" applyFill="1" applyBorder="1" applyAlignment="1" applyProtection="1">
      <alignment horizontal="center"/>
      <protection/>
    </xf>
    <xf numFmtId="0" fontId="150" fillId="11" borderId="55" xfId="0" applyFont="1" applyFill="1" applyBorder="1" applyAlignment="1">
      <alignment horizontal="center" vertical="center"/>
    </xf>
    <xf numFmtId="0" fontId="150" fillId="11" borderId="115" xfId="0" applyFont="1" applyFill="1" applyBorder="1" applyAlignment="1">
      <alignment horizontal="center" vertical="center"/>
    </xf>
    <xf numFmtId="0" fontId="0" fillId="11" borderId="51" xfId="0" applyFont="1" applyFill="1" applyBorder="1" applyAlignment="1" applyProtection="1">
      <alignment horizontal="center"/>
      <protection/>
    </xf>
    <xf numFmtId="0" fontId="107" fillId="0" borderId="55" xfId="0" applyFont="1" applyFill="1" applyBorder="1" applyAlignment="1" applyProtection="1">
      <alignment horizontal="center" vertical="center"/>
      <protection/>
    </xf>
    <xf numFmtId="0" fontId="115" fillId="0" borderId="93" xfId="0" applyFont="1" applyBorder="1" applyAlignment="1">
      <alignment horizontal="center" vertical="center"/>
    </xf>
    <xf numFmtId="0" fontId="115" fillId="0" borderId="54" xfId="0" applyFont="1" applyBorder="1" applyAlignment="1">
      <alignment horizontal="center" vertical="center"/>
    </xf>
    <xf numFmtId="0" fontId="81" fillId="0" borderId="50" xfId="0" applyFont="1" applyFill="1" applyBorder="1" applyAlignment="1" applyProtection="1">
      <alignment horizontal="center" vertical="center"/>
      <protection/>
    </xf>
    <xf numFmtId="0" fontId="4" fillId="0" borderId="117" xfId="0" applyFont="1" applyFill="1" applyBorder="1" applyAlignment="1" applyProtection="1">
      <alignment horizontal="center" vertical="center" shrinkToFit="1"/>
      <protection/>
    </xf>
    <xf numFmtId="0" fontId="4" fillId="0" borderId="55" xfId="0" applyFont="1" applyFill="1" applyBorder="1" applyAlignment="1" applyProtection="1">
      <alignment horizontal="center" vertical="center" shrinkToFit="1"/>
      <protection/>
    </xf>
    <xf numFmtId="0" fontId="4" fillId="0" borderId="55" xfId="0" applyFont="1" applyFill="1" applyBorder="1" applyAlignment="1" applyProtection="1">
      <alignment horizontal="center" vertical="center"/>
      <protection/>
    </xf>
    <xf numFmtId="0" fontId="0" fillId="0" borderId="93" xfId="0" applyFont="1" applyBorder="1" applyAlignment="1" applyProtection="1">
      <alignment horizontal="center" vertical="center"/>
      <protection locked="0"/>
    </xf>
    <xf numFmtId="0" fontId="81" fillId="0" borderId="50" xfId="0" applyFont="1" applyFill="1" applyBorder="1" applyAlignment="1" applyProtection="1">
      <alignment horizontal="center"/>
      <protection/>
    </xf>
    <xf numFmtId="0" fontId="115" fillId="34" borderId="87" xfId="0" applyFont="1" applyFill="1" applyBorder="1" applyAlignment="1">
      <alignment horizontal="center" vertical="center" shrinkToFit="1"/>
    </xf>
    <xf numFmtId="0" fontId="115" fillId="34" borderId="88" xfId="0" applyFont="1" applyFill="1" applyBorder="1" applyAlignment="1">
      <alignment horizontal="center" vertical="center" shrinkToFit="1"/>
    </xf>
    <xf numFmtId="0" fontId="0" fillId="0" borderId="54" xfId="0" applyFont="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0" fontId="115" fillId="0" borderId="0" xfId="0" applyFont="1" applyFill="1" applyBorder="1" applyAlignment="1" applyProtection="1">
      <alignment horizontal="center" vertical="center" textRotation="90"/>
      <protection hidden="1"/>
    </xf>
    <xf numFmtId="0" fontId="12" fillId="0" borderId="0" xfId="0" applyFont="1" applyBorder="1" applyAlignment="1">
      <alignment horizontal="center"/>
    </xf>
    <xf numFmtId="0" fontId="12" fillId="0" borderId="0" xfId="0" applyFont="1" applyBorder="1" applyAlignment="1">
      <alignment horizontal="center" vertical="center"/>
    </xf>
    <xf numFmtId="0" fontId="10" fillId="0" borderId="72" xfId="0" applyFont="1" applyBorder="1" applyAlignment="1">
      <alignment horizontal="right" vertical="center"/>
    </xf>
    <xf numFmtId="0" fontId="142" fillId="0" borderId="72" xfId="0" applyFont="1" applyBorder="1" applyAlignment="1">
      <alignment horizontal="center"/>
    </xf>
    <xf numFmtId="0" fontId="9" fillId="0" borderId="51" xfId="0" applyFont="1" applyBorder="1" applyAlignment="1">
      <alignment horizontal="center" vertical="center"/>
    </xf>
    <xf numFmtId="0" fontId="81" fillId="0" borderId="67" xfId="0" applyFont="1" applyBorder="1" applyAlignment="1">
      <alignment horizontal="center"/>
    </xf>
    <xf numFmtId="0" fontId="81" fillId="0" borderId="92" xfId="0" applyFont="1" applyBorder="1" applyAlignment="1">
      <alignment horizontal="center"/>
    </xf>
    <xf numFmtId="0" fontId="9" fillId="0" borderId="0" xfId="0" applyFont="1" applyBorder="1" applyAlignment="1">
      <alignment horizontal="center" vertical="center"/>
    </xf>
    <xf numFmtId="0" fontId="106" fillId="0" borderId="125" xfId="0" applyFont="1" applyBorder="1" applyAlignment="1">
      <alignment horizontal="center" vertical="center" wrapText="1"/>
    </xf>
    <xf numFmtId="0" fontId="106" fillId="0" borderId="53" xfId="0" applyFont="1" applyBorder="1" applyAlignment="1">
      <alignment horizontal="center" vertical="center" wrapText="1"/>
    </xf>
    <xf numFmtId="0" fontId="106" fillId="0" borderId="119" xfId="0" applyFont="1" applyBorder="1" applyAlignment="1">
      <alignment horizontal="center" vertical="center" wrapText="1"/>
    </xf>
    <xf numFmtId="0" fontId="106" fillId="0" borderId="126" xfId="0" applyFont="1" applyBorder="1" applyAlignment="1">
      <alignment horizontal="center" vertical="center" wrapText="1"/>
    </xf>
    <xf numFmtId="0" fontId="106" fillId="0" borderId="127" xfId="0" applyFont="1" applyBorder="1" applyAlignment="1">
      <alignment horizontal="center" vertical="center" wrapText="1"/>
    </xf>
    <xf numFmtId="0" fontId="106" fillId="0" borderId="128" xfId="0" applyFont="1" applyBorder="1" applyAlignment="1">
      <alignment horizontal="center" vertical="center" wrapText="1"/>
    </xf>
    <xf numFmtId="0" fontId="0" fillId="0" borderId="129" xfId="0" applyBorder="1" applyAlignment="1">
      <alignment horizontal="center"/>
    </xf>
    <xf numFmtId="0" fontId="0" fillId="0" borderId="102" xfId="0" applyBorder="1" applyAlignment="1">
      <alignment horizontal="center"/>
    </xf>
    <xf numFmtId="0" fontId="0" fillId="11" borderId="102" xfId="0" applyFill="1" applyBorder="1" applyAlignment="1">
      <alignment horizontal="center"/>
    </xf>
    <xf numFmtId="0" fontId="0" fillId="11" borderId="123" xfId="0" applyFill="1" applyBorder="1" applyAlignment="1">
      <alignment horizontal="center"/>
    </xf>
    <xf numFmtId="0" fontId="0" fillId="0" borderId="0" xfId="0" applyFont="1" applyBorder="1" applyAlignment="1">
      <alignment horizontal="right" vertical="top" wrapText="1"/>
    </xf>
    <xf numFmtId="0" fontId="0" fillId="0" borderId="60" xfId="0" applyFont="1" applyBorder="1" applyAlignment="1">
      <alignment horizontal="right" vertical="top" wrapText="1"/>
    </xf>
    <xf numFmtId="0" fontId="11" fillId="11" borderId="51" xfId="0" applyFont="1" applyFill="1" applyBorder="1" applyAlignment="1" applyProtection="1">
      <alignment horizontal="center" vertical="center" shrinkToFit="1"/>
      <protection hidden="1"/>
    </xf>
    <xf numFmtId="0" fontId="0" fillId="0" borderId="51" xfId="0" applyFill="1" applyBorder="1" applyAlignment="1" applyProtection="1">
      <alignment horizontal="center"/>
      <protection/>
    </xf>
    <xf numFmtId="0" fontId="10" fillId="0" borderId="56" xfId="0" applyFont="1" applyFill="1" applyBorder="1" applyAlignment="1" applyProtection="1">
      <alignment horizontal="center" vertical="center"/>
      <protection/>
    </xf>
    <xf numFmtId="0" fontId="10" fillId="0" borderId="50" xfId="0" applyFont="1" applyFill="1" applyBorder="1" applyAlignment="1" applyProtection="1">
      <alignment horizontal="center" vertical="center"/>
      <protection/>
    </xf>
    <xf numFmtId="49" fontId="11" fillId="11" borderId="50" xfId="0" applyNumberFormat="1" applyFont="1" applyFill="1" applyBorder="1" applyAlignment="1" applyProtection="1">
      <alignment horizontal="center" vertical="center" shrinkToFit="1"/>
      <protection hidden="1"/>
    </xf>
    <xf numFmtId="0" fontId="11" fillId="11" borderId="50" xfId="0" applyFont="1" applyFill="1" applyBorder="1" applyAlignment="1" applyProtection="1">
      <alignment horizontal="center" vertical="center" shrinkToFit="1"/>
      <protection hidden="1"/>
    </xf>
    <xf numFmtId="0" fontId="10" fillId="0" borderId="130" xfId="0" applyFont="1" applyFill="1" applyBorder="1" applyAlignment="1" applyProtection="1">
      <alignment horizontal="center" vertical="center"/>
      <protection hidden="1"/>
    </xf>
    <xf numFmtId="0" fontId="10" fillId="0" borderId="50" xfId="0" applyFont="1" applyFill="1" applyBorder="1" applyAlignment="1" applyProtection="1">
      <alignment horizontal="center" vertical="center"/>
      <protection hidden="1"/>
    </xf>
    <xf numFmtId="0" fontId="106" fillId="11" borderId="51" xfId="0" applyFont="1" applyFill="1" applyBorder="1" applyAlignment="1" applyProtection="1">
      <alignment horizontal="center"/>
      <protection/>
    </xf>
    <xf numFmtId="49" fontId="106" fillId="11" borderId="50" xfId="0" applyNumberFormat="1" applyFont="1" applyFill="1" applyBorder="1" applyAlignment="1" applyProtection="1">
      <alignment horizontal="center"/>
      <protection/>
    </xf>
    <xf numFmtId="0" fontId="106" fillId="11" borderId="50" xfId="0" applyFont="1" applyFill="1" applyBorder="1" applyAlignment="1" applyProtection="1">
      <alignment horizontal="center"/>
      <protection/>
    </xf>
    <xf numFmtId="0" fontId="106" fillId="11" borderId="57" xfId="0" applyFont="1" applyFill="1" applyBorder="1" applyAlignment="1" applyProtection="1">
      <alignment horizontal="center"/>
      <protection/>
    </xf>
    <xf numFmtId="0" fontId="4" fillId="2" borderId="131" xfId="0" applyFont="1" applyFill="1" applyBorder="1" applyAlignment="1" applyProtection="1">
      <alignment horizontal="center" vertical="center" textRotation="90" wrapText="1"/>
      <protection/>
    </xf>
    <xf numFmtId="0" fontId="4" fillId="2" borderId="132" xfId="0" applyFont="1" applyFill="1" applyBorder="1" applyAlignment="1" applyProtection="1">
      <alignment horizontal="center" vertical="center" textRotation="90" wrapText="1"/>
      <protection/>
    </xf>
    <xf numFmtId="0" fontId="108" fillId="9" borderId="0" xfId="0" applyFont="1" applyFill="1" applyAlignment="1">
      <alignment horizontal="center" vertical="center"/>
    </xf>
    <xf numFmtId="0" fontId="107" fillId="0" borderId="54" xfId="0" applyFont="1" applyFill="1" applyBorder="1" applyAlignment="1" applyProtection="1">
      <alignment horizontal="center" vertical="center" textRotation="90"/>
      <protection/>
    </xf>
    <xf numFmtId="0" fontId="108" fillId="0" borderId="54" xfId="0" applyFont="1" applyFill="1" applyBorder="1" applyAlignment="1">
      <alignment horizontal="center" vertical="center"/>
    </xf>
    <xf numFmtId="0" fontId="4" fillId="2" borderId="0" xfId="0" applyFont="1" applyFill="1" applyBorder="1" applyAlignment="1" applyProtection="1">
      <alignment horizontal="center" vertical="center" textRotation="90" wrapText="1"/>
      <protection/>
    </xf>
    <xf numFmtId="0" fontId="4" fillId="2" borderId="65" xfId="0" applyFont="1" applyFill="1" applyBorder="1" applyAlignment="1" applyProtection="1">
      <alignment horizontal="center" vertical="center" textRotation="90" wrapText="1"/>
      <protection/>
    </xf>
    <xf numFmtId="0" fontId="108" fillId="5" borderId="0" xfId="0" applyFont="1" applyFill="1" applyAlignment="1">
      <alignment horizontal="center" vertical="center"/>
    </xf>
    <xf numFmtId="0" fontId="108" fillId="11" borderId="0" xfId="0" applyFont="1" applyFill="1" applyAlignment="1">
      <alignment horizontal="center" vertical="center"/>
    </xf>
    <xf numFmtId="0" fontId="19" fillId="0" borderId="0" xfId="37" applyFont="1" applyFill="1" applyAlignment="1">
      <alignment horizontal="center"/>
    </xf>
    <xf numFmtId="0" fontId="19" fillId="0" borderId="65" xfId="37" applyFont="1" applyFill="1" applyBorder="1" applyAlignment="1">
      <alignment horizontal="center"/>
    </xf>
    <xf numFmtId="0" fontId="108" fillId="16" borderId="37" xfId="0" applyFont="1" applyFill="1" applyBorder="1" applyAlignment="1">
      <alignment horizontal="center" vertical="center"/>
    </xf>
    <xf numFmtId="0" fontId="108" fillId="16" borderId="133" xfId="0" applyFont="1" applyFill="1" applyBorder="1" applyAlignment="1">
      <alignment horizontal="center" vertical="center"/>
    </xf>
    <xf numFmtId="0" fontId="110" fillId="27" borderId="0" xfId="0" applyFont="1" applyFill="1" applyBorder="1" applyAlignment="1">
      <alignment horizontal="center" vertical="center"/>
    </xf>
    <xf numFmtId="0" fontId="110" fillId="27" borderId="20" xfId="0" applyFont="1" applyFill="1" applyBorder="1" applyAlignment="1">
      <alignment horizontal="center" vertical="center"/>
    </xf>
    <xf numFmtId="0" fontId="4" fillId="2" borderId="134" xfId="0" applyFont="1" applyFill="1" applyBorder="1" applyAlignment="1" applyProtection="1">
      <alignment horizontal="center" vertical="center" textRotation="90" wrapText="1"/>
      <protection/>
    </xf>
    <xf numFmtId="0" fontId="4" fillId="2" borderId="135" xfId="0" applyFont="1" applyFill="1" applyBorder="1" applyAlignment="1" applyProtection="1">
      <alignment horizontal="center" vertical="center" textRotation="90" wrapText="1"/>
      <protection/>
    </xf>
    <xf numFmtId="0" fontId="108" fillId="16" borderId="136" xfId="0" applyFont="1" applyFill="1" applyBorder="1" applyAlignment="1">
      <alignment horizontal="center" vertical="center"/>
    </xf>
    <xf numFmtId="0" fontId="108" fillId="16" borderId="137" xfId="0" applyFont="1" applyFill="1" applyBorder="1" applyAlignment="1">
      <alignment horizontal="center" vertical="center"/>
    </xf>
    <xf numFmtId="0" fontId="108" fillId="0" borderId="0" xfId="0" applyFont="1" applyFill="1" applyAlignment="1">
      <alignment horizontal="center" vertical="center"/>
    </xf>
    <xf numFmtId="0" fontId="4" fillId="2" borderId="64" xfId="0" applyFont="1" applyFill="1" applyBorder="1" applyAlignment="1" applyProtection="1">
      <alignment horizontal="center" vertical="center" textRotation="90" wrapText="1"/>
      <protection/>
    </xf>
    <xf numFmtId="0" fontId="4" fillId="15" borderId="46" xfId="0" applyNumberFormat="1" applyFont="1" applyFill="1" applyBorder="1" applyAlignment="1" applyProtection="1">
      <alignment horizontal="center" vertical="center" wrapText="1"/>
      <protection/>
    </xf>
    <xf numFmtId="0" fontId="4" fillId="15" borderId="44" xfId="0" applyFont="1" applyFill="1" applyBorder="1" applyAlignment="1" applyProtection="1">
      <alignment horizontal="center" vertical="center" wrapText="1"/>
      <protection/>
    </xf>
    <xf numFmtId="0" fontId="108" fillId="0" borderId="138" xfId="0" applyFont="1" applyBorder="1" applyAlignment="1">
      <alignment horizontal="center" vertical="center"/>
    </xf>
    <xf numFmtId="0" fontId="108" fillId="0" borderId="139" xfId="0" applyFont="1" applyBorder="1" applyAlignment="1">
      <alignment horizontal="center" vertical="center"/>
    </xf>
    <xf numFmtId="0" fontId="108" fillId="0" borderId="44" xfId="0" applyFont="1" applyBorder="1" applyAlignment="1">
      <alignment horizontal="center" vertical="center"/>
    </xf>
    <xf numFmtId="0" fontId="108" fillId="0" borderId="46" xfId="0" applyFont="1" applyBorder="1" applyAlignment="1">
      <alignment horizontal="center" vertical="center"/>
    </xf>
    <xf numFmtId="0" fontId="108" fillId="0" borderId="66" xfId="0" applyFont="1" applyBorder="1" applyAlignment="1">
      <alignment horizontal="center" vertical="center"/>
    </xf>
    <xf numFmtId="0" fontId="108" fillId="0" borderId="67" xfId="0" applyFont="1" applyBorder="1" applyAlignment="1">
      <alignment horizontal="center" vertical="center"/>
    </xf>
    <xf numFmtId="0" fontId="108" fillId="0" borderId="89" xfId="0" applyFont="1" applyBorder="1" applyAlignment="1">
      <alignment horizontal="center" vertical="center"/>
    </xf>
    <xf numFmtId="0" fontId="108" fillId="0" borderId="140" xfId="0" applyFont="1" applyBorder="1" applyAlignment="1">
      <alignment horizontal="center" vertical="center"/>
    </xf>
    <xf numFmtId="0" fontId="108" fillId="0" borderId="72" xfId="0" applyFont="1" applyBorder="1" applyAlignment="1">
      <alignment horizontal="center" vertical="center"/>
    </xf>
    <xf numFmtId="0" fontId="108" fillId="0" borderId="141" xfId="0" applyFont="1" applyBorder="1" applyAlignment="1">
      <alignment horizontal="center" vertical="center"/>
    </xf>
    <xf numFmtId="0" fontId="4" fillId="15" borderId="46" xfId="0" applyFont="1" applyFill="1" applyBorder="1" applyAlignment="1" applyProtection="1">
      <alignment horizontal="center" vertical="center" wrapText="1"/>
      <protection/>
    </xf>
    <xf numFmtId="0" fontId="109" fillId="3" borderId="142" xfId="0" applyFont="1" applyFill="1" applyBorder="1" applyAlignment="1" applyProtection="1">
      <alignment horizontal="center" vertical="center"/>
      <protection locked="0"/>
    </xf>
    <xf numFmtId="0" fontId="109" fillId="3" borderId="143" xfId="0" applyFont="1" applyFill="1" applyBorder="1" applyAlignment="1" applyProtection="1">
      <alignment horizontal="center" vertical="center"/>
      <protection locked="0"/>
    </xf>
    <xf numFmtId="0" fontId="109" fillId="3" borderId="44" xfId="0" applyFont="1" applyFill="1" applyBorder="1" applyAlignment="1" applyProtection="1">
      <alignment horizontal="center" vertical="center"/>
      <protection locked="0"/>
    </xf>
    <xf numFmtId="0" fontId="4" fillId="15" borderId="45" xfId="0" applyFont="1" applyFill="1" applyBorder="1" applyAlignment="1" applyProtection="1">
      <alignment horizontal="center" vertical="center" wrapText="1"/>
      <protection/>
    </xf>
    <xf numFmtId="0" fontId="109" fillId="3" borderId="49" xfId="0" applyFont="1" applyFill="1" applyBorder="1" applyAlignment="1" applyProtection="1">
      <alignment horizontal="center" vertical="center"/>
      <protection locked="0"/>
    </xf>
    <xf numFmtId="0" fontId="4" fillId="15" borderId="47" xfId="0" applyFont="1" applyFill="1" applyBorder="1" applyAlignment="1" applyProtection="1">
      <alignment horizontal="center" vertical="center"/>
      <protection/>
    </xf>
    <xf numFmtId="0" fontId="108" fillId="0" borderId="109" xfId="0" applyFont="1" applyBorder="1" applyAlignment="1">
      <alignment horizontal="center" vertical="center"/>
    </xf>
    <xf numFmtId="0" fontId="108" fillId="0" borderId="45" xfId="0" applyFont="1" applyBorder="1" applyAlignment="1">
      <alignment horizontal="center" vertical="center"/>
    </xf>
    <xf numFmtId="0" fontId="108" fillId="0" borderId="110" xfId="0" applyFont="1" applyBorder="1" applyAlignment="1">
      <alignment horizontal="center" vertical="center"/>
    </xf>
    <xf numFmtId="0" fontId="108" fillId="0" borderId="47" xfId="0" applyFont="1" applyBorder="1" applyAlignment="1">
      <alignment horizontal="center" vertical="center"/>
    </xf>
    <xf numFmtId="0" fontId="151" fillId="11" borderId="144" xfId="0" applyFont="1" applyFill="1" applyBorder="1" applyAlignment="1" applyProtection="1">
      <alignment horizontal="center" vertical="center"/>
      <protection/>
    </xf>
    <xf numFmtId="0" fontId="151" fillId="11" borderId="145" xfId="0" applyFont="1" applyFill="1" applyBorder="1" applyAlignment="1" applyProtection="1">
      <alignment horizontal="center" vertical="center"/>
      <protection/>
    </xf>
    <xf numFmtId="0" fontId="151" fillId="11" borderId="146" xfId="0" applyFont="1" applyFill="1" applyBorder="1" applyAlignment="1" applyProtection="1">
      <alignment horizontal="center" vertical="center"/>
      <protection/>
    </xf>
    <xf numFmtId="0" fontId="151" fillId="11" borderId="147" xfId="0" applyFont="1" applyFill="1" applyBorder="1" applyAlignment="1" applyProtection="1">
      <alignment horizontal="center" vertical="center"/>
      <protection/>
    </xf>
    <xf numFmtId="0" fontId="151" fillId="11" borderId="148" xfId="0" applyFont="1" applyFill="1" applyBorder="1" applyAlignment="1" applyProtection="1">
      <alignment horizontal="center" vertical="center"/>
      <protection/>
    </xf>
    <xf numFmtId="0" fontId="151" fillId="11" borderId="149" xfId="0" applyFont="1" applyFill="1" applyBorder="1" applyAlignment="1" applyProtection="1">
      <alignment horizontal="center" vertical="center"/>
      <protection/>
    </xf>
    <xf numFmtId="0" fontId="151" fillId="11" borderId="150" xfId="0" applyFont="1" applyFill="1" applyBorder="1" applyAlignment="1" applyProtection="1">
      <alignment horizontal="center" vertical="center"/>
      <protection/>
    </xf>
    <xf numFmtId="0" fontId="151" fillId="11" borderId="151" xfId="0" applyFont="1" applyFill="1" applyBorder="1" applyAlignment="1" applyProtection="1">
      <alignment horizontal="center" vertical="center"/>
      <protection/>
    </xf>
    <xf numFmtId="0" fontId="151" fillId="11" borderId="152" xfId="0" applyFont="1" applyFill="1" applyBorder="1" applyAlignment="1" applyProtection="1">
      <alignment horizontal="center" vertical="center"/>
      <protection/>
    </xf>
    <xf numFmtId="0" fontId="107" fillId="0" borderId="20" xfId="0" applyFont="1" applyFill="1" applyBorder="1" applyAlignment="1" applyProtection="1">
      <alignment horizontal="center" vertical="center" textRotation="90"/>
      <protection/>
    </xf>
    <xf numFmtId="0" fontId="103" fillId="11" borderId="46" xfId="0" applyFont="1" applyFill="1" applyBorder="1" applyAlignment="1" applyProtection="1">
      <alignment horizontal="center" vertical="center"/>
      <protection/>
    </xf>
    <xf numFmtId="0" fontId="152" fillId="9" borderId="0" xfId="0" applyFont="1" applyFill="1" applyAlignment="1" applyProtection="1">
      <alignment horizontal="center"/>
      <protection/>
    </xf>
    <xf numFmtId="0" fontId="142" fillId="9" borderId="0" xfId="0" applyFont="1" applyFill="1" applyAlignment="1" applyProtection="1">
      <alignment horizontal="center"/>
      <protection/>
    </xf>
    <xf numFmtId="0" fontId="142" fillId="9" borderId="0" xfId="0" applyFont="1" applyFill="1" applyAlignment="1" applyProtection="1">
      <alignment horizontal="left"/>
      <protection/>
    </xf>
    <xf numFmtId="0" fontId="132" fillId="0" borderId="0" xfId="0" applyFont="1" applyFill="1" applyBorder="1" applyAlignment="1" applyProtection="1">
      <alignment horizontal="center" vertical="center" shrinkToFit="1"/>
      <protection/>
    </xf>
  </cellXfs>
  <cellStyles count="48">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Hyperlink" xfId="37"/>
    <cellStyle name="Percent" xfId="38"/>
    <cellStyle name="إخراج" xfId="39"/>
    <cellStyle name="إدخال" xfId="40"/>
    <cellStyle name="الإجمالي" xfId="41"/>
    <cellStyle name="تمييز1" xfId="42"/>
    <cellStyle name="تمييز2" xfId="43"/>
    <cellStyle name="تمييز3" xfId="44"/>
    <cellStyle name="تمييز4" xfId="45"/>
    <cellStyle name="تمييز5" xfId="46"/>
    <cellStyle name="تمييز6" xfId="47"/>
    <cellStyle name="جيد" xfId="48"/>
    <cellStyle name="حساب" xfId="49"/>
    <cellStyle name="خلية تدقيق" xfId="50"/>
    <cellStyle name="خلية مرتبطة" xfId="51"/>
    <cellStyle name="سيئ" xfId="52"/>
    <cellStyle name="عنوان" xfId="53"/>
    <cellStyle name="عنوان 1" xfId="54"/>
    <cellStyle name="عنوان 2" xfId="55"/>
    <cellStyle name="عنوان 3" xfId="56"/>
    <cellStyle name="عنوان 4" xfId="57"/>
    <cellStyle name="محايد" xfId="58"/>
    <cellStyle name="ملاحظة" xfId="59"/>
    <cellStyle name="نص تحذير" xfId="60"/>
    <cellStyle name="نص توضيحي" xfId="6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right/>
        <bottom/>
      </border>
    </dxf>
    <dxf>
      <border>
        <left/>
        <right/>
        <bottom/>
      </border>
    </dxf>
    <dxf>
      <border>
        <left/>
        <right/>
        <bottom/>
      </border>
    </dxf>
    <dxf>
      <border>
        <left/>
        <right/>
        <bottom/>
      </border>
    </dxf>
    <dxf>
      <font>
        <color theme="0"/>
      </font>
      <fill>
        <patternFill patternType="none">
          <bgColor indexed="65"/>
        </patternFill>
      </fill>
      <border>
        <left/>
        <right/>
        <top/>
        <bottom/>
      </border>
    </dxf>
    <dxf>
      <font>
        <color theme="0"/>
      </font>
      <fill>
        <patternFill patternType="none">
          <bgColor indexed="65"/>
        </patternFill>
      </fill>
    </dxf>
    <dxf>
      <font>
        <color theme="0"/>
      </font>
    </dxf>
    <dxf>
      <fill>
        <patternFill patternType="none">
          <bgColor indexed="65"/>
        </patternFill>
      </fill>
      <border>
        <left/>
        <right/>
        <bottom/>
      </border>
    </dxf>
    <dxf>
      <fill>
        <patternFill patternType="none">
          <bgColor indexed="65"/>
        </patternFill>
      </fill>
      <border>
        <left/>
        <right/>
        <bottom/>
      </border>
    </dxf>
    <dxf>
      <fill>
        <patternFill patternType="none">
          <bgColor indexed="65"/>
        </patternFill>
      </fill>
      <border>
        <left/>
        <right/>
        <bottom/>
      </border>
    </dxf>
    <dxf>
      <fill>
        <patternFill patternType="none">
          <bgColor indexed="65"/>
        </patternFill>
      </fill>
      <border>
        <left/>
        <right/>
        <top/>
        <bottom/>
      </border>
    </dxf>
    <dxf>
      <font>
        <color theme="0"/>
      </font>
      <border/>
    </dxf>
    <dxf>
      <font>
        <color theme="0"/>
      </font>
      <fill>
        <patternFill patternType="none">
          <bgColor indexed="65"/>
        </patternFill>
      </fill>
      <border/>
    </dxf>
    <dxf>
      <font>
        <color theme="0"/>
      </font>
      <fill>
        <patternFill patternType="none">
          <bgColor indexed="65"/>
        </patternFill>
      </fill>
      <border>
        <left>
          <color rgb="FF000000"/>
        </left>
        <right>
          <color rgb="FF000000"/>
        </right>
        <top>
          <color rgb="FF000000"/>
        </top>
        <bottom>
          <color rgb="FF000000"/>
        </bottom>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8</xdr:row>
      <xdr:rowOff>38100</xdr:rowOff>
    </xdr:from>
    <xdr:to>
      <xdr:col>0</xdr:col>
      <xdr:colOff>19050</xdr:colOff>
      <xdr:row>10</xdr:row>
      <xdr:rowOff>257175</xdr:rowOff>
    </xdr:to>
    <xdr:pic>
      <xdr:nvPicPr>
        <xdr:cNvPr id="1" name="صورة 1"/>
        <xdr:cNvPicPr preferRelativeResize="1">
          <a:picLocks noChangeAspect="1"/>
        </xdr:cNvPicPr>
      </xdr:nvPicPr>
      <xdr:blipFill>
        <a:blip r:embed="rId1"/>
        <a:stretch>
          <a:fillRect/>
        </a:stretch>
      </xdr:blipFill>
      <xdr:spPr>
        <a:xfrm>
          <a:off x="19050" y="2581275"/>
          <a:ext cx="0" cy="809625"/>
        </a:xfrm>
        <a:prstGeom prst="rect">
          <a:avLst/>
        </a:prstGeom>
        <a:noFill/>
        <a:ln w="9525" cmpd="sng">
          <a:noFill/>
        </a:ln>
      </xdr:spPr>
    </xdr:pic>
    <xdr:clientData/>
  </xdr:twoCellAnchor>
  <xdr:twoCellAnchor editAs="oneCell">
    <xdr:from>
      <xdr:col>0</xdr:col>
      <xdr:colOff>19050</xdr:colOff>
      <xdr:row>9</xdr:row>
      <xdr:rowOff>38100</xdr:rowOff>
    </xdr:from>
    <xdr:to>
      <xdr:col>0</xdr:col>
      <xdr:colOff>19050</xdr:colOff>
      <xdr:row>11</xdr:row>
      <xdr:rowOff>257175</xdr:rowOff>
    </xdr:to>
    <xdr:pic>
      <xdr:nvPicPr>
        <xdr:cNvPr id="2" name="صورة 2"/>
        <xdr:cNvPicPr preferRelativeResize="1">
          <a:picLocks noChangeAspect="1"/>
        </xdr:cNvPicPr>
      </xdr:nvPicPr>
      <xdr:blipFill>
        <a:blip r:embed="rId1"/>
        <a:stretch>
          <a:fillRect/>
        </a:stretch>
      </xdr:blipFill>
      <xdr:spPr>
        <a:xfrm>
          <a:off x="19050" y="2876550"/>
          <a:ext cx="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ocal%20Settings/AppData/Roaming/Microsoft/AppData/Roaming/Microsoft/My%20Documents/Local%20Settings/My%20Documents/&#1575;&#1604;&#1578;&#1617;&#1606;&#1586;&#1610;&#1604;&#1575;&#1578;/&#1575;&#1587;&#1578;&#1605;&#1575;&#1585;&#1607;%20&#1576;&#1585;&#1606;&#1575;&#1605;&#1580;%20&#1575;&#1604;&#1605;&#1581;&#1575;&#1587;&#1576;&#1607;.xlsx#'&#1573;&#1583;&#1582;&#1575;&#1604;%20&#1575;&#1604;&#1576;&#1610;&#1575;&#1606;&#1575;&#1578;'!D2" TargetMode="External" /><Relationship Id="rId2" Type="http://schemas.openxmlformats.org/officeDocument/2006/relationships/hyperlink" Target="../Local%20Settings/AppData/Roaming/Microsoft/AppData/Roaming/Microsoft/My%20Documents/Local%20Settings/My%20Documents/&#1575;&#1604;&#1578;&#1617;&#1606;&#1586;&#1610;&#1604;&#1575;&#1578;/&#1575;&#1587;&#1578;&#1605;&#1575;&#1585;&#1607;%20&#1576;&#1585;&#1606;&#1575;&#1605;&#1580;%20&#1575;&#1604;&#1605;&#1581;&#1575;&#1587;&#1576;&#1607;.xlsx#'&#1573;&#1583;&#1582;&#1575;&#1604;%20&#1575;&#1604;&#1576;&#1610;&#1575;&#1606;&#1575;&#1578;'!D1" TargetMode="External" /><Relationship Id="rId3" Type="http://schemas.openxmlformats.org/officeDocument/2006/relationships/hyperlink" Target="../Local%20Settings/AppData/Roaming/Microsoft/AppData/Roaming/Microsoft/My%20Documents/Local%20Settings/My%20Documents/&#1575;&#1604;&#1578;&#1617;&#1606;&#1586;&#1610;&#1604;&#1575;&#1578;/&#1575;&#1587;&#1578;&#1605;&#1575;&#1585;&#1607;%20&#1576;&#1585;&#1606;&#1575;&#1605;&#1580;%20&#1575;&#1604;&#1605;&#1581;&#1575;&#1587;&#1576;&#1607;.xlsx#'&#1573;&#1583;&#1582;&#1575;&#1604;%20&#1575;&#1604;&#1576;&#1610;&#1575;&#1606;&#1575;&#1578;'!AI2" TargetMode="External" /><Relationship Id="rId4" Type="http://schemas.openxmlformats.org/officeDocument/2006/relationships/hyperlink" Target="../Local%20Settings/AppData/Roaming/Microsoft/AppData/Roaming/Microsoft/My%20Documents/Local%20Settings/My%20Documents/&#1575;&#1604;&#1578;&#1617;&#1606;&#1586;&#1610;&#1604;&#1575;&#1578;/&#1575;&#1587;&#1578;&#1605;&#1575;&#1585;&#1607;%20&#1576;&#1585;&#1606;&#1575;&#1605;&#1580;%20&#1575;&#1604;&#1605;&#1581;&#1575;&#1587;&#1576;&#1607;.xlsx#'&#1573;&#1583;&#1582;&#1575;&#1604;%20&#1575;&#1604;&#1576;&#1610;&#1575;&#1606;&#1575;&#1578;'!N1" TargetMode="External" /><Relationship Id="rId5" Type="http://schemas.openxmlformats.org/officeDocument/2006/relationships/hyperlink" Target="../Local%20Settings/AppData/Roaming/Microsoft/AppData/Roaming/Microsoft/My%20Documents/Local%20Settings/My%20Documents/&#1575;&#1604;&#1578;&#1617;&#1606;&#1586;&#1610;&#1604;&#1575;&#1578;/&#1575;&#1587;&#1578;&#1605;&#1575;&#1585;&#1607;%20&#1576;&#1585;&#1606;&#1575;&#1605;&#1580;%20&#1575;&#1604;&#1605;&#1581;&#1575;&#1587;&#1576;&#1607;.xlsx#&#1575;&#1604;&#1573;&#1587;&#1578;&#1605;&#1575;&#1585;&#1577;!A1" TargetMode="External" /><Relationship Id="rId6" Type="http://schemas.openxmlformats.org/officeDocument/2006/relationships/hyperlink" Target="mailto:acc.ol@damasuniv.edu.sy" TargetMode="External" /><Relationship Id="rId7" Type="http://schemas.openxmlformats.org/officeDocument/2006/relationships/hyperlink" Target="../Local%20Settings/AppData/Roaming/Microsoft/AppData/Roaming/Microsoft/My%20Documents/Local%20Settings/My%20Documents/&#1575;&#1604;&#1578;&#1617;&#1606;&#1586;&#1610;&#1604;&#1575;&#1578;/&#1575;&#1587;&#1578;&#1605;&#1575;&#1585;&#1607;%20&#1576;&#1585;&#1606;&#1575;&#1605;&#1580;%20&#1575;&#1604;&#1605;&#1581;&#1575;&#1587;&#1576;&#1607;.xlsx#'&#1573;&#1583;&#1582;&#1575;&#1604;%20&#1575;&#1604;&#1576;&#1610;&#1575;&#1606;&#1575;&#1578;'!I1"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27"/>
  <sheetViews>
    <sheetView showGridLines="0" showRowColHeaders="0" rightToLeft="1" tabSelected="1" zoomScalePageLayoutView="0" workbookViewId="0" topLeftCell="A5">
      <selection activeCell="F37" sqref="F36:F37"/>
    </sheetView>
  </sheetViews>
  <sheetFormatPr defaultColWidth="9.140625" defaultRowHeight="15"/>
  <cols>
    <col min="1" max="1" width="2.28125" style="0" customWidth="1"/>
    <col min="2" max="2" width="4.421875" style="0" customWidth="1"/>
    <col min="7" max="7" width="12.7109375" style="0" customWidth="1"/>
    <col min="8" max="8" width="16.8515625" style="0" customWidth="1"/>
    <col min="9" max="10" width="9.00390625" style="0" customWidth="1"/>
    <col min="11" max="11" width="2.7109375" style="0" customWidth="1"/>
    <col min="13" max="13" width="9.00390625" style="0" customWidth="1"/>
    <col min="14" max="14" width="3.421875" style="0" customWidth="1"/>
    <col min="17" max="17" width="4.7109375" style="0" customWidth="1"/>
    <col min="18" max="18" width="2.00390625" style="0" customWidth="1"/>
    <col min="19" max="19" width="5.421875" style="0" customWidth="1"/>
    <col min="20" max="20" width="5.8515625" style="0" customWidth="1"/>
  </cols>
  <sheetData>
    <row r="1" spans="2:20" ht="24" thickBot="1">
      <c r="B1" s="329" t="s">
        <v>1214</v>
      </c>
      <c r="C1" s="329"/>
      <c r="D1" s="329"/>
      <c r="E1" s="329"/>
      <c r="F1" s="329"/>
      <c r="G1" s="329"/>
      <c r="H1" s="329"/>
      <c r="I1" s="329"/>
      <c r="J1" s="329"/>
      <c r="K1" s="329"/>
      <c r="L1" s="329"/>
      <c r="M1" s="329"/>
      <c r="N1" s="329"/>
      <c r="O1" s="329"/>
      <c r="P1" s="329"/>
      <c r="Q1" s="329"/>
      <c r="R1" s="329"/>
      <c r="S1" s="329"/>
      <c r="T1" s="329"/>
    </row>
    <row r="2" spans="2:20" ht="19.5" thickBot="1" thickTop="1">
      <c r="B2" s="273" t="s">
        <v>1215</v>
      </c>
      <c r="C2" s="273"/>
      <c r="D2" s="273"/>
      <c r="E2" s="273"/>
      <c r="F2" s="273"/>
      <c r="G2" s="273"/>
      <c r="H2" s="273"/>
      <c r="I2" s="130"/>
      <c r="J2" s="339" t="s">
        <v>1212</v>
      </c>
      <c r="K2" s="340"/>
      <c r="L2" s="340"/>
      <c r="M2" s="340"/>
      <c r="N2" s="340"/>
      <c r="O2" s="340"/>
      <c r="P2" s="340"/>
      <c r="Q2" s="340"/>
      <c r="R2" s="340"/>
      <c r="S2" s="340"/>
      <c r="T2" s="341"/>
    </row>
    <row r="3" spans="1:20" ht="18.75" thickBot="1">
      <c r="A3" s="132">
        <v>1</v>
      </c>
      <c r="B3" s="296" t="s">
        <v>1216</v>
      </c>
      <c r="C3" s="297"/>
      <c r="D3" s="298" t="s">
        <v>1217</v>
      </c>
      <c r="E3" s="298"/>
      <c r="F3" s="298"/>
      <c r="G3" s="298"/>
      <c r="H3" s="299"/>
      <c r="J3" s="342"/>
      <c r="K3" s="343"/>
      <c r="L3" s="343"/>
      <c r="M3" s="343"/>
      <c r="N3" s="343"/>
      <c r="O3" s="343"/>
      <c r="P3" s="343"/>
      <c r="Q3" s="343"/>
      <c r="R3" s="343"/>
      <c r="S3" s="343"/>
      <c r="T3" s="344"/>
    </row>
    <row r="4" spans="1:20" ht="18">
      <c r="A4" s="132"/>
      <c r="B4" s="330" t="s">
        <v>1235</v>
      </c>
      <c r="C4" s="331"/>
      <c r="D4" s="331"/>
      <c r="E4" s="331"/>
      <c r="F4" s="331"/>
      <c r="G4" s="331"/>
      <c r="H4" s="332"/>
      <c r="J4" s="284" t="s">
        <v>1225</v>
      </c>
      <c r="K4" s="285"/>
      <c r="L4" s="285"/>
      <c r="M4" s="324" t="s">
        <v>1216</v>
      </c>
      <c r="N4" s="324"/>
      <c r="O4" s="345" t="s">
        <v>1254</v>
      </c>
      <c r="P4" s="345"/>
      <c r="Q4" s="345"/>
      <c r="R4" s="345"/>
      <c r="S4" s="345"/>
      <c r="T4" s="346"/>
    </row>
    <row r="5" spans="1:20" ht="3.75" customHeight="1" thickBot="1">
      <c r="A5" s="132"/>
      <c r="B5" s="134"/>
      <c r="C5" s="133"/>
      <c r="D5" s="133"/>
      <c r="E5" s="133"/>
      <c r="F5" s="133"/>
      <c r="G5" s="133"/>
      <c r="H5" s="135"/>
      <c r="J5" s="137"/>
      <c r="K5" s="138"/>
      <c r="L5" s="138"/>
      <c r="M5" s="138"/>
      <c r="N5" s="138"/>
      <c r="O5" s="138"/>
      <c r="P5" s="138"/>
      <c r="Q5" s="138"/>
      <c r="R5" s="138"/>
      <c r="S5" s="138"/>
      <c r="T5" s="139"/>
    </row>
    <row r="6" spans="1:20" ht="19.5" customHeight="1">
      <c r="A6" s="132"/>
      <c r="B6" s="347" t="s">
        <v>1210</v>
      </c>
      <c r="C6" s="348"/>
      <c r="D6" s="348"/>
      <c r="E6" s="348"/>
      <c r="F6" s="348"/>
      <c r="G6" s="348"/>
      <c r="H6" s="136" t="s">
        <v>1205</v>
      </c>
      <c r="J6" s="284" t="s">
        <v>1220</v>
      </c>
      <c r="K6" s="285"/>
      <c r="L6" s="285"/>
      <c r="M6" s="285"/>
      <c r="N6" s="285"/>
      <c r="O6" s="285"/>
      <c r="P6" s="285"/>
      <c r="Q6" s="285"/>
      <c r="R6" s="324" t="s">
        <v>1216</v>
      </c>
      <c r="S6" s="324"/>
      <c r="T6" s="325"/>
    </row>
    <row r="7" spans="1:20" ht="19.5" customHeight="1" thickBot="1">
      <c r="A7" s="132"/>
      <c r="B7" s="333" t="s">
        <v>1236</v>
      </c>
      <c r="C7" s="334"/>
      <c r="D7" s="334"/>
      <c r="E7" s="334"/>
      <c r="F7" s="334"/>
      <c r="G7" s="334"/>
      <c r="H7" s="335"/>
      <c r="J7" s="300" t="s">
        <v>1234</v>
      </c>
      <c r="K7" s="301"/>
      <c r="L7" s="301"/>
      <c r="M7" s="301"/>
      <c r="N7" s="301"/>
      <c r="O7" s="301"/>
      <c r="P7" s="301"/>
      <c r="Q7" s="301"/>
      <c r="R7" s="301"/>
      <c r="S7" s="301"/>
      <c r="T7" s="302"/>
    </row>
    <row r="8" spans="1:20" ht="3.75" customHeight="1" thickBot="1">
      <c r="A8" s="132"/>
      <c r="J8" s="287"/>
      <c r="K8" s="288"/>
      <c r="L8" s="288"/>
      <c r="M8" s="288"/>
      <c r="N8" s="288"/>
      <c r="O8" s="288"/>
      <c r="P8" s="288"/>
      <c r="Q8" s="140"/>
      <c r="R8" s="141"/>
      <c r="S8" s="141"/>
      <c r="T8" s="139"/>
    </row>
    <row r="9" spans="1:21" ht="18">
      <c r="A9" s="132">
        <v>2</v>
      </c>
      <c r="B9" s="336" t="s">
        <v>1211</v>
      </c>
      <c r="C9" s="337"/>
      <c r="D9" s="337"/>
      <c r="E9" s="337"/>
      <c r="F9" s="337"/>
      <c r="G9" s="337"/>
      <c r="H9" s="338"/>
      <c r="J9" s="284" t="s">
        <v>1222</v>
      </c>
      <c r="K9" s="285"/>
      <c r="L9" s="285"/>
      <c r="M9" s="285"/>
      <c r="N9" s="285"/>
      <c r="O9" s="285"/>
      <c r="P9" s="285"/>
      <c r="Q9" s="285"/>
      <c r="R9" s="285"/>
      <c r="S9" s="285"/>
      <c r="T9" s="286"/>
      <c r="U9" s="128"/>
    </row>
    <row r="10" spans="1:20" ht="18.75" thickBot="1">
      <c r="A10" s="132"/>
      <c r="B10" s="292" t="s">
        <v>1219</v>
      </c>
      <c r="C10" s="293"/>
      <c r="D10" s="293"/>
      <c r="E10" s="293"/>
      <c r="F10" s="293"/>
      <c r="G10" s="293"/>
      <c r="H10" s="294"/>
      <c r="I10" s="128"/>
      <c r="J10" s="142" t="s">
        <v>1221</v>
      </c>
      <c r="K10" s="295" t="s">
        <v>1216</v>
      </c>
      <c r="L10" s="295"/>
      <c r="M10" s="304" t="s">
        <v>1233</v>
      </c>
      <c r="N10" s="304"/>
      <c r="O10" s="304"/>
      <c r="P10" s="304"/>
      <c r="Q10" s="304"/>
      <c r="R10" s="304"/>
      <c r="S10" s="304"/>
      <c r="T10" s="305"/>
    </row>
    <row r="11" spans="1:20" ht="18.75" thickBot="1">
      <c r="A11" s="132"/>
      <c r="B11" s="289" t="s">
        <v>1218</v>
      </c>
      <c r="C11" s="290"/>
      <c r="D11" s="290"/>
      <c r="E11" s="290"/>
      <c r="F11" s="290"/>
      <c r="G11" s="290"/>
      <c r="H11" s="291"/>
      <c r="I11" s="129"/>
      <c r="J11" s="147" t="s">
        <v>1223</v>
      </c>
      <c r="K11" s="148"/>
      <c r="L11" s="148"/>
      <c r="M11" s="148"/>
      <c r="N11" s="148"/>
      <c r="O11" s="148"/>
      <c r="P11" s="148"/>
      <c r="Q11" s="324" t="s">
        <v>1224</v>
      </c>
      <c r="R11" s="324"/>
      <c r="S11" s="324"/>
      <c r="T11" s="325"/>
    </row>
    <row r="12" spans="1:20" ht="3.75" customHeight="1" thickBot="1">
      <c r="A12" s="132"/>
      <c r="C12" s="127"/>
      <c r="D12" s="127"/>
      <c r="E12" s="127"/>
      <c r="F12" s="127"/>
      <c r="G12" s="127"/>
      <c r="J12" s="149"/>
      <c r="K12" s="150"/>
      <c r="L12" s="150"/>
      <c r="M12" s="150"/>
      <c r="N12" s="150"/>
      <c r="O12" s="150"/>
      <c r="P12" s="150"/>
      <c r="Q12" s="326"/>
      <c r="R12" s="326"/>
      <c r="S12" s="326"/>
      <c r="T12" s="327"/>
    </row>
    <row r="13" spans="1:20" ht="18" customHeight="1" thickBot="1">
      <c r="A13" s="132">
        <v>3</v>
      </c>
      <c r="B13" s="274" t="s">
        <v>1207</v>
      </c>
      <c r="C13" s="275"/>
      <c r="D13" s="275"/>
      <c r="E13" s="275"/>
      <c r="F13" s="275"/>
      <c r="G13" s="276" t="s">
        <v>1208</v>
      </c>
      <c r="H13" s="277"/>
      <c r="J13" s="303" t="s">
        <v>1232</v>
      </c>
      <c r="K13" s="304"/>
      <c r="L13" s="304"/>
      <c r="M13" s="304"/>
      <c r="N13" s="304"/>
      <c r="O13" s="304"/>
      <c r="P13" s="304"/>
      <c r="Q13" s="304"/>
      <c r="R13" s="304"/>
      <c r="S13" s="304"/>
      <c r="T13" s="305"/>
    </row>
    <row r="14" spans="1:20" ht="3.75" customHeight="1" thickBot="1">
      <c r="A14" s="132"/>
      <c r="J14" s="143"/>
      <c r="K14" s="144"/>
      <c r="L14" s="144"/>
      <c r="M14" s="144"/>
      <c r="N14" s="144"/>
      <c r="O14" s="144"/>
      <c r="P14" s="144"/>
      <c r="Q14" s="144"/>
      <c r="R14" s="144"/>
      <c r="S14" s="144"/>
      <c r="T14" s="145"/>
    </row>
    <row r="15" spans="1:20" ht="21" customHeight="1">
      <c r="A15" s="132">
        <v>4</v>
      </c>
      <c r="B15" s="350" t="s">
        <v>1229</v>
      </c>
      <c r="C15" s="351"/>
      <c r="D15" s="351"/>
      <c r="E15" s="351"/>
      <c r="F15" s="351"/>
      <c r="G15" s="351"/>
      <c r="H15" s="352"/>
      <c r="J15" s="361" t="s">
        <v>1226</v>
      </c>
      <c r="K15" s="362"/>
      <c r="L15" s="362"/>
      <c r="M15" s="362"/>
      <c r="N15" s="362"/>
      <c r="O15" s="362"/>
      <c r="P15" s="362"/>
      <c r="Q15" s="362"/>
      <c r="R15" s="362"/>
      <c r="S15" s="326" t="s">
        <v>1216</v>
      </c>
      <c r="T15" s="327"/>
    </row>
    <row r="16" spans="1:20" ht="18.75" customHeight="1" thickBot="1">
      <c r="A16" s="132"/>
      <c r="B16" s="353"/>
      <c r="C16" s="354"/>
      <c r="D16" s="354"/>
      <c r="E16" s="354"/>
      <c r="F16" s="354"/>
      <c r="G16" s="354"/>
      <c r="H16" s="355"/>
      <c r="J16" s="358" t="s">
        <v>1231</v>
      </c>
      <c r="K16" s="359"/>
      <c r="L16" s="359"/>
      <c r="M16" s="359"/>
      <c r="N16" s="359"/>
      <c r="O16" s="359"/>
      <c r="P16" s="359"/>
      <c r="Q16" s="359"/>
      <c r="R16" s="359"/>
      <c r="S16" s="359"/>
      <c r="T16" s="360"/>
    </row>
    <row r="17" spans="1:20" ht="21" thickTop="1">
      <c r="A17" s="132"/>
      <c r="B17" s="278" t="s">
        <v>1209</v>
      </c>
      <c r="C17" s="279"/>
      <c r="D17" s="279"/>
      <c r="E17" s="279"/>
      <c r="F17" s="279"/>
      <c r="G17" s="279"/>
      <c r="H17" s="280"/>
      <c r="J17" s="357" t="s">
        <v>1206</v>
      </c>
      <c r="K17" s="357"/>
      <c r="L17" s="357"/>
      <c r="M17" s="357"/>
      <c r="N17" s="357"/>
      <c r="O17" s="357"/>
      <c r="P17" s="357"/>
      <c r="Q17" s="357"/>
      <c r="R17" s="357"/>
      <c r="S17" s="357"/>
      <c r="T17" s="357"/>
    </row>
    <row r="18" spans="1:20" ht="21" thickBot="1">
      <c r="A18" s="132"/>
      <c r="B18" s="281" t="s">
        <v>1213</v>
      </c>
      <c r="C18" s="282"/>
      <c r="D18" s="282"/>
      <c r="E18" s="282"/>
      <c r="F18" s="282"/>
      <c r="G18" s="282"/>
      <c r="H18" s="283"/>
      <c r="J18" s="357"/>
      <c r="K18" s="357"/>
      <c r="L18" s="357"/>
      <c r="M18" s="357"/>
      <c r="N18" s="357"/>
      <c r="O18" s="357"/>
      <c r="P18" s="357"/>
      <c r="Q18" s="357"/>
      <c r="R18" s="357"/>
      <c r="S18" s="357"/>
      <c r="T18" s="357"/>
    </row>
    <row r="19" spans="1:20" ht="3.75" customHeight="1" thickBot="1">
      <c r="A19" s="132"/>
      <c r="B19" s="131"/>
      <c r="C19" s="131"/>
      <c r="D19" s="131"/>
      <c r="E19" s="131"/>
      <c r="F19" s="131"/>
      <c r="G19" s="131"/>
      <c r="H19" s="131"/>
      <c r="J19" s="328" t="s">
        <v>1230</v>
      </c>
      <c r="K19" s="328"/>
      <c r="L19" s="328"/>
      <c r="M19" s="328"/>
      <c r="N19" s="328"/>
      <c r="O19" s="328"/>
      <c r="P19" s="328"/>
      <c r="Q19" s="328"/>
      <c r="R19" s="328"/>
      <c r="S19" s="328"/>
      <c r="T19" s="328"/>
    </row>
    <row r="20" spans="1:20" ht="19.5" customHeight="1">
      <c r="A20" s="132">
        <v>5</v>
      </c>
      <c r="B20" s="315" t="s">
        <v>1253</v>
      </c>
      <c r="C20" s="316"/>
      <c r="D20" s="316"/>
      <c r="E20" s="316"/>
      <c r="F20" s="316"/>
      <c r="G20" s="316"/>
      <c r="H20" s="317"/>
      <c r="J20" s="328"/>
      <c r="K20" s="328"/>
      <c r="L20" s="328"/>
      <c r="M20" s="328"/>
      <c r="N20" s="328"/>
      <c r="O20" s="328"/>
      <c r="P20" s="328"/>
      <c r="Q20" s="328"/>
      <c r="R20" s="328"/>
      <c r="S20" s="328"/>
      <c r="T20" s="328"/>
    </row>
    <row r="21" spans="2:20" ht="19.5" customHeight="1">
      <c r="B21" s="318"/>
      <c r="C21" s="319"/>
      <c r="D21" s="319"/>
      <c r="E21" s="319"/>
      <c r="F21" s="319"/>
      <c r="G21" s="319"/>
      <c r="H21" s="320"/>
      <c r="J21" s="328"/>
      <c r="K21" s="328"/>
      <c r="L21" s="328"/>
      <c r="M21" s="328"/>
      <c r="N21" s="328"/>
      <c r="O21" s="328"/>
      <c r="P21" s="328"/>
      <c r="Q21" s="328"/>
      <c r="R21" s="328"/>
      <c r="S21" s="328"/>
      <c r="T21" s="328"/>
    </row>
    <row r="22" spans="2:20" ht="19.5" customHeight="1">
      <c r="B22" s="318"/>
      <c r="C22" s="319"/>
      <c r="D22" s="319"/>
      <c r="E22" s="319"/>
      <c r="F22" s="319"/>
      <c r="G22" s="319"/>
      <c r="H22" s="320"/>
      <c r="J22" s="356" t="s">
        <v>1228</v>
      </c>
      <c r="K22" s="356"/>
      <c r="L22" s="356"/>
      <c r="M22" s="356"/>
      <c r="N22" s="356"/>
      <c r="O22" s="146" t="s">
        <v>1216</v>
      </c>
      <c r="P22" s="328" t="s">
        <v>1249</v>
      </c>
      <c r="Q22" s="328"/>
      <c r="R22" s="328"/>
      <c r="S22" s="328"/>
      <c r="T22" s="170" t="s">
        <v>1250</v>
      </c>
    </row>
    <row r="23" spans="2:20" ht="21.75" customHeight="1" thickBot="1">
      <c r="B23" s="321"/>
      <c r="C23" s="322"/>
      <c r="D23" s="322"/>
      <c r="E23" s="322"/>
      <c r="F23" s="322"/>
      <c r="G23" s="322"/>
      <c r="H23" s="323"/>
      <c r="J23" s="146" t="s">
        <v>1251</v>
      </c>
      <c r="K23" s="349" t="s">
        <v>1252</v>
      </c>
      <c r="L23" s="349"/>
      <c r="M23" s="169"/>
      <c r="N23" s="169"/>
      <c r="O23" s="169"/>
      <c r="P23" s="169"/>
      <c r="Q23" s="169"/>
      <c r="R23" s="169"/>
      <c r="S23" s="169"/>
      <c r="T23" s="169"/>
    </row>
    <row r="24" ht="3.75" customHeight="1" thickBot="1"/>
    <row r="25" spans="2:20" ht="35.25" customHeight="1">
      <c r="B25" s="306" t="s">
        <v>1227</v>
      </c>
      <c r="C25" s="307"/>
      <c r="D25" s="307"/>
      <c r="E25" s="307"/>
      <c r="F25" s="307"/>
      <c r="G25" s="307"/>
      <c r="H25" s="307"/>
      <c r="I25" s="307"/>
      <c r="J25" s="307"/>
      <c r="K25" s="307"/>
      <c r="L25" s="307"/>
      <c r="M25" s="307"/>
      <c r="N25" s="307"/>
      <c r="O25" s="307"/>
      <c r="P25" s="307"/>
      <c r="Q25" s="307"/>
      <c r="R25" s="307"/>
      <c r="S25" s="307"/>
      <c r="T25" s="308"/>
    </row>
    <row r="26" spans="2:20" ht="14.25" customHeight="1">
      <c r="B26" s="309"/>
      <c r="C26" s="310"/>
      <c r="D26" s="310"/>
      <c r="E26" s="310"/>
      <c r="F26" s="310"/>
      <c r="G26" s="310"/>
      <c r="H26" s="310"/>
      <c r="I26" s="310"/>
      <c r="J26" s="310"/>
      <c r="K26" s="310"/>
      <c r="L26" s="310"/>
      <c r="M26" s="310"/>
      <c r="N26" s="310"/>
      <c r="O26" s="310"/>
      <c r="P26" s="310"/>
      <c r="Q26" s="310"/>
      <c r="R26" s="310"/>
      <c r="S26" s="310"/>
      <c r="T26" s="311"/>
    </row>
    <row r="27" spans="2:20" ht="15" customHeight="1" thickBot="1">
      <c r="B27" s="312"/>
      <c r="C27" s="313"/>
      <c r="D27" s="313"/>
      <c r="E27" s="313"/>
      <c r="F27" s="313"/>
      <c r="G27" s="313"/>
      <c r="H27" s="313"/>
      <c r="I27" s="313"/>
      <c r="J27" s="313"/>
      <c r="K27" s="313"/>
      <c r="L27" s="313"/>
      <c r="M27" s="313"/>
      <c r="N27" s="313"/>
      <c r="O27" s="313"/>
      <c r="P27" s="313"/>
      <c r="Q27" s="313"/>
      <c r="R27" s="313"/>
      <c r="S27" s="313"/>
      <c r="T27" s="314"/>
    </row>
  </sheetData>
  <sheetProtection password="CAA8" sheet="1"/>
  <mergeCells count="38">
    <mergeCell ref="K23:L23"/>
    <mergeCell ref="B15:H16"/>
    <mergeCell ref="J19:T21"/>
    <mergeCell ref="J22:N22"/>
    <mergeCell ref="J17:T18"/>
    <mergeCell ref="J16:T16"/>
    <mergeCell ref="S15:T15"/>
    <mergeCell ref="J15:R15"/>
    <mergeCell ref="B1:T1"/>
    <mergeCell ref="B4:H4"/>
    <mergeCell ref="B7:H7"/>
    <mergeCell ref="B9:H9"/>
    <mergeCell ref="M4:N4"/>
    <mergeCell ref="R6:T6"/>
    <mergeCell ref="J2:T3"/>
    <mergeCell ref="J4:L4"/>
    <mergeCell ref="O4:T4"/>
    <mergeCell ref="B6:G6"/>
    <mergeCell ref="B3:C3"/>
    <mergeCell ref="D3:H3"/>
    <mergeCell ref="J6:Q6"/>
    <mergeCell ref="J7:T7"/>
    <mergeCell ref="J13:T13"/>
    <mergeCell ref="B25:T27"/>
    <mergeCell ref="B20:H23"/>
    <mergeCell ref="Q11:T12"/>
    <mergeCell ref="M10:T10"/>
    <mergeCell ref="P22:S22"/>
    <mergeCell ref="B2:H2"/>
    <mergeCell ref="B13:F13"/>
    <mergeCell ref="G13:H13"/>
    <mergeCell ref="B17:H17"/>
    <mergeCell ref="B18:H18"/>
    <mergeCell ref="J9:T9"/>
    <mergeCell ref="J8:P8"/>
    <mergeCell ref="B11:H11"/>
    <mergeCell ref="B10:H10"/>
    <mergeCell ref="K10:L10"/>
  </mergeCells>
  <hyperlinks>
    <hyperlink ref="B3" r:id="rId1" display="المخصص"/>
    <hyperlink ref="H6" location="ورقة3!B2" display="التنويه أو تعديل البيانات"/>
    <hyperlink ref="S15" r:id="rId2" display="بجانب حسم النقابة أو الإعاقة"/>
    <hyperlink ref="R6" r:id="rId3" display="بطل الجمهورية"/>
    <hyperlink ref="K10:L10" r:id="rId4" display="ذوي الشهداء والجرحى"/>
    <hyperlink ref="G13" r:id="rId5" display="الإستمارة وإطبع منها أربعة نسخ"/>
    <hyperlink ref="B17" r:id="rId6" display="acc.ol@damasuniv.edu.sy"/>
    <hyperlink ref="Q11" r:id="rId7" display="بجانب حسم عسكري"/>
    <hyperlink ref="M4" location="'إدخال البيانات'!AI3" display="اضغط هنا"/>
    <hyperlink ref="O22" location="'إدخال البيانات'!T1" display="اضغط هنا"/>
    <hyperlink ref="G13:H13" location="الإستمارة!Q1" display="الإستمارة وإطبع منها أربعة نسخ"/>
    <hyperlink ref="J23" location="'إدخال البيانات'!V1" display="اضغط هنا "/>
    <hyperlink ref="B3:C3" location="'إدخال البيانات'!D2" display="اضغط هنا"/>
    <hyperlink ref="M4:N4" location="'إدخال البيانات'!AI3" display="اضغط هنا"/>
    <hyperlink ref="R6:T6" location="'إدخال البيانات'!AI2" display="اضغط هنا"/>
    <hyperlink ref="Q11:T12" location="'إدخال البيانات'!I1" display="اضغط  هنا"/>
    <hyperlink ref="S15:T15" location="'إدخال البيانات'!D1" display="اضغط هنا"/>
  </hyperlinks>
  <printOptions/>
  <pageMargins left="0.7" right="0.7" top="0.75" bottom="0.75" header="0.3" footer="0.3"/>
  <pageSetup horizontalDpi="600" verticalDpi="600" orientation="portrait" r:id="rId8"/>
</worksheet>
</file>

<file path=xl/worksheets/sheet2.xml><?xml version="1.0" encoding="utf-8"?>
<worksheet xmlns="http://schemas.openxmlformats.org/spreadsheetml/2006/main" xmlns:r="http://schemas.openxmlformats.org/officeDocument/2006/relationships">
  <dimension ref="A1:AN55"/>
  <sheetViews>
    <sheetView showGridLines="0" showRowColHeaders="0" rightToLeft="1" zoomScalePageLayoutView="0" workbookViewId="0" topLeftCell="A1">
      <selection activeCell="C3" sqref="C3:E3"/>
    </sheetView>
  </sheetViews>
  <sheetFormatPr defaultColWidth="9.140625" defaultRowHeight="14.25" customHeight="1"/>
  <cols>
    <col min="1" max="1" width="4.8515625" style="1" customWidth="1"/>
    <col min="2" max="2" width="9.57421875" style="1" customWidth="1"/>
    <col min="3" max="3" width="5.00390625" style="1" customWidth="1"/>
    <col min="4" max="4" width="3.421875" style="1" customWidth="1"/>
    <col min="5" max="5" width="4.421875" style="1" customWidth="1"/>
    <col min="6" max="6" width="8.00390625" style="1" customWidth="1"/>
    <col min="7" max="7" width="7.57421875" style="1" hidden="1" customWidth="1"/>
    <col min="8" max="8" width="1.421875" style="1" customWidth="1"/>
    <col min="9" max="9" width="7.57421875" style="1" bestFit="1" customWidth="1"/>
    <col min="10" max="10" width="7.00390625" style="1" bestFit="1" customWidth="1"/>
    <col min="11" max="11" width="9.421875" style="1" customWidth="1"/>
    <col min="12" max="12" width="9.28125" style="1" bestFit="1" customWidth="1"/>
    <col min="13" max="13" width="5.421875" style="1" bestFit="1" customWidth="1"/>
    <col min="14" max="14" width="6.57421875" style="1" customWidth="1"/>
    <col min="15" max="15" width="3.421875" style="1" customWidth="1"/>
    <col min="16" max="16" width="0.85546875" style="1" customWidth="1"/>
    <col min="17" max="17" width="6.57421875" style="1" bestFit="1" customWidth="1"/>
    <col min="18" max="18" width="5.00390625" style="1" customWidth="1"/>
    <col min="19" max="19" width="6.8515625" style="1" bestFit="1" customWidth="1"/>
    <col min="20" max="20" width="7.28125" style="1" customWidth="1"/>
    <col min="21" max="21" width="13.421875" style="1" customWidth="1"/>
    <col min="22" max="22" width="3.57421875" style="1" customWidth="1"/>
    <col min="23" max="23" width="3.7109375" style="1" customWidth="1"/>
    <col min="24" max="24" width="1.7109375" style="1" customWidth="1"/>
    <col min="25" max="25" width="7.57421875" style="1" bestFit="1" customWidth="1"/>
    <col min="26" max="26" width="4.421875" style="1" customWidth="1"/>
    <col min="27" max="27" width="7.8515625" style="1" bestFit="1" customWidth="1"/>
    <col min="28" max="28" width="8.140625" style="1" bestFit="1" customWidth="1"/>
    <col min="29" max="29" width="4.8515625" style="1" customWidth="1"/>
    <col min="30" max="30" width="3.8515625" style="1" customWidth="1"/>
    <col min="31" max="31" width="4.28125" style="1" customWidth="1"/>
    <col min="32" max="32" width="5.00390625" style="1" customWidth="1"/>
    <col min="33" max="33" width="6.28125" style="1" customWidth="1"/>
    <col min="34" max="34" width="9.421875" style="1" customWidth="1"/>
    <col min="35" max="40" width="9.00390625" style="1" hidden="1" customWidth="1"/>
    <col min="41" max="16384" width="9.00390625" style="1" customWidth="1"/>
  </cols>
  <sheetData>
    <row r="1" spans="1:37" s="219" customFormat="1" ht="21" customHeight="1" thickBot="1">
      <c r="A1" s="424" t="s">
        <v>56</v>
      </c>
      <c r="B1" s="424"/>
      <c r="C1" s="49"/>
      <c r="D1" s="425" t="s">
        <v>1</v>
      </c>
      <c r="E1" s="425"/>
      <c r="F1" s="425"/>
      <c r="G1" s="425"/>
      <c r="H1" s="426"/>
      <c r="I1" s="426"/>
      <c r="J1" s="426"/>
      <c r="K1" s="425" t="s">
        <v>64</v>
      </c>
      <c r="L1" s="425"/>
      <c r="M1" s="426"/>
      <c r="N1" s="426"/>
      <c r="O1" s="417" t="s">
        <v>57</v>
      </c>
      <c r="P1" s="417"/>
      <c r="Q1" s="417"/>
      <c r="R1" s="417"/>
      <c r="S1" s="249"/>
      <c r="T1" s="217" t="s">
        <v>0</v>
      </c>
      <c r="U1" s="250"/>
      <c r="V1" s="218"/>
      <c r="W1" s="218"/>
      <c r="X1" s="218"/>
      <c r="Y1" s="218"/>
      <c r="Z1" s="218"/>
      <c r="AA1" s="218"/>
      <c r="AB1" s="218"/>
      <c r="AC1" s="218"/>
      <c r="AD1" s="218"/>
      <c r="AE1" s="218"/>
      <c r="AF1" s="218"/>
      <c r="AG1" s="218"/>
      <c r="AH1" s="218"/>
      <c r="AI1" s="218"/>
      <c r="AJ1" s="218"/>
      <c r="AK1" s="218"/>
    </row>
    <row r="2" spans="1:37" s="225" customFormat="1" ht="21" customHeight="1" thickBot="1" thickTop="1">
      <c r="A2" s="367" t="s">
        <v>58</v>
      </c>
      <c r="B2" s="367"/>
      <c r="C2" s="422" t="e">
        <f>VLOOKUP($C$3,ورقة2!A1:U416,19,0)</f>
        <v>#N/A</v>
      </c>
      <c r="D2" s="422"/>
      <c r="E2" s="422"/>
      <c r="F2" s="220" t="s">
        <v>0</v>
      </c>
      <c r="G2" s="364" t="e">
        <f>VLOOKUP($C$3,ورقة2!A1:U416,20,0)</f>
        <v>#N/A</v>
      </c>
      <c r="H2" s="364"/>
      <c r="I2" s="364"/>
      <c r="J2" s="220" t="s">
        <v>59</v>
      </c>
      <c r="K2" s="221" t="e">
        <f>VLOOKUP($C$3,ورقة2!A1:U416,21,0)</f>
        <v>#N/A</v>
      </c>
      <c r="L2" s="407" t="s">
        <v>796</v>
      </c>
      <c r="M2" s="407"/>
      <c r="N2" s="363"/>
      <c r="O2" s="363"/>
      <c r="P2" s="363"/>
      <c r="Q2" s="363"/>
      <c r="R2" s="365"/>
      <c r="S2" s="365"/>
      <c r="T2" s="365"/>
      <c r="U2" s="365"/>
      <c r="V2" s="222"/>
      <c r="W2" s="222"/>
      <c r="X2" s="222"/>
      <c r="Y2" s="222"/>
      <c r="Z2" s="223"/>
      <c r="AA2" s="223"/>
      <c r="AB2" s="218"/>
      <c r="AC2" s="224"/>
      <c r="AD2" s="224"/>
      <c r="AE2" s="224"/>
      <c r="AF2" s="218"/>
      <c r="AG2" s="224"/>
      <c r="AH2" s="224"/>
      <c r="AI2" s="218"/>
      <c r="AJ2" s="218"/>
      <c r="AK2" s="218"/>
    </row>
    <row r="3" spans="1:21" s="218" customFormat="1" ht="21" customHeight="1" thickBot="1" thickTop="1">
      <c r="A3" s="412" t="s">
        <v>53</v>
      </c>
      <c r="B3" s="412"/>
      <c r="C3" s="423"/>
      <c r="D3" s="423"/>
      <c r="E3" s="423"/>
      <c r="F3" s="381" t="s">
        <v>3</v>
      </c>
      <c r="G3" s="381"/>
      <c r="H3" s="381"/>
      <c r="I3" s="364" t="b">
        <f>IF(ورقة3!A2&lt;&gt;0,IF(ورقة3!B2&lt;&gt;"",ورقة3!D2,VLOOKUP($C$3,ورقة2!$A$1:$U$416,2,0)))</f>
        <v>0</v>
      </c>
      <c r="J3" s="364"/>
      <c r="K3" s="364"/>
      <c r="L3" s="367" t="s">
        <v>4</v>
      </c>
      <c r="M3" s="367"/>
      <c r="N3" s="368" t="b">
        <f>IF(ورقة3!A2&gt;0,IF(ورقة3!E2&lt;&gt;"",ورقة3!E2,VLOOKUP($C$3,ورقة2!$A$1:$U$416,3,0)))</f>
        <v>0</v>
      </c>
      <c r="O3" s="368"/>
      <c r="P3" s="368"/>
      <c r="Q3" s="368"/>
      <c r="R3" s="381" t="s">
        <v>5</v>
      </c>
      <c r="S3" s="381"/>
      <c r="T3" s="364" t="b">
        <f>IF(ورقة3!A2&gt;0,IF(ورقة3!F2&lt;&gt;"",ورقة3!F2,VLOOKUP($C$3,ورقة2!A1:U416,4,0)))</f>
        <v>0</v>
      </c>
      <c r="U3" s="364"/>
    </row>
    <row r="4" spans="1:34" s="218" customFormat="1" ht="21" customHeight="1" thickBot="1" thickTop="1">
      <c r="A4" s="412" t="s">
        <v>83</v>
      </c>
      <c r="B4" s="412"/>
      <c r="C4" s="390" t="e">
        <f>VLOOKUP($C$3,ورقة2!A1:U416,9,0)</f>
        <v>#N/A</v>
      </c>
      <c r="D4" s="390"/>
      <c r="E4" s="390"/>
      <c r="F4" s="365" t="s">
        <v>54</v>
      </c>
      <c r="G4" s="365"/>
      <c r="H4" s="365"/>
      <c r="I4" s="364" t="b">
        <f>IF(ورقة3!A2&gt;0,IF(ورقة3!I2&lt;&gt;"",ورقة3!I2,VLOOKUP($C$3,ورقة2!A1:U416,7,0)))</f>
        <v>0</v>
      </c>
      <c r="J4" s="364"/>
      <c r="K4" s="364"/>
      <c r="L4" s="365" t="s">
        <v>803</v>
      </c>
      <c r="M4" s="365"/>
      <c r="N4" s="366" t="b">
        <f>IF(ورقة3!A2&gt;0,IF(ورقة3!H2&lt;&gt;"",ورقة3!H2,VLOOKUP($C$3,ورقة2!A1:U416,6,0)))</f>
        <v>0</v>
      </c>
      <c r="O4" s="366"/>
      <c r="P4" s="366"/>
      <c r="Q4" s="366"/>
      <c r="R4" s="365"/>
      <c r="S4" s="365"/>
      <c r="T4" s="365"/>
      <c r="U4" s="365"/>
      <c r="Z4" s="224"/>
      <c r="AA4" s="224"/>
      <c r="AC4" s="226"/>
      <c r="AD4" s="226"/>
      <c r="AE4" s="226"/>
      <c r="AF4" s="227"/>
      <c r="AG4" s="227"/>
      <c r="AH4" s="224"/>
    </row>
    <row r="5" spans="1:34" s="218" customFormat="1" ht="21" customHeight="1" thickBot="1" thickTop="1">
      <c r="A5" s="412" t="s">
        <v>1199</v>
      </c>
      <c r="B5" s="412"/>
      <c r="C5" s="370" t="b">
        <f>IF(ورقة3!A2&lt;&gt;0,IF(ورقة3!K2&lt;&gt;"",ورقة3!K2,VLOOKUP($C$3,ورقة2!$A$1:$U$416,14,0)))</f>
        <v>0</v>
      </c>
      <c r="D5" s="370"/>
      <c r="E5" s="370"/>
      <c r="F5" s="381" t="s">
        <v>71</v>
      </c>
      <c r="G5" s="381"/>
      <c r="H5" s="381"/>
      <c r="I5" s="364" t="b">
        <f>IF(ورقة3!A2&gt;0,IF(ورقة3!J2&lt;&gt;"",ورقة3!J2,VLOOKUP($C$3,ورقة2!A1:U416,8,0)))</f>
        <v>0</v>
      </c>
      <c r="J5" s="364"/>
      <c r="K5" s="364"/>
      <c r="L5" s="367" t="s">
        <v>70</v>
      </c>
      <c r="M5" s="367"/>
      <c r="N5" s="368" t="b">
        <f>IF(ورقة3!A2&gt;0,IF(ورقة3!G2&lt;&gt;"",ورقة3!G2,VLOOKUP($C$3,ورقة2!A1:U416,5,0)))</f>
        <v>0</v>
      </c>
      <c r="O5" s="368"/>
      <c r="P5" s="368"/>
      <c r="Q5" s="368"/>
      <c r="R5" s="365" t="s">
        <v>1202</v>
      </c>
      <c r="S5" s="365"/>
      <c r="T5" s="364" t="b">
        <f>IF(ورقة3!A2&gt;0,IF(ورقة3!O2&lt;&gt;"",ورقة3!O2,VLOOKUP($C$3,ورقة2!A1:U416,13,0)))</f>
        <v>0</v>
      </c>
      <c r="U5" s="364"/>
      <c r="AF5" s="228"/>
      <c r="AG5" s="228"/>
      <c r="AH5" s="224"/>
    </row>
    <row r="6" spans="1:34" s="110" customFormat="1" ht="21" customHeight="1" thickBot="1" thickTop="1">
      <c r="A6" s="381" t="s">
        <v>1244</v>
      </c>
      <c r="B6" s="381"/>
      <c r="C6" s="383" t="b">
        <f>IF(ورقة3!A2&lt;&gt;0,IF(ورقة3!S2&lt;&gt;"",ورقة3!S2,VLOOKUP($C$3,ورقة2!$A$1:$U$416,18,0)))</f>
        <v>0</v>
      </c>
      <c r="D6" s="383"/>
      <c r="E6" s="383"/>
      <c r="F6" s="212" t="s">
        <v>1245</v>
      </c>
      <c r="G6" s="212"/>
      <c r="H6" s="213"/>
      <c r="I6" s="369" t="b">
        <f>IF(ورقة3!A2&lt;&gt;0,IF(ورقة3!R2&lt;&gt;"",ورقة3!R2,VLOOKUP($C$3,ورقة2!$A$1:$U$416,15,0)))</f>
        <v>0</v>
      </c>
      <c r="J6" s="369"/>
      <c r="K6" s="369"/>
      <c r="L6" s="382" t="s">
        <v>1246</v>
      </c>
      <c r="M6" s="382"/>
      <c r="N6" s="369" t="b">
        <f>IF(ورقة3!A2&lt;&gt;0,IF(ورقة3!Q2&lt;&gt;"",ورقة3!Q2,VLOOKUP($C$3,ورقة2!$A$1:$U$416,16,0)))</f>
        <v>0</v>
      </c>
      <c r="O6" s="369"/>
      <c r="P6" s="369"/>
      <c r="Q6" s="369"/>
      <c r="R6" s="385" t="s">
        <v>1180</v>
      </c>
      <c r="S6" s="385"/>
      <c r="T6" s="384" t="b">
        <f>IF(ورقة3!A2&lt;&gt;0,IF(ورقة3!P2&lt;&gt;"",ورقة3!P2,VLOOKUP($C$3,ورقة2!$A$1:$U$416,17,0)))</f>
        <v>0</v>
      </c>
      <c r="U6" s="384"/>
      <c r="V6" s="229"/>
      <c r="W6" s="229"/>
      <c r="AA6" s="229"/>
      <c r="AB6" s="229"/>
      <c r="AC6" s="229"/>
      <c r="AD6" s="229"/>
      <c r="AE6" s="229"/>
      <c r="AF6" s="229"/>
      <c r="AG6" s="229"/>
      <c r="AH6" s="229"/>
    </row>
    <row r="7" spans="1:35" ht="36" customHeight="1" thickBot="1" thickTop="1">
      <c r="A7" s="381" t="s">
        <v>804</v>
      </c>
      <c r="B7" s="381"/>
      <c r="C7" s="368" t="b">
        <f>IF(ورقة3!A2&gt;0,IF(ورقة3!L2&lt;&gt;"",ورقة3!L2,VLOOKUP($C$3,ورقة2!A1:U416,10,0)))</f>
        <v>0</v>
      </c>
      <c r="D7" s="368"/>
      <c r="E7" s="368"/>
      <c r="F7" s="367" t="s">
        <v>7</v>
      </c>
      <c r="G7" s="367"/>
      <c r="H7" s="367"/>
      <c r="I7" s="230" t="b">
        <f>IF(ورقة3!A2&gt;0,IF(ورقة3!M2&lt;&gt;"",ورقة3!M2,VLOOKUP($C$3,ورقة2!A1:U416,11,0)))</f>
        <v>0</v>
      </c>
      <c r="J7" s="204" t="s">
        <v>69</v>
      </c>
      <c r="K7" s="413" t="b">
        <f>IF(ورقة3!A2&gt;0,IF(ورقة3!N2&lt;&gt;"",ورقة3!N2,VLOOKUP($C$3,ورقة2!A1:U416,12,0)))</f>
        <v>0</v>
      </c>
      <c r="L7" s="413"/>
      <c r="M7" s="413"/>
      <c r="N7" s="407" t="s">
        <v>1195</v>
      </c>
      <c r="O7" s="407"/>
      <c r="P7" s="363"/>
      <c r="Q7" s="363"/>
      <c r="R7" s="385"/>
      <c r="S7" s="385"/>
      <c r="T7" s="384"/>
      <c r="U7" s="384"/>
      <c r="AA7" s="231"/>
      <c r="AB7" s="231"/>
      <c r="AC7" s="231"/>
      <c r="AD7" s="231"/>
      <c r="AE7" s="231"/>
      <c r="AF7" s="232"/>
      <c r="AG7" s="232"/>
      <c r="AH7" s="232"/>
      <c r="AI7" s="232"/>
    </row>
    <row r="8" spans="1:35" ht="38.25" customHeight="1" thickBot="1" thickTop="1">
      <c r="A8" s="110"/>
      <c r="B8" s="110"/>
      <c r="C8" s="110"/>
      <c r="D8" s="110"/>
      <c r="E8" s="110"/>
      <c r="F8" s="371" t="str">
        <f>IF(C3&lt;&gt;"","المقررات المتبقية للتخرج","أدخل الرقم الامتحاني في الحقل المخصص وفي حال لم تكن معلوماتك كاملة أو صحيحة اضغط على التنويه")</f>
        <v>أدخل الرقم الامتحاني في الحقل المخصص وفي حال لم تكن معلوماتك كاملة أو صحيحة اضغط على التنويه</v>
      </c>
      <c r="G8" s="371"/>
      <c r="H8" s="371"/>
      <c r="I8" s="371"/>
      <c r="J8" s="371"/>
      <c r="K8" s="371"/>
      <c r="L8" s="371"/>
      <c r="M8" s="372"/>
      <c r="P8" s="233"/>
      <c r="Q8" s="107"/>
      <c r="R8" s="180"/>
      <c r="S8" s="180"/>
      <c r="T8" s="180"/>
      <c r="U8" s="180"/>
      <c r="V8" s="222"/>
      <c r="W8" s="222"/>
      <c r="X8" s="234"/>
      <c r="Y8" s="107"/>
      <c r="Z8" s="180"/>
      <c r="AA8" s="180"/>
      <c r="AB8" s="180"/>
      <c r="AC8" s="180"/>
      <c r="AD8" s="222"/>
      <c r="AE8" s="222"/>
      <c r="AF8" s="232"/>
      <c r="AG8" s="232"/>
      <c r="AH8" s="232"/>
      <c r="AI8" s="232"/>
    </row>
    <row r="9" spans="1:35" ht="23.25" customHeight="1" thickBot="1">
      <c r="A9" s="235"/>
      <c r="B9" s="235"/>
      <c r="C9" s="235"/>
      <c r="F9" s="236" t="s">
        <v>1181</v>
      </c>
      <c r="G9" s="237"/>
      <c r="H9" s="403" t="s">
        <v>1182</v>
      </c>
      <c r="I9" s="404"/>
      <c r="J9" s="404"/>
      <c r="K9" s="405"/>
      <c r="L9" s="238" t="s">
        <v>10</v>
      </c>
      <c r="M9" s="238" t="s">
        <v>11</v>
      </c>
      <c r="O9" s="397" t="s">
        <v>1193</v>
      </c>
      <c r="P9" s="397"/>
      <c r="Q9" s="397"/>
      <c r="R9" s="397"/>
      <c r="X9" s="234"/>
      <c r="Y9" s="173"/>
      <c r="Z9" s="232"/>
      <c r="AB9" s="232"/>
      <c r="AC9" s="232"/>
      <c r="AD9" s="173"/>
      <c r="AE9" s="173"/>
      <c r="AI9" s="239"/>
    </row>
    <row r="10" spans="1:40" ht="23.25" customHeight="1">
      <c r="A10" s="421" t="s">
        <v>1237</v>
      </c>
      <c r="B10" s="421"/>
      <c r="C10" s="421"/>
      <c r="D10" s="240">
        <v>1</v>
      </c>
      <c r="E10" s="241">
        <f>IF(OR(L10&lt;&gt;"",M10&lt;&gt;""),1,"")</f>
      </c>
      <c r="F10" s="242">
        <f>AK10</f>
      </c>
      <c r="G10" s="179">
        <f>IF(H10&lt;&gt;"",IF(L10=1,IF($C$1=4,4000,IF($H$1=3,2500,IF($M$1="نعم",500,5000))),IF(M10=1,IF($C$1=4,(IF($H$1=3,2500,IF($C$1=4,5000,5000))),IF($C$1=4,5000,IF($H$1=3,2500,IF($M$1="نعم",500,5000)))))),"")</f>
      </c>
      <c r="H10" s="393">
        <f>_xlfn.IFERROR(VLOOKUP(F10,$AI$10:$AN$51,4,0),"")</f>
      </c>
      <c r="I10" s="394"/>
      <c r="J10" s="394"/>
      <c r="K10" s="395"/>
      <c r="L10" s="251"/>
      <c r="M10" s="46"/>
      <c r="O10" s="397"/>
      <c r="P10" s="397"/>
      <c r="Q10" s="397"/>
      <c r="R10" s="397"/>
      <c r="U10" s="232"/>
      <c r="AB10" s="232"/>
      <c r="AC10" s="232"/>
      <c r="AD10" s="173"/>
      <c r="AE10" s="173"/>
      <c r="AI10" s="36">
        <v>1</v>
      </c>
      <c r="AJ10" s="1">
        <f>_xlfn.IFERROR(IF(VLOOKUP($C$3,ورقة1!$A$2:$AS$418,4,0)&gt;0,AI10,""),"")</f>
      </c>
      <c r="AK10" s="1">
        <f>_xlfn.IFERROR(SMALL($AJ$10:$AJ$51,AI10),"")</f>
      </c>
      <c r="AL10" s="400" t="s">
        <v>12</v>
      </c>
      <c r="AM10" s="400"/>
      <c r="AN10" s="400"/>
    </row>
    <row r="11" spans="1:40" ht="23.25" customHeight="1">
      <c r="A11" s="406" t="s">
        <v>1238</v>
      </c>
      <c r="B11" s="406"/>
      <c r="C11" s="406"/>
      <c r="D11" s="240">
        <v>2</v>
      </c>
      <c r="E11" s="241">
        <f>IF(OR(L11&lt;&gt;"",M11&lt;&gt;""),2,"")</f>
      </c>
      <c r="F11" s="242">
        <f>AK11</f>
      </c>
      <c r="G11" s="179">
        <f>IF(H11&lt;&gt;"",IF(L11=1,IF($C$1=4,4000,IF($H$1=3,2500,IF($M$1="نعم",500,5000))),IF(M11=1,IF($C$1=4,(IF($H$1=3,2500,IF($C$1=4,5000,5000))),IF($C$1=4,5000,IF($H$1=3,2500,IF($M$1="نعم",500,5000)))))),"")</f>
      </c>
      <c r="H11" s="393">
        <f>_xlfn.IFERROR(VLOOKUP(F11,$AI$10:$AN$51,4,0),"")</f>
      </c>
      <c r="I11" s="394"/>
      <c r="J11" s="394"/>
      <c r="K11" s="395"/>
      <c r="L11" s="252"/>
      <c r="M11" s="47"/>
      <c r="O11" s="397"/>
      <c r="P11" s="397"/>
      <c r="Q11" s="397"/>
      <c r="R11" s="397"/>
      <c r="X11" s="234"/>
      <c r="Y11" s="173"/>
      <c r="Z11" s="232"/>
      <c r="AA11" s="232"/>
      <c r="AB11" s="232"/>
      <c r="AC11" s="232"/>
      <c r="AD11" s="173"/>
      <c r="AE11" s="173"/>
      <c r="AI11" s="37">
        <v>2</v>
      </c>
      <c r="AJ11" s="1">
        <f>_xlfn.IFERROR(IF(VLOOKUP($C$3,ورقة1!$A$2:$AS$418,5,0)&gt;0,AI11,""),"")</f>
      </c>
      <c r="AK11" s="1">
        <f>_xlfn.IFERROR(SMALL($AJ$10:$AJ$51,AI11),"")</f>
      </c>
      <c r="AL11" s="388" t="s">
        <v>15</v>
      </c>
      <c r="AM11" s="379"/>
      <c r="AN11" s="389"/>
    </row>
    <row r="12" spans="1:40" ht="23.25" customHeight="1">
      <c r="A12" s="406"/>
      <c r="B12" s="406"/>
      <c r="C12" s="406"/>
      <c r="D12" s="240">
        <v>3</v>
      </c>
      <c r="E12" s="241">
        <f>IF(OR(L12&lt;&gt;"",M12&lt;&gt;""),3,"")</f>
      </c>
      <c r="F12" s="242">
        <f>AK12</f>
      </c>
      <c r="G12" s="179">
        <f>IF(H12&lt;&gt;"",IF(L12=1,IF($C$1=4,4000,IF($H$1=3,2500,IF($M$1="نعم",500,5000))),IF(M12=1,IF($C$1=4,(IF($H$1=3,2500,IF($C$1=4,5000,5000))),IF($C$1=4,5000,IF($H$1=3,2500,IF($M$1="نعم",500,5000)))))),"")</f>
      </c>
      <c r="H12" s="393">
        <f>_xlfn.IFERROR(VLOOKUP(F12,$AI$10:$AN$51,4,0),"")</f>
      </c>
      <c r="I12" s="394"/>
      <c r="J12" s="394"/>
      <c r="K12" s="395"/>
      <c r="L12" s="252"/>
      <c r="M12" s="47"/>
      <c r="O12" s="397"/>
      <c r="P12" s="397"/>
      <c r="Q12" s="397"/>
      <c r="R12" s="397"/>
      <c r="X12" s="234"/>
      <c r="Y12" s="173"/>
      <c r="Z12" s="232"/>
      <c r="AA12" s="232"/>
      <c r="AB12" s="232"/>
      <c r="AC12" s="232"/>
      <c r="AD12" s="173"/>
      <c r="AE12" s="173"/>
      <c r="AI12" s="37">
        <v>3</v>
      </c>
      <c r="AJ12" s="1">
        <f>_xlfn.IFERROR(IF(VLOOKUP($C$3,ورقة1!$A$2:$AS$418,6,0)&gt;0,AI12,""),"")</f>
      </c>
      <c r="AK12" s="1">
        <f>_xlfn.IFERROR(SMALL($AJ$10:$AJ$51,AI12),"")</f>
      </c>
      <c r="AL12" s="388" t="s">
        <v>17</v>
      </c>
      <c r="AM12" s="379"/>
      <c r="AN12" s="389"/>
    </row>
    <row r="13" spans="1:40" ht="22.5" customHeight="1">
      <c r="A13" s="232"/>
      <c r="B13" s="232"/>
      <c r="C13" s="232"/>
      <c r="D13" s="240">
        <v>4</v>
      </c>
      <c r="E13" s="241">
        <f>IF(OR(L13&lt;&gt;"",M13&lt;&gt;""),4,"")</f>
      </c>
      <c r="F13" s="242">
        <f>AK13</f>
      </c>
      <c r="G13" s="179">
        <f>IF(H13&lt;&gt;"",IF(L13=1,IF($C$1=4,4000,IF($H$1=3,2500,IF($M$1="نعم",500,5000))),IF(M13=1,IF($C$1=4,(IF($H$1=3,2500,IF($C$1=4,5000,5000))),IF($C$1=4,5000,IF($H$1=3,2500,IF($M$1="نعم",500,5000)))))),"")</f>
      </c>
      <c r="H13" s="393">
        <f>_xlfn.IFERROR(VLOOKUP(F13,$AI$10:$AN$51,4,0),"")</f>
      </c>
      <c r="I13" s="394"/>
      <c r="J13" s="394"/>
      <c r="K13" s="395"/>
      <c r="L13" s="252"/>
      <c r="M13" s="47"/>
      <c r="O13" s="397"/>
      <c r="P13" s="397"/>
      <c r="Q13" s="397"/>
      <c r="R13" s="397"/>
      <c r="X13" s="234"/>
      <c r="Y13" s="173"/>
      <c r="Z13" s="232"/>
      <c r="AA13" s="232"/>
      <c r="AB13" s="232"/>
      <c r="AC13" s="232"/>
      <c r="AD13" s="173"/>
      <c r="AE13" s="173"/>
      <c r="AI13" s="37">
        <v>4</v>
      </c>
      <c r="AJ13" s="1">
        <f>_xlfn.IFERROR(IF(VLOOKUP($C$3,ورقة1!$A$2:$AS$418,7,0)&gt;0,AI13,""),"")</f>
      </c>
      <c r="AK13" s="1">
        <f>_xlfn.IFERROR(SMALL($AJ$10:$AJ$51,AI13),"")</f>
      </c>
      <c r="AL13" s="388" t="s">
        <v>19</v>
      </c>
      <c r="AM13" s="379"/>
      <c r="AN13" s="389"/>
    </row>
    <row r="14" spans="1:40" ht="21" customHeight="1">
      <c r="A14" s="408" t="s">
        <v>60</v>
      </c>
      <c r="B14" s="408"/>
      <c r="C14" s="409" t="e">
        <f>N14+N16-K2</f>
        <v>#N/A</v>
      </c>
      <c r="D14" s="409"/>
      <c r="E14" s="409"/>
      <c r="F14" s="176" t="s">
        <v>1196</v>
      </c>
      <c r="G14" s="178"/>
      <c r="H14" s="410" t="b">
        <f>IF(P7&lt;&gt;"",IF(C1&lt;&gt;"",S23+AH24+8000+(((D15-2)*4000)+(K15*5000))/2,IF(H1&lt;&gt;"",S23+AH24+5000+(((D15-2)*2500)+(K15*2500))/2,S23+AH24+10000+((D15+K15-2)*5000)/2)))</f>
        <v>0</v>
      </c>
      <c r="I14" s="410"/>
      <c r="J14" s="411" t="s">
        <v>1197</v>
      </c>
      <c r="K14" s="411"/>
      <c r="L14" s="396">
        <f>IF(P7&lt;&gt;"",C14-H14,"")</f>
      </c>
      <c r="M14" s="396"/>
      <c r="N14" s="243">
        <f>SUM(G10:G13)</f>
        <v>0</v>
      </c>
      <c r="O14" s="397"/>
      <c r="P14" s="397"/>
      <c r="Q14" s="397"/>
      <c r="R14" s="397"/>
      <c r="X14" s="244"/>
      <c r="Y14" s="244"/>
      <c r="Z14" s="244"/>
      <c r="AA14" s="244"/>
      <c r="AB14" s="244"/>
      <c r="AC14" s="244"/>
      <c r="AD14" s="244"/>
      <c r="AE14" s="244"/>
      <c r="AI14" s="245">
        <v>5</v>
      </c>
      <c r="AJ14" s="1">
        <f>_xlfn.IFERROR(IF(VLOOKUP($C$3,ورقة1!$A$2:$AS$418,8,0)&gt;0,AI14,""),"")</f>
      </c>
      <c r="AK14" s="1">
        <f>_xlfn.IFERROR(SMALL($AJ$10:$AJ$51,AI14),"")</f>
      </c>
      <c r="AL14" s="388" t="s">
        <v>21</v>
      </c>
      <c r="AM14" s="379"/>
      <c r="AN14" s="389"/>
    </row>
    <row r="15" spans="1:40" ht="30" customHeight="1" thickBot="1">
      <c r="A15" s="402" t="s">
        <v>1175</v>
      </c>
      <c r="B15" s="402"/>
      <c r="C15" s="402"/>
      <c r="D15" s="401">
        <f>COUNTA(L10:L13)</f>
        <v>0</v>
      </c>
      <c r="E15" s="401"/>
      <c r="F15" s="402" t="s">
        <v>1176</v>
      </c>
      <c r="G15" s="402"/>
      <c r="H15" s="402"/>
      <c r="I15" s="402"/>
      <c r="J15" s="402"/>
      <c r="K15" s="246">
        <f>COUNTA(M10:M13)</f>
        <v>0</v>
      </c>
      <c r="L15" s="176"/>
      <c r="M15" s="176"/>
      <c r="O15" s="397"/>
      <c r="P15" s="397"/>
      <c r="Q15" s="397"/>
      <c r="R15" s="397"/>
      <c r="X15" s="247"/>
      <c r="Y15" s="173"/>
      <c r="Z15" s="174"/>
      <c r="AA15" s="174"/>
      <c r="AB15" s="174"/>
      <c r="AC15" s="174"/>
      <c r="AD15" s="173"/>
      <c r="AE15" s="173"/>
      <c r="AI15" s="38">
        <v>102</v>
      </c>
      <c r="AJ15" s="1">
        <f>_xlfn.IFERROR(IF(VLOOKUP($C$3,ورقة1!$A$2:$AS$418,9,0)&gt;0,AI15,""),"")</f>
      </c>
      <c r="AL15" s="388" t="s">
        <v>23</v>
      </c>
      <c r="AM15" s="379"/>
      <c r="AN15" s="389"/>
    </row>
    <row r="16" spans="1:40" ht="20.25" customHeight="1">
      <c r="A16" s="398" t="s">
        <v>1337</v>
      </c>
      <c r="B16" s="398"/>
      <c r="C16" s="398"/>
      <c r="D16" s="399" t="str">
        <f>IF(S1&lt;&gt;"","1900","لا يوجد")</f>
        <v>لا يوجد</v>
      </c>
      <c r="E16" s="399"/>
      <c r="F16" s="399"/>
      <c r="G16" s="180"/>
      <c r="H16" s="180"/>
      <c r="I16" s="232"/>
      <c r="J16" s="181"/>
      <c r="K16" s="181"/>
      <c r="L16" s="181"/>
      <c r="M16" s="181"/>
      <c r="N16" s="241">
        <f>IF(D16="لا يوجد",0,D16)</f>
        <v>0</v>
      </c>
      <c r="O16" s="214"/>
      <c r="P16" s="214"/>
      <c r="X16" s="231"/>
      <c r="Y16" s="231"/>
      <c r="Z16" s="231"/>
      <c r="AA16" s="231"/>
      <c r="AB16" s="231"/>
      <c r="AC16" s="231"/>
      <c r="AD16" s="231"/>
      <c r="AE16" s="231"/>
      <c r="AI16" s="36">
        <v>6</v>
      </c>
      <c r="AJ16" s="1">
        <f>_xlfn.IFERROR(IF(VLOOKUP($C$3,ورقة1!$A$2:$AS$418,10,0)&gt;0,AI16,""),"")</f>
      </c>
      <c r="AL16" s="400" t="s">
        <v>14</v>
      </c>
      <c r="AM16" s="400"/>
      <c r="AN16" s="400"/>
    </row>
    <row r="17" spans="1:40" ht="23.25" customHeight="1">
      <c r="A17" s="232"/>
      <c r="B17" s="182"/>
      <c r="C17" s="182"/>
      <c r="D17" s="232"/>
      <c r="E17" s="232"/>
      <c r="F17" s="232"/>
      <c r="G17" s="232"/>
      <c r="H17" s="232"/>
      <c r="I17" s="3"/>
      <c r="J17" s="3"/>
      <c r="K17" s="3"/>
      <c r="L17" s="3"/>
      <c r="M17" s="3"/>
      <c r="N17" s="3"/>
      <c r="O17" s="3"/>
      <c r="P17" s="3"/>
      <c r="Q17" s="107"/>
      <c r="R17" s="232"/>
      <c r="S17" s="232"/>
      <c r="T17" s="232"/>
      <c r="U17" s="232"/>
      <c r="V17" s="173"/>
      <c r="W17" s="173"/>
      <c r="X17" s="108"/>
      <c r="Y17" s="107"/>
      <c r="Z17" s="232"/>
      <c r="AA17" s="232"/>
      <c r="AB17" s="232"/>
      <c r="AC17" s="232"/>
      <c r="AD17" s="173"/>
      <c r="AE17" s="173"/>
      <c r="AI17" s="37">
        <v>7</v>
      </c>
      <c r="AJ17" s="1">
        <f>_xlfn.IFERROR(IF(VLOOKUP($C$3,ورقة1!$A$2:$AS$418,11,0)&gt;0,AI17,""),"")</f>
      </c>
      <c r="AL17" s="392" t="s">
        <v>16</v>
      </c>
      <c r="AM17" s="392"/>
      <c r="AN17" s="392"/>
    </row>
    <row r="18" spans="1:40" ht="23.25" customHeight="1">
      <c r="A18" s="232"/>
      <c r="B18" s="232"/>
      <c r="C18" s="24"/>
      <c r="D18" s="24"/>
      <c r="E18" s="232"/>
      <c r="F18" s="232"/>
      <c r="G18" s="232"/>
      <c r="H18" s="232"/>
      <c r="I18" s="3"/>
      <c r="J18" s="3"/>
      <c r="K18" s="3"/>
      <c r="L18" s="3"/>
      <c r="M18" s="3"/>
      <c r="N18" s="3"/>
      <c r="O18" s="3"/>
      <c r="P18" s="3"/>
      <c r="Q18" s="107"/>
      <c r="R18" s="232"/>
      <c r="S18" s="232"/>
      <c r="T18" s="232"/>
      <c r="U18" s="232"/>
      <c r="V18" s="173"/>
      <c r="W18" s="173"/>
      <c r="X18" s="108"/>
      <c r="Y18" s="107"/>
      <c r="Z18" s="232"/>
      <c r="AA18" s="232"/>
      <c r="AB18" s="232"/>
      <c r="AC18" s="232"/>
      <c r="AD18" s="173"/>
      <c r="AE18" s="173"/>
      <c r="AI18" s="37">
        <v>8</v>
      </c>
      <c r="AJ18" s="1">
        <f>_xlfn.IFERROR(IF(VLOOKUP($C$3,ورقة1!$A$2:$AS$418,12,0)&gt;0,AI18,""),"")</f>
      </c>
      <c r="AL18" s="392" t="s">
        <v>18</v>
      </c>
      <c r="AM18" s="392"/>
      <c r="AN18" s="392"/>
    </row>
    <row r="19" spans="1:40" ht="23.25" customHeight="1">
      <c r="A19" s="232"/>
      <c r="B19" s="232"/>
      <c r="C19" s="232"/>
      <c r="D19" s="232"/>
      <c r="E19" s="232"/>
      <c r="F19" s="173"/>
      <c r="G19" s="173"/>
      <c r="H19" s="108"/>
      <c r="I19" s="107"/>
      <c r="J19" s="232"/>
      <c r="K19" s="232"/>
      <c r="L19" s="232"/>
      <c r="M19" s="232"/>
      <c r="N19" s="173"/>
      <c r="O19" s="173"/>
      <c r="P19" s="233"/>
      <c r="Q19" s="107"/>
      <c r="R19" s="232"/>
      <c r="S19" s="232"/>
      <c r="T19" s="232"/>
      <c r="U19" s="232"/>
      <c r="V19" s="173"/>
      <c r="W19" s="173"/>
      <c r="X19" s="108"/>
      <c r="Y19" s="107"/>
      <c r="Z19" s="232"/>
      <c r="AA19" s="232"/>
      <c r="AB19" s="232"/>
      <c r="AC19" s="232"/>
      <c r="AD19" s="173"/>
      <c r="AE19" s="173"/>
      <c r="AF19" s="239"/>
      <c r="AG19" s="239"/>
      <c r="AH19" s="239"/>
      <c r="AI19" s="37">
        <v>9</v>
      </c>
      <c r="AJ19" s="1">
        <f>_xlfn.IFERROR(IF(VLOOKUP($C$3,ورقة1!$A$2:$AS$418,13,0)&gt;0,AI19,""),"")</f>
      </c>
      <c r="AL19" s="392" t="s">
        <v>20</v>
      </c>
      <c r="AM19" s="392"/>
      <c r="AN19" s="392"/>
    </row>
    <row r="20" spans="1:40" ht="23.25" customHeight="1" thickBot="1">
      <c r="A20" s="232"/>
      <c r="B20" s="232"/>
      <c r="C20" s="232"/>
      <c r="D20" s="232"/>
      <c r="E20" s="232"/>
      <c r="F20" s="173"/>
      <c r="G20" s="173"/>
      <c r="H20" s="108"/>
      <c r="I20" s="107"/>
      <c r="J20" s="232"/>
      <c r="K20" s="232"/>
      <c r="L20" s="232"/>
      <c r="M20" s="232"/>
      <c r="N20" s="173"/>
      <c r="O20" s="173"/>
      <c r="P20" s="233"/>
      <c r="Q20" s="107"/>
      <c r="R20" s="232"/>
      <c r="S20" s="232"/>
      <c r="T20" s="232"/>
      <c r="U20" s="232"/>
      <c r="V20" s="173"/>
      <c r="W20" s="173"/>
      <c r="X20" s="108"/>
      <c r="Y20" s="107"/>
      <c r="Z20" s="232"/>
      <c r="AA20" s="232"/>
      <c r="AB20" s="232"/>
      <c r="AC20" s="232"/>
      <c r="AD20" s="173"/>
      <c r="AE20" s="173"/>
      <c r="AF20" s="228"/>
      <c r="AG20" s="228"/>
      <c r="AH20" s="228"/>
      <c r="AI20" s="38">
        <v>10</v>
      </c>
      <c r="AJ20" s="1">
        <f>_xlfn.IFERROR(IF(VLOOKUP($C$3,ورقة1!$A$2:$AS$418,14,0)&gt;0,AI20,""),"")</f>
      </c>
      <c r="AL20" s="391" t="s">
        <v>22</v>
      </c>
      <c r="AM20" s="391"/>
      <c r="AN20" s="391"/>
    </row>
    <row r="21" spans="1:40" ht="23.25" customHeight="1">
      <c r="A21" s="232"/>
      <c r="B21" s="232"/>
      <c r="C21" s="232"/>
      <c r="D21" s="232"/>
      <c r="E21" s="232"/>
      <c r="F21" s="173"/>
      <c r="G21" s="173"/>
      <c r="H21" s="108"/>
      <c r="I21" s="107"/>
      <c r="J21" s="232"/>
      <c r="K21" s="232"/>
      <c r="L21" s="232"/>
      <c r="M21" s="232"/>
      <c r="N21" s="173"/>
      <c r="O21" s="173"/>
      <c r="P21" s="233"/>
      <c r="Q21" s="107"/>
      <c r="R21" s="232"/>
      <c r="S21" s="232"/>
      <c r="T21" s="232"/>
      <c r="U21" s="232"/>
      <c r="V21" s="173"/>
      <c r="W21" s="173"/>
      <c r="X21" s="108"/>
      <c r="Y21" s="107"/>
      <c r="Z21" s="232"/>
      <c r="AA21" s="232"/>
      <c r="AB21" s="232"/>
      <c r="AC21" s="232"/>
      <c r="AD21" s="173"/>
      <c r="AE21" s="173"/>
      <c r="AF21" s="228"/>
      <c r="AG21" s="228"/>
      <c r="AH21" s="228"/>
      <c r="AI21" s="32">
        <v>11</v>
      </c>
      <c r="AJ21" s="1">
        <f>_xlfn.IFERROR(IF(VLOOKUP($C$3,ورقة1!$A$2:$AS$418,15,0)&gt;0,AI21,""),"")</f>
      </c>
      <c r="AL21" s="419" t="s">
        <v>24</v>
      </c>
      <c r="AM21" s="415"/>
      <c r="AN21" s="415"/>
    </row>
    <row r="22" spans="1:40" ht="15.75">
      <c r="A22" s="232"/>
      <c r="B22" s="232"/>
      <c r="C22" s="232"/>
      <c r="D22" s="232"/>
      <c r="E22" s="232"/>
      <c r="F22" s="173"/>
      <c r="G22" s="173"/>
      <c r="H22" s="108"/>
      <c r="I22" s="232"/>
      <c r="J22" s="110"/>
      <c r="K22" s="110"/>
      <c r="L22" s="110"/>
      <c r="M22" s="110"/>
      <c r="N22" s="110"/>
      <c r="O22" s="110"/>
      <c r="P22" s="248"/>
      <c r="Q22" s="232"/>
      <c r="R22" s="244"/>
      <c r="S22" s="244"/>
      <c r="T22" s="244"/>
      <c r="U22" s="244"/>
      <c r="V22" s="244"/>
      <c r="W22" s="244"/>
      <c r="X22" s="244"/>
      <c r="Y22" s="244"/>
      <c r="Z22" s="244"/>
      <c r="AA22" s="244"/>
      <c r="AB22" s="244"/>
      <c r="AC22" s="244"/>
      <c r="AD22" s="244"/>
      <c r="AE22" s="244"/>
      <c r="AF22" s="228"/>
      <c r="AG22" s="228"/>
      <c r="AH22" s="228"/>
      <c r="AI22" s="33">
        <v>12</v>
      </c>
      <c r="AJ22" s="1">
        <f>_xlfn.IFERROR(IF(VLOOKUP($C$3,ورقة1!$A$2:$AS$418,16,0)&gt;0,AI22,""),"")</f>
      </c>
      <c r="AL22" s="378" t="s">
        <v>26</v>
      </c>
      <c r="AM22" s="379"/>
      <c r="AN22" s="379"/>
    </row>
    <row r="23" spans="1:40" ht="15.75">
      <c r="A23" s="174"/>
      <c r="B23" s="174"/>
      <c r="C23" s="174"/>
      <c r="D23" s="174"/>
      <c r="E23" s="174"/>
      <c r="F23" s="173"/>
      <c r="G23" s="173"/>
      <c r="H23" s="108"/>
      <c r="I23" s="107"/>
      <c r="J23" s="232"/>
      <c r="K23" s="232"/>
      <c r="L23" s="232"/>
      <c r="M23" s="232"/>
      <c r="N23" s="232"/>
      <c r="O23" s="232"/>
      <c r="P23" s="248"/>
      <c r="Q23" s="107"/>
      <c r="R23" s="174"/>
      <c r="S23" s="174"/>
      <c r="T23" s="174"/>
      <c r="U23" s="174"/>
      <c r="V23" s="173"/>
      <c r="W23" s="173"/>
      <c r="X23" s="175"/>
      <c r="Y23" s="107"/>
      <c r="Z23" s="174"/>
      <c r="AA23" s="174"/>
      <c r="AB23" s="174"/>
      <c r="AC23" s="174"/>
      <c r="AD23" s="173"/>
      <c r="AE23" s="173"/>
      <c r="AF23" s="228"/>
      <c r="AG23" s="228"/>
      <c r="AH23" s="228"/>
      <c r="AI23" s="33">
        <v>13</v>
      </c>
      <c r="AJ23" s="1">
        <f>_xlfn.IFERROR(IF(VLOOKUP($C$3,ورقة1!$A$2:$AS$418,17,0)&gt;0,AI23,""),"")</f>
      </c>
      <c r="AL23" s="378" t="s">
        <v>28</v>
      </c>
      <c r="AM23" s="379"/>
      <c r="AN23" s="379"/>
    </row>
    <row r="24" spans="1:40" ht="18" customHeight="1">
      <c r="A24" s="232"/>
      <c r="B24" s="232"/>
      <c r="C24" s="232"/>
      <c r="D24" s="232"/>
      <c r="E24" s="232"/>
      <c r="F24" s="232"/>
      <c r="G24" s="232"/>
      <c r="H24" s="108"/>
      <c r="I24" s="107"/>
      <c r="J24" s="109"/>
      <c r="K24" s="110"/>
      <c r="L24" s="110"/>
      <c r="M24" s="110"/>
      <c r="N24" s="107"/>
      <c r="O24" s="107"/>
      <c r="AD24" s="215"/>
      <c r="AE24" s="215"/>
      <c r="AF24" s="399"/>
      <c r="AG24" s="399"/>
      <c r="AH24" s="203"/>
      <c r="AI24" s="33">
        <v>14</v>
      </c>
      <c r="AJ24" s="1">
        <f>_xlfn.IFERROR(IF(VLOOKUP($C$3,ورقة1!$A$2:$AS$418,18,0)&gt;0,AI24,""),"")</f>
      </c>
      <c r="AL24" s="378" t="s">
        <v>30</v>
      </c>
      <c r="AM24" s="379"/>
      <c r="AN24" s="379"/>
    </row>
    <row r="25" spans="1:40" ht="38.25" customHeight="1">
      <c r="A25" s="232"/>
      <c r="B25" s="232"/>
      <c r="C25" s="232"/>
      <c r="D25" s="232"/>
      <c r="E25" s="232"/>
      <c r="F25" s="232"/>
      <c r="G25" s="232"/>
      <c r="H25" s="232"/>
      <c r="I25" s="232"/>
      <c r="J25" s="232"/>
      <c r="K25" s="232"/>
      <c r="L25" s="232"/>
      <c r="M25" s="232"/>
      <c r="N25" s="232"/>
      <c r="O25" s="232"/>
      <c r="AD25" s="215"/>
      <c r="AE25" s="215"/>
      <c r="AF25" s="228"/>
      <c r="AG25" s="228"/>
      <c r="AH25" s="228"/>
      <c r="AI25" s="34">
        <v>15</v>
      </c>
      <c r="AJ25" s="1">
        <f>_xlfn.IFERROR(IF(VLOOKUP($C$3,ورقة1!$A$2:$AS$418,19,0)&gt;0,AI25,""),"")</f>
      </c>
      <c r="AL25" s="378" t="s">
        <v>32</v>
      </c>
      <c r="AM25" s="379"/>
      <c r="AN25" s="379"/>
    </row>
    <row r="26" spans="1:40" s="3" customFormat="1" ht="16.5" thickBot="1">
      <c r="A26" s="24"/>
      <c r="B26" s="24"/>
      <c r="C26" s="177">
        <v>714646</v>
      </c>
      <c r="D26" s="177"/>
      <c r="E26" s="177"/>
      <c r="F26" s="177"/>
      <c r="G26" s="24"/>
      <c r="H26" s="24"/>
      <c r="I26" s="24"/>
      <c r="J26" s="24"/>
      <c r="K26" s="24"/>
      <c r="L26" s="24"/>
      <c r="M26" s="24"/>
      <c r="N26" s="24"/>
      <c r="O26" s="24"/>
      <c r="AI26" s="35">
        <v>302</v>
      </c>
      <c r="AJ26" s="1">
        <f>_xlfn.IFERROR(IF(VLOOKUP($C$3,ورقة1!$A$2:$AS$418,20,0)&gt;0,AI26,""),"")</f>
      </c>
      <c r="AL26" s="376" t="s">
        <v>23</v>
      </c>
      <c r="AM26" s="377"/>
      <c r="AN26" s="377"/>
    </row>
    <row r="27" spans="1:40" s="3" customFormat="1" ht="14.25" customHeight="1">
      <c r="A27" s="24"/>
      <c r="B27" s="24"/>
      <c r="C27" s="177"/>
      <c r="D27" s="177"/>
      <c r="E27" s="177"/>
      <c r="F27" s="177"/>
      <c r="G27" s="24"/>
      <c r="H27" s="24"/>
      <c r="I27" s="24"/>
      <c r="J27" s="24"/>
      <c r="K27" s="24"/>
      <c r="L27" s="24"/>
      <c r="M27" s="24"/>
      <c r="N27" s="24"/>
      <c r="O27" s="24"/>
      <c r="AI27" s="32">
        <v>16</v>
      </c>
      <c r="AJ27" s="1">
        <f>_xlfn.IFERROR(IF(VLOOKUP($C$3,ورقة1!$A$2:$AS$418,21,0)&gt;0,AI27,""),"")</f>
      </c>
      <c r="AL27" s="419" t="s">
        <v>25</v>
      </c>
      <c r="AM27" s="415"/>
      <c r="AN27" s="420"/>
    </row>
    <row r="28" spans="1:40" s="3" customFormat="1" ht="15.75">
      <c r="A28" s="4"/>
      <c r="B28" s="26"/>
      <c r="C28" s="26"/>
      <c r="D28" s="26"/>
      <c r="E28" s="26"/>
      <c r="H28" s="25"/>
      <c r="J28" s="4"/>
      <c r="K28" s="26"/>
      <c r="L28" s="26"/>
      <c r="M28" s="26"/>
      <c r="AI28" s="33">
        <v>17</v>
      </c>
      <c r="AJ28" s="1">
        <f>_xlfn.IFERROR(IF(VLOOKUP($C$3,ورقة1!$A$2:$AS$418,22,0)&gt;0,AI28,""),"")</f>
      </c>
      <c r="AL28" s="378" t="s">
        <v>27</v>
      </c>
      <c r="AM28" s="379"/>
      <c r="AN28" s="380"/>
    </row>
    <row r="29" spans="1:40" s="3" customFormat="1" ht="15.75">
      <c r="A29" s="4"/>
      <c r="B29" s="26"/>
      <c r="C29" s="26"/>
      <c r="D29" s="26"/>
      <c r="E29" s="26"/>
      <c r="H29" s="25"/>
      <c r="J29" s="4"/>
      <c r="K29" s="26"/>
      <c r="L29" s="26"/>
      <c r="M29" s="26"/>
      <c r="AI29" s="33">
        <v>18</v>
      </c>
      <c r="AJ29" s="1">
        <f>_xlfn.IFERROR(IF(VLOOKUP($C$3,ورقة1!$A$2:$AS$418,23,0)&gt;0,AI29,""),"")</f>
      </c>
      <c r="AL29" s="378" t="s">
        <v>29</v>
      </c>
      <c r="AM29" s="379"/>
      <c r="AN29" s="380"/>
    </row>
    <row r="30" spans="1:40" s="3" customFormat="1" ht="15.75">
      <c r="A30" s="4"/>
      <c r="B30" s="26"/>
      <c r="C30" s="26"/>
      <c r="D30" s="26"/>
      <c r="E30" s="26"/>
      <c r="H30" s="25"/>
      <c r="J30" s="4"/>
      <c r="K30" s="26"/>
      <c r="L30" s="26"/>
      <c r="M30" s="26"/>
      <c r="AI30" s="33">
        <v>19</v>
      </c>
      <c r="AJ30" s="1">
        <f>_xlfn.IFERROR(IF(VLOOKUP($C$3,ورقة1!$A$2:$AS$418,24,0)&gt;0,AI30,""),"")</f>
      </c>
      <c r="AL30" s="378" t="s">
        <v>31</v>
      </c>
      <c r="AM30" s="379"/>
      <c r="AN30" s="380"/>
    </row>
    <row r="31" spans="1:40" s="3" customFormat="1" ht="16.5" thickBot="1">
      <c r="A31" s="4"/>
      <c r="B31" s="26"/>
      <c r="C31" s="26"/>
      <c r="D31" s="26"/>
      <c r="E31" s="26"/>
      <c r="H31" s="25"/>
      <c r="J31" s="4"/>
      <c r="K31" s="26"/>
      <c r="L31" s="26"/>
      <c r="M31" s="26"/>
      <c r="AI31" s="35">
        <v>20</v>
      </c>
      <c r="AJ31" s="1">
        <f>_xlfn.IFERROR(IF(VLOOKUP($C$3,ورقة1!$A$2:$AS$418,25,0)&gt;0,AI31,""),"")</f>
      </c>
      <c r="AL31" s="376" t="s">
        <v>33</v>
      </c>
      <c r="AM31" s="377"/>
      <c r="AN31" s="418"/>
    </row>
    <row r="32" spans="1:40" s="3" customFormat="1" ht="15.75">
      <c r="A32" s="5"/>
      <c r="B32" s="26"/>
      <c r="C32" s="26"/>
      <c r="D32" s="26"/>
      <c r="E32" s="26"/>
      <c r="H32" s="25"/>
      <c r="J32" s="4"/>
      <c r="K32" s="26"/>
      <c r="L32" s="26"/>
      <c r="M32" s="26"/>
      <c r="AI32" s="44">
        <v>21</v>
      </c>
      <c r="AJ32" s="1">
        <f>_xlfn.IFERROR(IF(VLOOKUP($C$3,ورقة1!$A$2:$AS$418,26,0)&gt;0,AI32,""),"")</f>
      </c>
      <c r="AL32" s="373" t="s">
        <v>61</v>
      </c>
      <c r="AM32" s="374"/>
      <c r="AN32" s="375"/>
    </row>
    <row r="33" spans="1:40" s="3" customFormat="1" ht="15.75">
      <c r="A33" s="24"/>
      <c r="B33" s="24"/>
      <c r="C33" s="24"/>
      <c r="D33" s="24"/>
      <c r="E33" s="24"/>
      <c r="F33" s="24"/>
      <c r="G33" s="24"/>
      <c r="H33" s="24"/>
      <c r="I33" s="24"/>
      <c r="J33" s="24"/>
      <c r="K33" s="24"/>
      <c r="L33" s="24"/>
      <c r="M33" s="24"/>
      <c r="N33" s="24"/>
      <c r="O33" s="24"/>
      <c r="AI33" s="39">
        <v>22</v>
      </c>
      <c r="AJ33" s="1">
        <f>_xlfn.IFERROR(IF(VLOOKUP($C$3,ورقة1!$A$2:$AS$418,27,0)&gt;0,AI33,""),"")</f>
      </c>
      <c r="AL33" s="388" t="s">
        <v>35</v>
      </c>
      <c r="AM33" s="379"/>
      <c r="AN33" s="389"/>
    </row>
    <row r="34" spans="1:40" s="3" customFormat="1" ht="15.75">
      <c r="A34" s="4"/>
      <c r="B34" s="26"/>
      <c r="C34" s="26"/>
      <c r="D34" s="26"/>
      <c r="E34" s="26"/>
      <c r="H34" s="25"/>
      <c r="J34" s="4"/>
      <c r="K34" s="26"/>
      <c r="L34" s="26"/>
      <c r="M34" s="26"/>
      <c r="AI34" s="39">
        <v>23</v>
      </c>
      <c r="AJ34" s="1">
        <f>_xlfn.IFERROR(IF(VLOOKUP($C$3,ورقة1!$A$2:$AS$418,28,0)&gt;0,AI34,""),"")</f>
      </c>
      <c r="AL34" s="388" t="s">
        <v>37</v>
      </c>
      <c r="AM34" s="379"/>
      <c r="AN34" s="389"/>
    </row>
    <row r="35" spans="1:40" s="3" customFormat="1" ht="15.75">
      <c r="A35" s="4"/>
      <c r="B35" s="26"/>
      <c r="C35" s="26"/>
      <c r="D35" s="26"/>
      <c r="E35" s="26"/>
      <c r="H35" s="25"/>
      <c r="J35" s="4"/>
      <c r="K35" s="26"/>
      <c r="L35" s="26"/>
      <c r="M35" s="26"/>
      <c r="AI35" s="39">
        <v>24</v>
      </c>
      <c r="AJ35" s="1">
        <f>_xlfn.IFERROR(IF(VLOOKUP($C$3,ورقة1!$A$2:$AS$418,29,0)&gt;0,AI35,""),"")</f>
      </c>
      <c r="AL35" s="388" t="s">
        <v>39</v>
      </c>
      <c r="AM35" s="379"/>
      <c r="AN35" s="389"/>
    </row>
    <row r="36" spans="1:40" s="3" customFormat="1" ht="16.5" thickBot="1">
      <c r="A36" s="4"/>
      <c r="B36" s="26"/>
      <c r="C36" s="26"/>
      <c r="D36" s="26"/>
      <c r="E36" s="26"/>
      <c r="H36" s="25"/>
      <c r="J36" s="4"/>
      <c r="K36" s="26"/>
      <c r="L36" s="26"/>
      <c r="M36" s="26"/>
      <c r="AI36" s="40">
        <v>25</v>
      </c>
      <c r="AJ36" s="1">
        <f>_xlfn.IFERROR(IF(VLOOKUP($C$3,ورقة1!$A$2:$AS$418,30,0)&gt;0,AI36,""),"")</f>
      </c>
      <c r="AL36" s="386" t="s">
        <v>41</v>
      </c>
      <c r="AM36" s="377"/>
      <c r="AN36" s="387"/>
    </row>
    <row r="37" spans="1:40" s="3" customFormat="1" ht="15.75">
      <c r="A37" s="4"/>
      <c r="B37" s="26"/>
      <c r="C37" s="26"/>
      <c r="D37" s="26"/>
      <c r="E37" s="26"/>
      <c r="H37" s="25"/>
      <c r="J37" s="4"/>
      <c r="K37" s="26"/>
      <c r="L37" s="26"/>
      <c r="M37" s="26"/>
      <c r="AI37" s="45">
        <v>26</v>
      </c>
      <c r="AJ37" s="1">
        <f>_xlfn.IFERROR(IF(VLOOKUP($C$3,ورقة1!$A$2:$AS$418,31,0)&gt;0,AI37,""),"")</f>
      </c>
      <c r="AL37" s="373" t="s">
        <v>34</v>
      </c>
      <c r="AM37" s="374"/>
      <c r="AN37" s="375"/>
    </row>
    <row r="38" spans="1:40" s="3" customFormat="1" ht="15.75">
      <c r="A38" s="4"/>
      <c r="B38" s="26"/>
      <c r="C38" s="26"/>
      <c r="D38" s="26"/>
      <c r="E38" s="26"/>
      <c r="H38" s="25"/>
      <c r="J38" s="4"/>
      <c r="K38" s="26"/>
      <c r="L38" s="26"/>
      <c r="M38" s="26"/>
      <c r="AI38" s="37">
        <v>27</v>
      </c>
      <c r="AJ38" s="1">
        <f>_xlfn.IFERROR(IF(VLOOKUP($C$3,ورقة1!$A$2:$AS$418,32,0)&gt;0,AI38,""),"")</f>
      </c>
      <c r="AL38" s="388" t="s">
        <v>36</v>
      </c>
      <c r="AM38" s="379"/>
      <c r="AN38" s="389"/>
    </row>
    <row r="39" spans="1:40" s="3" customFormat="1" ht="15.75">
      <c r="A39" s="4"/>
      <c r="B39" s="26"/>
      <c r="C39" s="26"/>
      <c r="D39" s="26"/>
      <c r="E39" s="26"/>
      <c r="H39" s="25"/>
      <c r="J39" s="4"/>
      <c r="K39" s="26"/>
      <c r="L39" s="26"/>
      <c r="M39" s="26"/>
      <c r="AI39" s="37">
        <v>28</v>
      </c>
      <c r="AJ39" s="1">
        <f>_xlfn.IFERROR(IF(VLOOKUP($C$3,ورقة1!$A$2:$AS$418,33,0)&gt;0,AI39,""),"")</f>
      </c>
      <c r="AL39" s="388" t="s">
        <v>38</v>
      </c>
      <c r="AM39" s="379"/>
      <c r="AN39" s="389"/>
    </row>
    <row r="40" spans="1:40" s="3" customFormat="1" ht="15.75">
      <c r="A40" s="5"/>
      <c r="B40" s="5"/>
      <c r="C40" s="6"/>
      <c r="D40" s="7"/>
      <c r="F40" s="27"/>
      <c r="G40" s="27"/>
      <c r="H40" s="27"/>
      <c r="I40" s="27"/>
      <c r="J40" s="8"/>
      <c r="K40" s="8"/>
      <c r="L40" s="28"/>
      <c r="M40" s="28"/>
      <c r="N40" s="28"/>
      <c r="O40" s="28"/>
      <c r="AI40" s="37">
        <v>29</v>
      </c>
      <c r="AJ40" s="1">
        <f>_xlfn.IFERROR(IF(VLOOKUP($C$3,ورقة1!$A$2:$AS$418,34,0)&gt;0,AI40,""),"")</f>
      </c>
      <c r="AL40" s="388" t="s">
        <v>40</v>
      </c>
      <c r="AM40" s="379"/>
      <c r="AN40" s="389"/>
    </row>
    <row r="41" spans="1:40" s="3" customFormat="1" ht="18.75" thickBot="1">
      <c r="A41" s="9"/>
      <c r="B41" s="5"/>
      <c r="C41" s="5"/>
      <c r="D41" s="5"/>
      <c r="E41" s="7"/>
      <c r="F41" s="27"/>
      <c r="G41" s="27"/>
      <c r="H41" s="27"/>
      <c r="I41" s="27"/>
      <c r="J41" s="8"/>
      <c r="K41" s="8"/>
      <c r="L41" s="28"/>
      <c r="M41" s="28"/>
      <c r="N41" s="28"/>
      <c r="O41" s="28"/>
      <c r="AI41" s="38">
        <v>30</v>
      </c>
      <c r="AJ41" s="1">
        <f>_xlfn.IFERROR(IF(VLOOKUP($C$3,ورقة1!$A$2:$AS$418,35,0)&gt;0,AI41,""),"")</f>
      </c>
      <c r="AL41" s="386" t="s">
        <v>42</v>
      </c>
      <c r="AM41" s="377"/>
      <c r="AN41" s="387"/>
    </row>
    <row r="42" spans="1:40" s="3" customFormat="1" ht="18">
      <c r="A42" s="10"/>
      <c r="B42" s="10"/>
      <c r="C42" s="10"/>
      <c r="D42" s="10"/>
      <c r="E42" s="11"/>
      <c r="F42" s="9"/>
      <c r="G42" s="9"/>
      <c r="H42" s="9"/>
      <c r="I42" s="9"/>
      <c r="J42" s="26"/>
      <c r="K42" s="26"/>
      <c r="L42" s="28"/>
      <c r="M42" s="28"/>
      <c r="N42" s="28"/>
      <c r="O42" s="28"/>
      <c r="AI42" s="41">
        <v>31</v>
      </c>
      <c r="AJ42" s="1">
        <f>_xlfn.IFERROR(IF(VLOOKUP($C$3,ورقة1!$A$2:$AS$418,36,0)&gt;0,AI42,""),"")</f>
      </c>
      <c r="AL42" s="414" t="s">
        <v>43</v>
      </c>
      <c r="AM42" s="415"/>
      <c r="AN42" s="416"/>
    </row>
    <row r="43" spans="1:40" s="3" customFormat="1" ht="15.75">
      <c r="A43" s="26"/>
      <c r="B43" s="26"/>
      <c r="E43" s="26"/>
      <c r="F43" s="26"/>
      <c r="G43" s="26"/>
      <c r="H43" s="26"/>
      <c r="I43" s="26"/>
      <c r="J43" s="26"/>
      <c r="K43" s="12"/>
      <c r="L43" s="28"/>
      <c r="M43" s="28"/>
      <c r="N43" s="28"/>
      <c r="O43" s="28"/>
      <c r="AI43" s="42">
        <v>32</v>
      </c>
      <c r="AJ43" s="1">
        <f>_xlfn.IFERROR(IF(VLOOKUP($C$3,ورقة1!$A$2:$AS$418,37,0)&gt;0,AI43,""),"")</f>
      </c>
      <c r="AL43" s="388" t="s">
        <v>45</v>
      </c>
      <c r="AM43" s="379"/>
      <c r="AN43" s="389"/>
    </row>
    <row r="44" spans="1:40" s="3" customFormat="1" ht="18">
      <c r="A44" s="11"/>
      <c r="B44" s="11"/>
      <c r="C44" s="11"/>
      <c r="D44" s="11"/>
      <c r="E44" s="26"/>
      <c r="F44" s="26"/>
      <c r="G44" s="26"/>
      <c r="H44" s="26"/>
      <c r="I44" s="26"/>
      <c r="J44" s="26"/>
      <c r="K44" s="8"/>
      <c r="L44" s="8"/>
      <c r="M44" s="13"/>
      <c r="N44" s="13"/>
      <c r="O44" s="13"/>
      <c r="AI44" s="42">
        <v>33</v>
      </c>
      <c r="AJ44" s="1">
        <f>_xlfn.IFERROR(IF(VLOOKUP($C$3,ورقة1!$A$2:$AS$418,38,0)&gt;0,AI44,""),"")</f>
      </c>
      <c r="AL44" s="388" t="s">
        <v>47</v>
      </c>
      <c r="AM44" s="379"/>
      <c r="AN44" s="389"/>
    </row>
    <row r="45" spans="35:40" s="3" customFormat="1" ht="15.75">
      <c r="AI45" s="42">
        <v>34</v>
      </c>
      <c r="AJ45" s="1">
        <f>_xlfn.IFERROR(IF(VLOOKUP($C$3,ورقة1!$A$2:$AS$418,39,0)&gt;0,AI45,""),"")</f>
      </c>
      <c r="AL45" s="388" t="s">
        <v>49</v>
      </c>
      <c r="AM45" s="379"/>
      <c r="AN45" s="389"/>
    </row>
    <row r="46" spans="1:40" s="3" customFormat="1" ht="16.5" thickBot="1">
      <c r="A46" s="29"/>
      <c r="B46" s="29"/>
      <c r="C46" s="29"/>
      <c r="D46" s="29"/>
      <c r="E46" s="29"/>
      <c r="F46" s="29"/>
      <c r="G46" s="29"/>
      <c r="H46" s="29"/>
      <c r="I46" s="29"/>
      <c r="J46" s="29"/>
      <c r="K46" s="29"/>
      <c r="L46" s="29"/>
      <c r="M46" s="29"/>
      <c r="N46" s="29"/>
      <c r="O46" s="29"/>
      <c r="AI46" s="43">
        <v>35</v>
      </c>
      <c r="AJ46" s="1">
        <f>_xlfn.IFERROR(IF(VLOOKUP($C$3,ورقة1!$A$2:$AS$418,40,0)&gt;0,AI46,""),"")</f>
      </c>
      <c r="AL46" s="386" t="s">
        <v>51</v>
      </c>
      <c r="AM46" s="377"/>
      <c r="AN46" s="387"/>
    </row>
    <row r="47" spans="1:40" s="3" customFormat="1" ht="15.75">
      <c r="A47" s="29"/>
      <c r="B47" s="29"/>
      <c r="C47" s="29"/>
      <c r="D47" s="29"/>
      <c r="E47" s="29"/>
      <c r="F47" s="29"/>
      <c r="G47" s="29"/>
      <c r="H47" s="29"/>
      <c r="I47" s="29"/>
      <c r="J47" s="29"/>
      <c r="K47" s="29"/>
      <c r="L47" s="29"/>
      <c r="M47" s="29"/>
      <c r="N47" s="29"/>
      <c r="O47" s="29"/>
      <c r="AI47" s="36">
        <v>36</v>
      </c>
      <c r="AJ47" s="1">
        <f>_xlfn.IFERROR(IF(VLOOKUP($C$3,ورقة1!$A$2:$AS$418,41,0)&gt;0,AI47,""),"")</f>
      </c>
      <c r="AL47" s="414" t="s">
        <v>44</v>
      </c>
      <c r="AM47" s="415"/>
      <c r="AN47" s="416"/>
    </row>
    <row r="48" spans="1:40" s="3" customFormat="1" ht="18">
      <c r="A48" s="14"/>
      <c r="B48" s="14"/>
      <c r="C48" s="14"/>
      <c r="D48" s="14"/>
      <c r="E48" s="14"/>
      <c r="F48" s="15"/>
      <c r="G48" s="15"/>
      <c r="H48" s="15"/>
      <c r="I48" s="9"/>
      <c r="J48" s="9"/>
      <c r="K48" s="15"/>
      <c r="L48" s="15"/>
      <c r="M48" s="14"/>
      <c r="N48" s="14"/>
      <c r="O48" s="14"/>
      <c r="AI48" s="37">
        <v>37</v>
      </c>
      <c r="AJ48" s="1">
        <f>_xlfn.IFERROR(IF(VLOOKUP($C$3,ورقة1!$A$2:$AS$418,42,0)&gt;0,AI48,""),"")</f>
      </c>
      <c r="AL48" s="388" t="s">
        <v>46</v>
      </c>
      <c r="AM48" s="379"/>
      <c r="AN48" s="389"/>
    </row>
    <row r="49" spans="1:40" s="3" customFormat="1" ht="15.75">
      <c r="A49" s="15"/>
      <c r="B49" s="15"/>
      <c r="C49" s="15"/>
      <c r="D49" s="15"/>
      <c r="E49" s="15"/>
      <c r="F49" s="7"/>
      <c r="G49" s="7"/>
      <c r="H49" s="7"/>
      <c r="I49" s="7"/>
      <c r="J49" s="7"/>
      <c r="K49" s="7"/>
      <c r="L49" s="7"/>
      <c r="M49" s="15"/>
      <c r="N49" s="15"/>
      <c r="O49" s="15"/>
      <c r="AI49" s="37">
        <v>38</v>
      </c>
      <c r="AJ49" s="1">
        <f>_xlfn.IFERROR(IF(VLOOKUP($C$3,ورقة1!$A$2:$AS$418,43,0)&gt;0,AI49,""),"")</f>
      </c>
      <c r="AL49" s="388" t="s">
        <v>48</v>
      </c>
      <c r="AM49" s="379"/>
      <c r="AN49" s="389"/>
    </row>
    <row r="50" spans="1:40" s="3" customFormat="1" ht="15.75">
      <c r="A50" s="30"/>
      <c r="B50" s="30"/>
      <c r="C50" s="30"/>
      <c r="D50" s="30"/>
      <c r="E50" s="30"/>
      <c r="F50" s="30"/>
      <c r="G50" s="30"/>
      <c r="H50" s="30"/>
      <c r="I50" s="30"/>
      <c r="J50" s="30"/>
      <c r="K50" s="30"/>
      <c r="L50" s="30"/>
      <c r="M50" s="30"/>
      <c r="N50" s="30"/>
      <c r="O50" s="30"/>
      <c r="AI50" s="37">
        <v>39</v>
      </c>
      <c r="AJ50" s="1">
        <f>_xlfn.IFERROR(IF(VLOOKUP($C$3,ورقة1!$A$2:$AS$418,44,0)&gt;0,AI50,""),"")</f>
      </c>
      <c r="AL50" s="388" t="s">
        <v>50</v>
      </c>
      <c r="AM50" s="379"/>
      <c r="AN50" s="389"/>
    </row>
    <row r="51" spans="1:40" s="3" customFormat="1" ht="21" thickBot="1">
      <c r="A51" s="16"/>
      <c r="B51" s="16"/>
      <c r="C51" s="16"/>
      <c r="D51" s="16"/>
      <c r="E51" s="16"/>
      <c r="F51" s="16"/>
      <c r="G51" s="16"/>
      <c r="H51" s="16"/>
      <c r="I51" s="16"/>
      <c r="J51" s="16"/>
      <c r="K51" s="16"/>
      <c r="L51" s="9"/>
      <c r="M51" s="9"/>
      <c r="N51" s="9"/>
      <c r="O51" s="9"/>
      <c r="AI51" s="38">
        <v>40</v>
      </c>
      <c r="AJ51" s="1">
        <f>_xlfn.IFERROR(IF(VLOOKUP($C$3,ورقة1!$A$2:$AS$418,45,0)&gt;0,AI51,""),"")</f>
      </c>
      <c r="AL51" s="386" t="s">
        <v>52</v>
      </c>
      <c r="AM51" s="377"/>
      <c r="AN51" s="387"/>
    </row>
    <row r="52" spans="1:15" s="3" customFormat="1" ht="20.25">
      <c r="A52" s="17"/>
      <c r="B52" s="17"/>
      <c r="C52" s="16"/>
      <c r="D52" s="17"/>
      <c r="E52" s="17"/>
      <c r="F52" s="17"/>
      <c r="G52" s="17"/>
      <c r="H52" s="17"/>
      <c r="I52" s="17"/>
      <c r="J52" s="17"/>
      <c r="K52" s="17"/>
      <c r="L52" s="10"/>
      <c r="M52" s="10"/>
      <c r="N52" s="10"/>
      <c r="O52" s="10"/>
    </row>
    <row r="53" spans="1:15" s="3" customFormat="1" ht="20.25">
      <c r="A53" s="31"/>
      <c r="B53" s="31"/>
      <c r="C53" s="31"/>
      <c r="D53" s="31"/>
      <c r="E53" s="31"/>
      <c r="F53" s="31"/>
      <c r="G53" s="18"/>
      <c r="H53" s="18"/>
      <c r="I53" s="19"/>
      <c r="J53" s="20"/>
      <c r="K53" s="20"/>
      <c r="L53" s="21"/>
      <c r="M53" s="21"/>
      <c r="N53" s="21"/>
      <c r="O53" s="21"/>
    </row>
    <row r="54" spans="1:15" s="3" customFormat="1" ht="20.25">
      <c r="A54" s="19"/>
      <c r="B54" s="19"/>
      <c r="C54" s="19"/>
      <c r="D54" s="19"/>
      <c r="E54" s="19"/>
      <c r="F54" s="22"/>
      <c r="G54" s="22"/>
      <c r="H54" s="22"/>
      <c r="I54" s="22"/>
      <c r="J54" s="22"/>
      <c r="K54" s="22"/>
      <c r="M54" s="23"/>
      <c r="N54" s="23"/>
      <c r="O54" s="23"/>
    </row>
    <row r="55" spans="1:11" ht="20.25">
      <c r="A55" s="2"/>
      <c r="B55" s="2"/>
      <c r="C55" s="2"/>
      <c r="D55" s="2"/>
      <c r="E55" s="2"/>
      <c r="F55" s="2"/>
      <c r="G55" s="2"/>
      <c r="H55" s="2"/>
      <c r="I55" s="2"/>
      <c r="J55" s="2"/>
      <c r="K55" s="2"/>
    </row>
  </sheetData>
  <sheetProtection password="C727" sheet="1" objects="1" scenarios="1" selectLockedCells="1"/>
  <mergeCells count="110">
    <mergeCell ref="A1:B1"/>
    <mergeCell ref="A5:B5"/>
    <mergeCell ref="AL11:AN11"/>
    <mergeCell ref="AL12:AN12"/>
    <mergeCell ref="AL13:AN13"/>
    <mergeCell ref="AL14:AN14"/>
    <mergeCell ref="D1:G1"/>
    <mergeCell ref="H1:J1"/>
    <mergeCell ref="K1:L1"/>
    <mergeCell ref="M1:N1"/>
    <mergeCell ref="A10:C10"/>
    <mergeCell ref="AL10:AN10"/>
    <mergeCell ref="L2:M2"/>
    <mergeCell ref="C2:E2"/>
    <mergeCell ref="I3:K3"/>
    <mergeCell ref="R2:U2"/>
    <mergeCell ref="G2:I2"/>
    <mergeCell ref="A3:B3"/>
    <mergeCell ref="C3:E3"/>
    <mergeCell ref="F3:H3"/>
    <mergeCell ref="O1:R1"/>
    <mergeCell ref="F4:H4"/>
    <mergeCell ref="AL50:AN50"/>
    <mergeCell ref="AL25:AN25"/>
    <mergeCell ref="AL31:AN31"/>
    <mergeCell ref="AL46:AN46"/>
    <mergeCell ref="AL21:AN21"/>
    <mergeCell ref="AL27:AN27"/>
    <mergeCell ref="AL51:AN51"/>
    <mergeCell ref="AL41:AN41"/>
    <mergeCell ref="AL49:AN49"/>
    <mergeCell ref="AL24:AN24"/>
    <mergeCell ref="AL30:AN30"/>
    <mergeCell ref="AL43:AN43"/>
    <mergeCell ref="AL48:AN48"/>
    <mergeCell ref="AL45:AN45"/>
    <mergeCell ref="AL42:AN42"/>
    <mergeCell ref="AL47:AN47"/>
    <mergeCell ref="AL44:AN44"/>
    <mergeCell ref="AL38:AN38"/>
    <mergeCell ref="AL35:AN35"/>
    <mergeCell ref="A4:B4"/>
    <mergeCell ref="K7:M7"/>
    <mergeCell ref="A7:B7"/>
    <mergeCell ref="AL18:AN18"/>
    <mergeCell ref="AL34:AN34"/>
    <mergeCell ref="AL37:AN37"/>
    <mergeCell ref="AL17:AN17"/>
    <mergeCell ref="H9:K9"/>
    <mergeCell ref="AL33:AN33"/>
    <mergeCell ref="A11:C12"/>
    <mergeCell ref="N7:O7"/>
    <mergeCell ref="AF24:AG24"/>
    <mergeCell ref="F15:J15"/>
    <mergeCell ref="A14:B14"/>
    <mergeCell ref="C14:E14"/>
    <mergeCell ref="H14:I14"/>
    <mergeCell ref="J14:K14"/>
    <mergeCell ref="A16:C16"/>
    <mergeCell ref="D16:F16"/>
    <mergeCell ref="AL16:AN16"/>
    <mergeCell ref="D15:E15"/>
    <mergeCell ref="H13:K13"/>
    <mergeCell ref="A15:C15"/>
    <mergeCell ref="C4:E4"/>
    <mergeCell ref="F5:H5"/>
    <mergeCell ref="AL20:AN20"/>
    <mergeCell ref="AL19:AN19"/>
    <mergeCell ref="H10:K10"/>
    <mergeCell ref="H11:K11"/>
    <mergeCell ref="H12:K12"/>
    <mergeCell ref="L14:M14"/>
    <mergeCell ref="O9:R15"/>
    <mergeCell ref="AL15:AN15"/>
    <mergeCell ref="N6:Q6"/>
    <mergeCell ref="T6:U7"/>
    <mergeCell ref="R6:S7"/>
    <mergeCell ref="P7:Q7"/>
    <mergeCell ref="AL36:AN36"/>
    <mergeCell ref="AL40:AN40"/>
    <mergeCell ref="AL39:AN39"/>
    <mergeCell ref="AL23:AN23"/>
    <mergeCell ref="AL29:AN29"/>
    <mergeCell ref="A2:B2"/>
    <mergeCell ref="L3:M3"/>
    <mergeCell ref="N3:Q3"/>
    <mergeCell ref="R3:S3"/>
    <mergeCell ref="L6:M6"/>
    <mergeCell ref="A6:B6"/>
    <mergeCell ref="C6:E6"/>
    <mergeCell ref="L5:M5"/>
    <mergeCell ref="N5:Q5"/>
    <mergeCell ref="R5:S5"/>
    <mergeCell ref="F7:H7"/>
    <mergeCell ref="C7:E7"/>
    <mergeCell ref="I6:K6"/>
    <mergeCell ref="C5:E5"/>
    <mergeCell ref="F8:M8"/>
    <mergeCell ref="AL32:AN32"/>
    <mergeCell ref="AL26:AN26"/>
    <mergeCell ref="AL22:AN22"/>
    <mergeCell ref="AL28:AN28"/>
    <mergeCell ref="T5:U5"/>
    <mergeCell ref="N2:Q2"/>
    <mergeCell ref="I5:K5"/>
    <mergeCell ref="I4:K4"/>
    <mergeCell ref="T3:U3"/>
    <mergeCell ref="L4:M4"/>
    <mergeCell ref="N4:Q4"/>
    <mergeCell ref="R4:U4"/>
  </mergeCells>
  <conditionalFormatting sqref="G11:G13 F10:M10">
    <cfRule type="expression" priority="4" dxfId="8" stopIfTrue="1">
      <formula>$F$10=""</formula>
    </cfRule>
  </conditionalFormatting>
  <conditionalFormatting sqref="F11 H11:M11">
    <cfRule type="expression" priority="3" dxfId="11" stopIfTrue="1">
      <formula>$F$11=""</formula>
    </cfRule>
  </conditionalFormatting>
  <conditionalFormatting sqref="F12 H12:M12">
    <cfRule type="expression" priority="2" dxfId="11" stopIfTrue="1">
      <formula>$F$12=""</formula>
    </cfRule>
  </conditionalFormatting>
  <conditionalFormatting sqref="F13 H13:M13">
    <cfRule type="expression" priority="1" dxfId="11" stopIfTrue="1">
      <formula>$F$13=""</formula>
    </cfRule>
  </conditionalFormatting>
  <dataValidations count="1">
    <dataValidation type="list" allowBlank="1" showDropDown="1" showInputMessage="1" showErrorMessage="1" errorTitle="برنامج الماسبة/ الدورة التكميلية" error="الرقم الامتحاني غير صحيح أعد  ادخاله مرة اخرى&#10;" sqref="C3:E3">
      <formula1>ورقة2!$A$2:$A$416</formula1>
    </dataValidation>
  </dataValidations>
  <hyperlinks>
    <hyperlink ref="A10:C10" location="'تعليمات التسجيل'!A1" display="اضغط هنا للرجوع للتعليمات"/>
    <hyperlink ref="A11:C12" location="الإستمارة!Q1" display="اضغط هنا للذهاب إلى الاستمارة"/>
    <hyperlink ref="O9:Q15" location="ورقة3!A2" display="ورقة3!A2"/>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Q42"/>
  <sheetViews>
    <sheetView showGridLines="0" showRowColHeaders="0" rightToLeft="1" zoomScalePageLayoutView="0" workbookViewId="0" topLeftCell="A1">
      <selection activeCell="H1" sqref="H1"/>
    </sheetView>
  </sheetViews>
  <sheetFormatPr defaultColWidth="9.140625" defaultRowHeight="15"/>
  <cols>
    <col min="1" max="1" width="5.421875" style="0" customWidth="1"/>
    <col min="2" max="2" width="4.421875" style="0" customWidth="1"/>
    <col min="3" max="3" width="4.140625" style="0" customWidth="1"/>
    <col min="4" max="5" width="7.140625" style="97" customWidth="1"/>
    <col min="6" max="6" width="2.00390625" style="97" customWidth="1"/>
    <col min="7" max="7" width="7.140625" style="97" customWidth="1"/>
    <col min="8" max="9" width="5.28125" style="0" customWidth="1"/>
    <col min="10" max="10" width="4.421875" style="0" customWidth="1"/>
    <col min="11" max="11" width="4.00390625" style="0" customWidth="1"/>
    <col min="12" max="12" width="7.140625" style="97" customWidth="1"/>
    <col min="13" max="13" width="8.421875" style="97" customWidth="1"/>
    <col min="14" max="14" width="7.140625" style="97" customWidth="1"/>
    <col min="15" max="15" width="5.28125" style="0" customWidth="1"/>
    <col min="16" max="17" width="4.7109375" style="0" customWidth="1"/>
  </cols>
  <sheetData>
    <row r="1" spans="1:17" ht="19.5" thickBot="1">
      <c r="A1" s="443">
        <f ca="1">NOW()</f>
        <v>43356.54877395833</v>
      </c>
      <c r="B1" s="443"/>
      <c r="C1" s="443"/>
      <c r="D1" s="443"/>
      <c r="E1" s="197" t="s">
        <v>1257</v>
      </c>
      <c r="F1" s="197"/>
      <c r="G1" s="197"/>
      <c r="H1" s="197"/>
      <c r="I1" s="197"/>
      <c r="J1" s="197"/>
      <c r="K1" s="197"/>
      <c r="L1" s="197"/>
      <c r="M1" s="197"/>
      <c r="N1" s="197"/>
      <c r="O1" s="197"/>
      <c r="P1" s="197"/>
      <c r="Q1" s="197"/>
    </row>
    <row r="2" spans="1:17" ht="17.25" customHeight="1" thickTop="1">
      <c r="A2" s="436" t="s">
        <v>53</v>
      </c>
      <c r="B2" s="437"/>
      <c r="C2" s="448">
        <f>'إدخال البيانات'!C3</f>
        <v>0</v>
      </c>
      <c r="D2" s="448"/>
      <c r="E2" s="445" t="s">
        <v>3</v>
      </c>
      <c r="F2" s="445"/>
      <c r="G2" s="438" t="b">
        <f>'إدخال البيانات'!I3</f>
        <v>0</v>
      </c>
      <c r="H2" s="438"/>
      <c r="I2" s="438"/>
      <c r="J2" s="434" t="s">
        <v>4</v>
      </c>
      <c r="K2" s="434"/>
      <c r="L2" s="446" t="b">
        <f>'إدخال البيانات'!N3</f>
        <v>0</v>
      </c>
      <c r="M2" s="446"/>
      <c r="N2" s="117" t="s">
        <v>5</v>
      </c>
      <c r="O2" s="427" t="b">
        <f>'إدخال البيانات'!T3</f>
        <v>0</v>
      </c>
      <c r="P2" s="427"/>
      <c r="Q2" s="428"/>
    </row>
    <row r="3" spans="1:17" ht="18.75" customHeight="1">
      <c r="A3" s="118" t="s">
        <v>83</v>
      </c>
      <c r="B3" s="476" t="e">
        <f>'إدخال البيانات'!C4</f>
        <v>#N/A</v>
      </c>
      <c r="C3" s="476"/>
      <c r="D3" s="172" t="s">
        <v>55</v>
      </c>
      <c r="E3" s="435" t="b">
        <f>'إدخال البيانات'!N4</f>
        <v>0</v>
      </c>
      <c r="F3" s="435"/>
      <c r="G3" s="487" t="s">
        <v>54</v>
      </c>
      <c r="H3" s="487"/>
      <c r="I3" s="444" t="b">
        <f>'إدخال البيانات'!I4</f>
        <v>0</v>
      </c>
      <c r="J3" s="444"/>
      <c r="K3" s="444"/>
      <c r="L3" s="447" t="s">
        <v>71</v>
      </c>
      <c r="M3" s="447"/>
      <c r="N3" s="439" t="b">
        <f>'إدخال البيانات'!I5</f>
        <v>0</v>
      </c>
      <c r="O3" s="439"/>
      <c r="P3" s="100" t="s">
        <v>70</v>
      </c>
      <c r="Q3" s="119" t="b">
        <f>'إدخال البيانات'!N5</f>
        <v>0</v>
      </c>
    </row>
    <row r="4" spans="1:17" ht="15.75">
      <c r="A4" s="520" t="s">
        <v>1199</v>
      </c>
      <c r="B4" s="521"/>
      <c r="C4" s="522" t="b">
        <f>'إدخال البيانات'!C5</f>
        <v>0</v>
      </c>
      <c r="D4" s="523"/>
      <c r="E4" s="524" t="s">
        <v>1168</v>
      </c>
      <c r="F4" s="525"/>
      <c r="G4" s="525"/>
      <c r="H4" s="526" t="b">
        <f>'إدخال البيانات'!T5</f>
        <v>0</v>
      </c>
      <c r="I4" s="526"/>
      <c r="J4" s="492" t="s">
        <v>1245</v>
      </c>
      <c r="K4" s="492"/>
      <c r="L4" s="522" t="b">
        <f>'إدخال البيانات'!I6</f>
        <v>0</v>
      </c>
      <c r="M4" s="523"/>
      <c r="N4" s="162" t="s">
        <v>1246</v>
      </c>
      <c r="O4" s="527" t="b">
        <f>'إدخال البيانات'!N6</f>
        <v>0</v>
      </c>
      <c r="P4" s="528"/>
      <c r="Q4" s="529"/>
    </row>
    <row r="5" spans="1:17" ht="15.75" customHeight="1" thickBot="1">
      <c r="A5" s="429" t="s">
        <v>1244</v>
      </c>
      <c r="B5" s="430"/>
      <c r="C5" s="431"/>
      <c r="D5" s="432" t="b">
        <f>'إدخال البيانات'!C6</f>
        <v>0</v>
      </c>
      <c r="E5" s="432"/>
      <c r="F5" s="433" t="s">
        <v>6</v>
      </c>
      <c r="G5" s="433"/>
      <c r="H5" s="163" t="b">
        <f>'إدخال البيانات'!C7</f>
        <v>0</v>
      </c>
      <c r="I5" s="101" t="s">
        <v>1183</v>
      </c>
      <c r="J5" s="483" t="b">
        <f>'إدخال البيانات'!I7</f>
        <v>0</v>
      </c>
      <c r="K5" s="483"/>
      <c r="L5" s="102" t="s">
        <v>69</v>
      </c>
      <c r="M5" s="518" t="b">
        <f>'إدخال البيانات'!K7</f>
        <v>0</v>
      </c>
      <c r="N5" s="518"/>
      <c r="O5" s="519"/>
      <c r="P5" s="519"/>
      <c r="Q5" s="199"/>
    </row>
    <row r="6" spans="1:17" ht="15" customHeight="1" thickBot="1">
      <c r="A6" s="477" t="s">
        <v>1247</v>
      </c>
      <c r="B6" s="478"/>
      <c r="C6" s="479" t="b">
        <f>'إدخال البيانات'!T6</f>
        <v>0</v>
      </c>
      <c r="D6" s="479"/>
      <c r="E6" s="479"/>
      <c r="F6" s="479"/>
      <c r="G6" s="479"/>
      <c r="H6" s="479"/>
      <c r="I6" s="479"/>
      <c r="J6" s="479"/>
      <c r="K6" s="479"/>
      <c r="L6" s="479"/>
      <c r="M6" s="479"/>
      <c r="N6" s="479"/>
      <c r="O6" s="479"/>
      <c r="P6" s="479"/>
      <c r="Q6" s="480"/>
    </row>
    <row r="7" ht="16.5" customHeight="1" thickBot="1"/>
    <row r="8" spans="2:17" ht="16.5" customHeight="1" thickBot="1">
      <c r="B8" s="211"/>
      <c r="C8" s="211"/>
      <c r="D8" s="211"/>
      <c r="E8" s="440" t="s">
        <v>1256</v>
      </c>
      <c r="F8" s="441"/>
      <c r="G8" s="441"/>
      <c r="H8" s="441"/>
      <c r="I8" s="441"/>
      <c r="J8" s="441"/>
      <c r="K8" s="441"/>
      <c r="L8" s="441"/>
      <c r="M8" s="442"/>
      <c r="N8" s="211"/>
      <c r="O8" s="211"/>
      <c r="P8" s="211"/>
      <c r="Q8" s="211"/>
    </row>
    <row r="9" spans="5:13" ht="16.5" customHeight="1" thickBot="1">
      <c r="E9" s="122" t="s">
        <v>1181</v>
      </c>
      <c r="F9" s="120"/>
      <c r="G9" s="474" t="s">
        <v>1182</v>
      </c>
      <c r="H9" s="474"/>
      <c r="I9" s="474"/>
      <c r="J9" s="475"/>
      <c r="K9" s="493" t="s">
        <v>8</v>
      </c>
      <c r="L9" s="494"/>
      <c r="M9" s="123" t="s">
        <v>9</v>
      </c>
    </row>
    <row r="10" spans="4:13" ht="27" customHeight="1">
      <c r="D10" s="210">
        <f>_xlfn.IFERROR(SMALL('إدخال البيانات'!$E$10:$E$13,'إدخال البيانات'!D10),"")</f>
      </c>
      <c r="E10" s="192">
        <f>_xlfn.IFERROR(VLOOKUP(D10,'إدخال البيانات'!$D$10:$M$13,3,0),"")</f>
      </c>
      <c r="F10" s="485">
        <f>_xlfn.IFERROR(VLOOKUP(D10,'إدخال البيانات'!$D$10:$M$13,5,0),"")</f>
      </c>
      <c r="G10" s="485"/>
      <c r="H10" s="485"/>
      <c r="I10" s="485"/>
      <c r="J10" s="485"/>
      <c r="K10" s="491">
        <f>_xlfn.IFERROR(VLOOKUP(D10,'إدخال البيانات'!$D$10:$M$13,9,0),"")</f>
      </c>
      <c r="L10" s="491"/>
      <c r="M10" s="188">
        <f>_xlfn.IFERROR(VLOOKUP(D10,'إدخال البيانات'!$D$10:$M$13,10,0),"")</f>
      </c>
    </row>
    <row r="11" spans="4:13" ht="27" customHeight="1">
      <c r="D11" s="210">
        <f>_xlfn.IFERROR(SMALL('إدخال البيانات'!$E$10:$E$13,'إدخال البيانات'!D11),"")</f>
      </c>
      <c r="E11" s="205">
        <f>_xlfn.IFERROR(VLOOKUP(D11,'إدخال البيانات'!$D$10:$M$13,3,0),"")</f>
      </c>
      <c r="F11" s="486">
        <f>_xlfn.IFERROR(VLOOKUP(D11,'إدخال البيانات'!$D$10:$M$13,5,0),"")</f>
      </c>
      <c r="G11" s="486"/>
      <c r="H11" s="486"/>
      <c r="I11" s="486"/>
      <c r="J11" s="486"/>
      <c r="K11" s="495">
        <f>_xlfn.IFERROR(VLOOKUP(D11,'إدخال البيانات'!$D$10:$M$13,9,0),"")</f>
      </c>
      <c r="L11" s="495"/>
      <c r="M11" s="206">
        <f>_xlfn.IFERROR(VLOOKUP(D11,'إدخال البيانات'!$D$10:$M$13,10,0),"")</f>
      </c>
    </row>
    <row r="12" spans="4:13" ht="27" customHeight="1">
      <c r="D12" s="210">
        <f>_xlfn.IFERROR(SMALL('إدخال البيانات'!$E$10:$E$13,'إدخال البيانات'!D12),"")</f>
      </c>
      <c r="E12" s="205">
        <f>_xlfn.IFERROR(VLOOKUP(D12,'إدخال البيانات'!$D$10:$M$13,3,0),"")</f>
      </c>
      <c r="F12" s="486">
        <f>_xlfn.IFERROR(VLOOKUP(D12,'إدخال البيانات'!$D$10:$M$13,5,0),"")</f>
      </c>
      <c r="G12" s="486"/>
      <c r="H12" s="486"/>
      <c r="I12" s="486"/>
      <c r="J12" s="486"/>
      <c r="K12" s="495">
        <f>_xlfn.IFERROR(VLOOKUP(D12,'إدخال البيانات'!$D$10:$M$13,9,0),"")</f>
      </c>
      <c r="L12" s="495"/>
      <c r="M12" s="206">
        <f>_xlfn.IFERROR(VLOOKUP(D12,'إدخال البيانات'!$D$10:$M$13,10,0),"")</f>
      </c>
    </row>
    <row r="13" spans="4:13" s="120" customFormat="1" ht="27" customHeight="1" thickBot="1">
      <c r="D13" s="210">
        <f>_xlfn.IFERROR(SMALL('إدخال البيانات'!$E$10:$E$13,'إدخال البيانات'!D13),"")</f>
      </c>
      <c r="E13" s="207">
        <f>_xlfn.IFERROR(VLOOKUP(D13,'إدخال البيانات'!$D$10:$M$13,3,0),"")</f>
      </c>
      <c r="F13" s="449">
        <f>_xlfn.IFERROR(VLOOKUP(D13,'إدخال البيانات'!$D$10:$M$13,5,0),"")</f>
      </c>
      <c r="G13" s="449"/>
      <c r="H13" s="449"/>
      <c r="I13" s="449"/>
      <c r="J13" s="449"/>
      <c r="K13" s="496">
        <f>_xlfn.IFERROR(VLOOKUP(D13,'إدخال البيانات'!$D$10:$M$13,9,0),"")</f>
      </c>
      <c r="L13" s="496"/>
      <c r="M13" s="208">
        <f>_xlfn.IFERROR(VLOOKUP(D13,'إدخال البيانات'!$D$10:$M$13,10,0),"")</f>
      </c>
    </row>
    <row r="14" spans="4:14" s="120" customFormat="1" ht="16.5" customHeight="1">
      <c r="D14" s="189"/>
      <c r="E14" s="190"/>
      <c r="F14" s="452"/>
      <c r="G14" s="452"/>
      <c r="H14" s="452"/>
      <c r="I14" s="452"/>
      <c r="J14" s="452"/>
      <c r="K14" s="450"/>
      <c r="L14" s="450"/>
      <c r="M14" s="191"/>
      <c r="N14" s="189"/>
    </row>
    <row r="15" spans="1:17" ht="16.5" customHeight="1" thickBot="1">
      <c r="A15" s="453"/>
      <c r="B15" s="453"/>
      <c r="C15" s="453"/>
      <c r="D15" s="453"/>
      <c r="E15" s="453"/>
      <c r="F15" s="453"/>
      <c r="G15" s="453"/>
      <c r="H15" s="453"/>
      <c r="I15" s="453"/>
      <c r="J15" s="453"/>
      <c r="K15" s="453"/>
      <c r="L15" s="453"/>
      <c r="M15" s="453"/>
      <c r="N15" s="453"/>
      <c r="O15" s="453"/>
      <c r="P15" s="453"/>
      <c r="Q15" s="453"/>
    </row>
    <row r="16" spans="1:17" ht="16.5" customHeight="1" thickTop="1">
      <c r="A16" s="488" t="s">
        <v>56</v>
      </c>
      <c r="B16" s="489"/>
      <c r="C16" s="489"/>
      <c r="D16" s="216">
        <f>'إدخال البيانات'!C1</f>
        <v>0</v>
      </c>
      <c r="E16" s="490" t="s">
        <v>1</v>
      </c>
      <c r="F16" s="490"/>
      <c r="G16" s="490"/>
      <c r="H16" s="198">
        <f>'إدخال البيانات'!H1</f>
        <v>0</v>
      </c>
      <c r="I16" s="445" t="s">
        <v>64</v>
      </c>
      <c r="J16" s="445"/>
      <c r="K16" s="445"/>
      <c r="L16" s="445"/>
      <c r="M16" s="216">
        <f>'إدخال البيانات'!M1</f>
        <v>0</v>
      </c>
      <c r="N16" s="484" t="s">
        <v>796</v>
      </c>
      <c r="O16" s="484"/>
      <c r="P16" s="481">
        <f>'إدخال البيانات'!N2</f>
        <v>0</v>
      </c>
      <c r="Q16" s="482"/>
    </row>
    <row r="17" spans="1:17" ht="16.5" customHeight="1" thickBot="1">
      <c r="A17" s="463" t="s">
        <v>798</v>
      </c>
      <c r="B17" s="464"/>
      <c r="C17" s="464"/>
      <c r="D17" s="104">
        <f>'إدخال البيانات'!AH5</f>
        <v>0</v>
      </c>
      <c r="E17" s="121"/>
      <c r="F17" s="106" t="s">
        <v>57</v>
      </c>
      <c r="G17" s="106"/>
      <c r="H17" s="105">
        <f>'إدخال البيانات'!S1</f>
        <v>0</v>
      </c>
      <c r="I17" s="451" t="s">
        <v>58</v>
      </c>
      <c r="J17" s="451"/>
      <c r="K17" s="451"/>
      <c r="L17" s="451"/>
      <c r="M17" s="104" t="e">
        <f>'إدخال البيانات'!C2</f>
        <v>#N/A</v>
      </c>
      <c r="N17" s="454" t="s">
        <v>795</v>
      </c>
      <c r="O17" s="454"/>
      <c r="P17" s="461">
        <f>'إدخال البيانات'!AH24</f>
        <v>0</v>
      </c>
      <c r="Q17" s="462"/>
    </row>
    <row r="18" spans="1:17" ht="16.5" customHeight="1" thickBot="1">
      <c r="A18" s="466" t="s">
        <v>60</v>
      </c>
      <c r="B18" s="467"/>
      <c r="C18" s="467"/>
      <c r="D18" s="467"/>
      <c r="E18" s="468" t="e">
        <f>'إدخال البيانات'!C14</f>
        <v>#N/A</v>
      </c>
      <c r="F18" s="468"/>
      <c r="G18" s="469"/>
      <c r="H18" s="512" t="s">
        <v>1195</v>
      </c>
      <c r="I18" s="513"/>
      <c r="J18" s="514" t="str">
        <f>IF('إدخال البيانات'!P7&lt;&gt;"","نعم","لا")</f>
        <v>لا</v>
      </c>
      <c r="K18" s="515"/>
      <c r="L18" s="509" t="s">
        <v>1192</v>
      </c>
      <c r="M18" s="506"/>
      <c r="N18" s="506" t="s">
        <v>1191</v>
      </c>
      <c r="O18" s="506"/>
      <c r="P18" s="457" t="s">
        <v>1190</v>
      </c>
      <c r="Q18" s="458"/>
    </row>
    <row r="19" spans="1:17" ht="15" customHeight="1">
      <c r="A19" s="503"/>
      <c r="B19" s="503"/>
      <c r="C19" s="503"/>
      <c r="D19" s="503"/>
      <c r="E19" s="503"/>
      <c r="F19" s="503"/>
      <c r="G19" s="503"/>
      <c r="H19" s="503"/>
      <c r="I19" s="503"/>
      <c r="J19" s="503"/>
      <c r="K19" s="504"/>
      <c r="L19" s="510"/>
      <c r="M19" s="507"/>
      <c r="N19" s="507"/>
      <c r="O19" s="507"/>
      <c r="P19" s="457"/>
      <c r="Q19" s="458"/>
    </row>
    <row r="20" spans="1:17" ht="16.5" customHeight="1">
      <c r="A20" s="456"/>
      <c r="B20" s="456"/>
      <c r="C20" s="456"/>
      <c r="D20" s="456"/>
      <c r="E20" s="456"/>
      <c r="F20" s="516"/>
      <c r="G20" s="516"/>
      <c r="H20" s="516"/>
      <c r="I20" s="516"/>
      <c r="J20" s="516"/>
      <c r="K20" s="517"/>
      <c r="L20" s="510"/>
      <c r="M20" s="507"/>
      <c r="N20" s="507"/>
      <c r="O20" s="507"/>
      <c r="P20" s="457"/>
      <c r="Q20" s="458"/>
    </row>
    <row r="21" spans="1:17" ht="16.5" customHeight="1" thickBot="1">
      <c r="A21" s="456"/>
      <c r="B21" s="456"/>
      <c r="C21" s="456"/>
      <c r="D21" s="456"/>
      <c r="E21" s="456"/>
      <c r="F21" s="193"/>
      <c r="G21" s="193"/>
      <c r="H21" s="193"/>
      <c r="I21" s="193"/>
      <c r="J21" s="193"/>
      <c r="K21" s="194"/>
      <c r="L21" s="511"/>
      <c r="M21" s="508"/>
      <c r="N21" s="508"/>
      <c r="O21" s="508"/>
      <c r="P21" s="459"/>
      <c r="Q21" s="460"/>
    </row>
    <row r="22" ht="16.5" customHeight="1"/>
    <row r="23" spans="1:17" ht="16.5" customHeight="1">
      <c r="A23" s="500" t="s">
        <v>1194</v>
      </c>
      <c r="B23" s="500"/>
      <c r="C23" s="500"/>
      <c r="D23" s="500"/>
      <c r="E23" s="500"/>
      <c r="F23" s="500"/>
      <c r="G23" s="500"/>
      <c r="H23" s="500"/>
      <c r="I23" s="500"/>
      <c r="J23" s="500"/>
      <c r="K23" s="500"/>
      <c r="L23" s="500"/>
      <c r="M23" s="500"/>
      <c r="N23" s="500"/>
      <c r="O23" s="500"/>
      <c r="P23" s="500"/>
      <c r="Q23" s="500"/>
    </row>
    <row r="24" spans="1:17" ht="16.5" customHeight="1">
      <c r="A24" s="195"/>
      <c r="B24" s="186"/>
      <c r="C24" s="184"/>
      <c r="D24" s="184"/>
      <c r="E24" s="184"/>
      <c r="F24" s="184"/>
      <c r="G24" s="184"/>
      <c r="H24" s="185"/>
      <c r="I24" s="185"/>
      <c r="J24" s="187"/>
      <c r="K24" s="186"/>
      <c r="L24" s="184"/>
      <c r="M24" s="184"/>
      <c r="N24" s="184"/>
      <c r="O24" s="184"/>
      <c r="P24" s="185"/>
      <c r="Q24" s="185"/>
    </row>
    <row r="25" spans="1:17" ht="15" customHeight="1">
      <c r="A25" s="200"/>
      <c r="B25" s="200"/>
      <c r="C25" s="200"/>
      <c r="D25" s="201"/>
      <c r="E25" s="201"/>
      <c r="F25" s="201"/>
      <c r="G25" s="201"/>
      <c r="H25" s="200"/>
      <c r="I25" s="200"/>
      <c r="J25" s="200"/>
      <c r="K25" s="200"/>
      <c r="L25" s="201"/>
      <c r="M25" s="201"/>
      <c r="N25" s="201"/>
      <c r="O25" s="200"/>
      <c r="P25" s="200"/>
      <c r="Q25" s="200"/>
    </row>
    <row r="26" spans="1:17" ht="16.5" customHeight="1">
      <c r="A26" s="505" t="s">
        <v>1184</v>
      </c>
      <c r="B26" s="505"/>
      <c r="C26" s="505"/>
      <c r="D26" s="505"/>
      <c r="E26" s="505"/>
      <c r="F26" s="505"/>
      <c r="G26" s="505"/>
      <c r="H26" s="505"/>
      <c r="I26" s="505"/>
      <c r="J26" s="505"/>
      <c r="K26" s="505"/>
      <c r="L26" s="505"/>
      <c r="M26" s="505"/>
      <c r="N26" s="505"/>
      <c r="O26" s="505"/>
      <c r="P26" s="505"/>
      <c r="Q26" s="505"/>
    </row>
    <row r="27" spans="1:17" ht="16.5" customHeight="1">
      <c r="A27" s="499" t="s">
        <v>1189</v>
      </c>
      <c r="B27" s="499"/>
      <c r="C27" s="499"/>
      <c r="D27" s="499"/>
      <c r="E27" s="471" t="e">
        <f>IF(J18="نعم",E18-E35,E18)</f>
        <v>#N/A</v>
      </c>
      <c r="F27" s="471"/>
      <c r="G27" s="470" t="s">
        <v>1187</v>
      </c>
      <c r="H27" s="470"/>
      <c r="I27" s="470"/>
      <c r="J27" s="470" t="s">
        <v>1185</v>
      </c>
      <c r="K27" s="470"/>
      <c r="L27" s="472" t="b">
        <f>G2</f>
        <v>0</v>
      </c>
      <c r="M27" s="472"/>
      <c r="N27" s="472"/>
      <c r="O27" s="472"/>
      <c r="P27" s="472"/>
      <c r="Q27" s="99"/>
    </row>
    <row r="28" spans="1:17" ht="16.5" customHeight="1">
      <c r="A28" s="498" t="s">
        <v>1186</v>
      </c>
      <c r="B28" s="498"/>
      <c r="C28" s="498"/>
      <c r="D28" s="98">
        <f>C2</f>
        <v>0</v>
      </c>
      <c r="E28" s="498" t="s">
        <v>1188</v>
      </c>
      <c r="F28" s="498"/>
      <c r="G28" s="498"/>
      <c r="H28" s="498"/>
      <c r="I28" s="498"/>
      <c r="J28" s="498"/>
      <c r="K28" s="498"/>
      <c r="L28" s="498"/>
      <c r="M28" s="498"/>
      <c r="N28" s="498"/>
      <c r="O28" s="498"/>
      <c r="P28" s="498"/>
      <c r="Q28" s="498"/>
    </row>
    <row r="29" spans="1:17" ht="16.5" customHeight="1">
      <c r="A29" s="497"/>
      <c r="B29" s="186"/>
      <c r="C29" s="453"/>
      <c r="D29" s="453"/>
      <c r="E29" s="453"/>
      <c r="F29" s="453"/>
      <c r="G29" s="453"/>
      <c r="H29" s="185"/>
      <c r="I29" s="185"/>
      <c r="J29" s="497"/>
      <c r="K29" s="186"/>
      <c r="L29" s="453"/>
      <c r="M29" s="453"/>
      <c r="N29" s="453"/>
      <c r="O29" s="453"/>
      <c r="P29" s="185"/>
      <c r="Q29" s="185"/>
    </row>
    <row r="30" spans="1:17" ht="16.5" customHeight="1">
      <c r="A30" s="497"/>
      <c r="B30" s="186"/>
      <c r="C30" s="453"/>
      <c r="D30" s="453"/>
      <c r="E30" s="453"/>
      <c r="F30" s="453"/>
      <c r="G30" s="453"/>
      <c r="H30" s="185"/>
      <c r="I30" s="185"/>
      <c r="J30" s="497"/>
      <c r="K30" s="186"/>
      <c r="L30" s="453"/>
      <c r="M30" s="453"/>
      <c r="N30" s="453"/>
      <c r="O30" s="453"/>
      <c r="P30" s="185"/>
      <c r="Q30" s="185"/>
    </row>
    <row r="31" spans="1:17" s="103" customFormat="1" ht="15">
      <c r="A31" s="497"/>
      <c r="B31" s="186"/>
      <c r="C31" s="453"/>
      <c r="D31" s="453"/>
      <c r="E31" s="453"/>
      <c r="F31" s="453"/>
      <c r="G31" s="453"/>
      <c r="H31" s="185"/>
      <c r="I31" s="185"/>
      <c r="J31" s="497"/>
      <c r="K31" s="186"/>
      <c r="L31" s="453"/>
      <c r="M31" s="453"/>
      <c r="N31" s="453"/>
      <c r="O31" s="453"/>
      <c r="P31" s="185"/>
      <c r="Q31" s="185"/>
    </row>
    <row r="32" spans="1:17" ht="7.5" customHeight="1">
      <c r="A32" s="497"/>
      <c r="B32" s="186"/>
      <c r="C32" s="453"/>
      <c r="D32" s="453"/>
      <c r="E32" s="453"/>
      <c r="F32" s="453"/>
      <c r="G32" s="453"/>
      <c r="H32" s="185"/>
      <c r="I32" s="185"/>
      <c r="J32" s="497"/>
      <c r="K32" s="186"/>
      <c r="L32" s="453"/>
      <c r="M32" s="453"/>
      <c r="N32" s="453"/>
      <c r="O32" s="453"/>
      <c r="P32" s="185"/>
      <c r="Q32" s="185"/>
    </row>
    <row r="33" spans="1:17" ht="27.75" customHeight="1">
      <c r="A33" s="501" t="s">
        <v>1197</v>
      </c>
      <c r="B33" s="501"/>
      <c r="C33" s="501"/>
      <c r="D33" s="501"/>
      <c r="E33" s="501"/>
      <c r="F33" s="501"/>
      <c r="G33" s="501"/>
      <c r="H33" s="501"/>
      <c r="I33" s="501"/>
      <c r="J33" s="501"/>
      <c r="K33" s="501"/>
      <c r="L33" s="501"/>
      <c r="M33" s="501"/>
      <c r="N33" s="501"/>
      <c r="O33" s="501"/>
      <c r="P33" s="501"/>
      <c r="Q33" s="501"/>
    </row>
    <row r="34" spans="1:17" ht="15.75" customHeight="1">
      <c r="A34" s="502" t="s">
        <v>1184</v>
      </c>
      <c r="B34" s="502"/>
      <c r="C34" s="502"/>
      <c r="D34" s="502"/>
      <c r="E34" s="502"/>
      <c r="F34" s="502"/>
      <c r="G34" s="502"/>
      <c r="H34" s="502"/>
      <c r="I34" s="502"/>
      <c r="J34" s="502"/>
      <c r="K34" s="502"/>
      <c r="L34" s="502"/>
      <c r="M34" s="502"/>
      <c r="N34" s="502"/>
      <c r="O34" s="502"/>
      <c r="P34" s="502"/>
      <c r="Q34" s="502"/>
    </row>
    <row r="35" spans="1:17" ht="15" customHeight="1">
      <c r="A35" s="499" t="s">
        <v>1189</v>
      </c>
      <c r="B35" s="499"/>
      <c r="C35" s="499"/>
      <c r="D35" s="499"/>
      <c r="E35" s="471">
        <f>'إدخال البيانات'!L14</f>
      </c>
      <c r="F35" s="471"/>
      <c r="G35" s="470" t="s">
        <v>1187</v>
      </c>
      <c r="H35" s="470"/>
      <c r="I35" s="470"/>
      <c r="J35" s="470" t="s">
        <v>1185</v>
      </c>
      <c r="K35" s="470"/>
      <c r="L35" s="472" t="b">
        <f>L27</f>
        <v>0</v>
      </c>
      <c r="M35" s="472"/>
      <c r="N35" s="472"/>
      <c r="O35" s="472"/>
      <c r="P35" s="472"/>
      <c r="Q35" s="99"/>
    </row>
    <row r="36" spans="1:17" ht="15.75">
      <c r="A36" s="498" t="s">
        <v>1186</v>
      </c>
      <c r="B36" s="498"/>
      <c r="C36" s="498"/>
      <c r="D36" s="98">
        <f>D28</f>
        <v>0</v>
      </c>
      <c r="E36" s="498" t="s">
        <v>1188</v>
      </c>
      <c r="F36" s="498"/>
      <c r="G36" s="498"/>
      <c r="H36" s="498"/>
      <c r="I36" s="498"/>
      <c r="J36" s="498"/>
      <c r="K36" s="498"/>
      <c r="L36" s="498"/>
      <c r="M36" s="498"/>
      <c r="N36" s="498"/>
      <c r="O36" s="498"/>
      <c r="P36" s="498"/>
      <c r="Q36" s="498"/>
    </row>
    <row r="37" ht="17.25" customHeight="1"/>
    <row r="38" spans="1:17" ht="17.25" customHeight="1">
      <c r="A38" s="183"/>
      <c r="B38" s="183"/>
      <c r="C38" s="183"/>
      <c r="D38" s="196"/>
      <c r="E38" s="196"/>
      <c r="F38" s="196"/>
      <c r="G38" s="196"/>
      <c r="H38" s="183"/>
      <c r="I38" s="183"/>
      <c r="J38" s="183"/>
      <c r="K38" s="183"/>
      <c r="L38" s="196"/>
      <c r="M38" s="196"/>
      <c r="N38" s="196"/>
      <c r="O38" s="183"/>
      <c r="P38" s="183"/>
      <c r="Q38" s="183"/>
    </row>
    <row r="39" spans="1:17" ht="20.25" customHeight="1">
      <c r="A39" s="455"/>
      <c r="B39" s="455"/>
      <c r="C39" s="455"/>
      <c r="D39" s="455"/>
      <c r="E39" s="455"/>
      <c r="F39" s="473"/>
      <c r="G39" s="473"/>
      <c r="H39" s="473"/>
      <c r="I39" s="473"/>
      <c r="J39" s="473"/>
      <c r="K39" s="473"/>
      <c r="L39" s="473"/>
      <c r="M39" s="473"/>
      <c r="N39" s="473"/>
      <c r="O39" s="473"/>
      <c r="P39" s="473"/>
      <c r="Q39" s="473"/>
    </row>
    <row r="40" spans="1:17" ht="14.25">
      <c r="A40" s="455"/>
      <c r="B40" s="455"/>
      <c r="C40" s="455"/>
      <c r="D40" s="455"/>
      <c r="E40" s="455"/>
      <c r="F40" s="465"/>
      <c r="G40" s="465"/>
      <c r="H40" s="465"/>
      <c r="I40" s="465"/>
      <c r="J40" s="465"/>
      <c r="K40" s="465"/>
      <c r="L40" s="465"/>
      <c r="M40" s="465"/>
      <c r="N40" s="465"/>
      <c r="O40" s="465"/>
      <c r="P40" s="465"/>
      <c r="Q40" s="465"/>
    </row>
    <row r="41" spans="1:17" ht="14.25">
      <c r="A41" s="455"/>
      <c r="B41" s="455"/>
      <c r="C41" s="455"/>
      <c r="D41" s="455"/>
      <c r="E41" s="455"/>
      <c r="F41" s="465"/>
      <c r="G41" s="465"/>
      <c r="H41" s="465"/>
      <c r="I41" s="465"/>
      <c r="J41" s="465"/>
      <c r="K41" s="465"/>
      <c r="L41" s="465"/>
      <c r="M41" s="465"/>
      <c r="N41" s="465"/>
      <c r="O41" s="465"/>
      <c r="P41" s="465"/>
      <c r="Q41" s="465"/>
    </row>
    <row r="42" spans="1:17" ht="15">
      <c r="A42" s="183"/>
      <c r="B42" s="183"/>
      <c r="C42" s="183"/>
      <c r="D42" s="196"/>
      <c r="E42" s="196"/>
      <c r="F42" s="196"/>
      <c r="G42" s="196"/>
      <c r="H42" s="183"/>
      <c r="I42" s="183"/>
      <c r="J42" s="183"/>
      <c r="K42" s="183"/>
      <c r="L42" s="196"/>
      <c r="M42" s="196"/>
      <c r="N42" s="196"/>
      <c r="O42" s="183"/>
      <c r="P42" s="183"/>
      <c r="Q42" s="183"/>
    </row>
  </sheetData>
  <sheetProtection password="CC41" sheet="1" objects="1" scenarios="1" selectLockedCells="1" selectUnlockedCells="1"/>
  <mergeCells count="94">
    <mergeCell ref="E4:G4"/>
    <mergeCell ref="H4:I4"/>
    <mergeCell ref="L4:M4"/>
    <mergeCell ref="O4:Q4"/>
    <mergeCell ref="A19:K19"/>
    <mergeCell ref="A26:Q26"/>
    <mergeCell ref="N18:O21"/>
    <mergeCell ref="L18:M21"/>
    <mergeCell ref="H18:I18"/>
    <mergeCell ref="J18:K18"/>
    <mergeCell ref="F20:K20"/>
    <mergeCell ref="A36:C36"/>
    <mergeCell ref="E36:Q36"/>
    <mergeCell ref="A33:Q33"/>
    <mergeCell ref="A34:Q34"/>
    <mergeCell ref="A35:D35"/>
    <mergeCell ref="E35:F35"/>
    <mergeCell ref="G35:I35"/>
    <mergeCell ref="J35:K35"/>
    <mergeCell ref="L35:P35"/>
    <mergeCell ref="L31:O31"/>
    <mergeCell ref="A29:A32"/>
    <mergeCell ref="L29:O29"/>
    <mergeCell ref="L30:O30"/>
    <mergeCell ref="C29:G29"/>
    <mergeCell ref="C30:G30"/>
    <mergeCell ref="J29:J32"/>
    <mergeCell ref="F12:J12"/>
    <mergeCell ref="G3:H3"/>
    <mergeCell ref="A16:C16"/>
    <mergeCell ref="E16:G16"/>
    <mergeCell ref="I16:L16"/>
    <mergeCell ref="K10:L10"/>
    <mergeCell ref="J4:K4"/>
    <mergeCell ref="K9:L9"/>
    <mergeCell ref="K11:L11"/>
    <mergeCell ref="K12:L12"/>
    <mergeCell ref="F39:Q39"/>
    <mergeCell ref="G9:J9"/>
    <mergeCell ref="B3:C3"/>
    <mergeCell ref="A6:B6"/>
    <mergeCell ref="C6:Q6"/>
    <mergeCell ref="P16:Q16"/>
    <mergeCell ref="J5:K5"/>
    <mergeCell ref="N16:O16"/>
    <mergeCell ref="F10:J10"/>
    <mergeCell ref="F11:J11"/>
    <mergeCell ref="E18:G18"/>
    <mergeCell ref="J27:K27"/>
    <mergeCell ref="G27:I27"/>
    <mergeCell ref="E27:F27"/>
    <mergeCell ref="L27:P27"/>
    <mergeCell ref="C31:G31"/>
    <mergeCell ref="E28:Q28"/>
    <mergeCell ref="A28:C28"/>
    <mergeCell ref="A27:D27"/>
    <mergeCell ref="A23:Q23"/>
    <mergeCell ref="A39:E41"/>
    <mergeCell ref="A21:E21"/>
    <mergeCell ref="P18:Q21"/>
    <mergeCell ref="C32:G32"/>
    <mergeCell ref="L32:O32"/>
    <mergeCell ref="P17:Q17"/>
    <mergeCell ref="A17:C17"/>
    <mergeCell ref="F40:Q41"/>
    <mergeCell ref="A20:E20"/>
    <mergeCell ref="A18:D18"/>
    <mergeCell ref="F13:J13"/>
    <mergeCell ref="K14:L14"/>
    <mergeCell ref="I17:L17"/>
    <mergeCell ref="F14:J14"/>
    <mergeCell ref="A15:Q15"/>
    <mergeCell ref="N17:O17"/>
    <mergeCell ref="K13:L13"/>
    <mergeCell ref="E8:M8"/>
    <mergeCell ref="A1:D1"/>
    <mergeCell ref="I3:K3"/>
    <mergeCell ref="E2:F2"/>
    <mergeCell ref="L2:M2"/>
    <mergeCell ref="L3:M3"/>
    <mergeCell ref="C2:D2"/>
    <mergeCell ref="M5:N5"/>
    <mergeCell ref="A4:B4"/>
    <mergeCell ref="C4:D4"/>
    <mergeCell ref="O2:Q2"/>
    <mergeCell ref="A5:C5"/>
    <mergeCell ref="D5:E5"/>
    <mergeCell ref="F5:G5"/>
    <mergeCell ref="J2:K2"/>
    <mergeCell ref="E3:F3"/>
    <mergeCell ref="A2:B2"/>
    <mergeCell ref="G2:I2"/>
    <mergeCell ref="N3:O3"/>
    <mergeCell ref="O5:P5"/>
  </mergeCells>
  <conditionalFormatting sqref="H24:I24 P24:Q24 H29:I32 P29:Q32 K10:K14 M10:M14">
    <cfRule type="cellIs" priority="10" dxfId="15" operator="equal">
      <formula>0</formula>
    </cfRule>
  </conditionalFormatting>
  <conditionalFormatting sqref="A5:E5">
    <cfRule type="expression" priority="7" dxfId="16">
      <formula>$Q$3="أنثى"</formula>
    </cfRule>
  </conditionalFormatting>
  <conditionalFormatting sqref="A33:Q37">
    <cfRule type="expression" priority="5" dxfId="17" stopIfTrue="1">
      <formula>$J$18="لا"</formula>
    </cfRule>
  </conditionalFormatting>
  <conditionalFormatting sqref="E10:M10">
    <cfRule type="expression" priority="4" dxfId="4">
      <formula>$D$10=""</formula>
    </cfRule>
  </conditionalFormatting>
  <conditionalFormatting sqref="E11:M11">
    <cfRule type="expression" priority="3" dxfId="4">
      <formula>$D$11=""</formula>
    </cfRule>
  </conditionalFormatting>
  <conditionalFormatting sqref="E12:M12">
    <cfRule type="expression" priority="2" dxfId="4">
      <formula>$D$12=""</formula>
    </cfRule>
  </conditionalFormatting>
  <conditionalFormatting sqref="E13:M13">
    <cfRule type="expression" priority="1" dxfId="4">
      <formula>$D$13=""</formula>
    </cfRule>
  </conditionalFormatting>
  <printOptions/>
  <pageMargins left="0.1968503937007874" right="0.1968503937007874" top="0.1968503937007874" bottom="0.1968503937007874" header="0.11811023622047245" footer="0.1181102362204724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F5"/>
  <sheetViews>
    <sheetView showGridLines="0" showRowColHeaders="0" rightToLeft="1" zoomScale="98" zoomScaleNormal="98" zoomScalePageLayoutView="0" workbookViewId="0" topLeftCell="BY1">
      <pane ySplit="4" topLeftCell="A5" activePane="bottomLeft" state="frozen"/>
      <selection pane="topLeft" activeCell="A1" sqref="A1"/>
      <selection pane="bottomLeft" activeCell="CM15" sqref="CM15"/>
    </sheetView>
  </sheetViews>
  <sheetFormatPr defaultColWidth="9.140625" defaultRowHeight="15"/>
  <cols>
    <col min="1" max="1" width="13.8515625" style="51" customWidth="1"/>
    <col min="2" max="2" width="18.8515625" style="51" customWidth="1"/>
    <col min="3" max="4" width="9.00390625" style="51" customWidth="1"/>
    <col min="5" max="5" width="10.140625" style="51" bestFit="1" customWidth="1"/>
    <col min="6" max="6" width="9.140625" style="51" bestFit="1" customWidth="1"/>
    <col min="7" max="7" width="9.140625" style="51" customWidth="1"/>
    <col min="8" max="8" width="9.00390625" style="51" customWidth="1"/>
    <col min="9" max="9" width="11.7109375" style="51" bestFit="1" customWidth="1"/>
    <col min="10" max="14" width="11.7109375" style="51" customWidth="1"/>
    <col min="15" max="15" width="10.28125" style="51" bestFit="1" customWidth="1"/>
    <col min="16" max="18" width="9.00390625" style="51" customWidth="1"/>
    <col min="19" max="24" width="4.421875" style="51" customWidth="1"/>
    <col min="25" max="102" width="4.421875" style="0" customWidth="1"/>
    <col min="103" max="103" width="10.140625" style="0" customWidth="1"/>
    <col min="104" max="104" width="12.421875" style="81" customWidth="1"/>
    <col min="105" max="108" width="9.140625" style="0" bestFit="1" customWidth="1"/>
    <col min="109" max="109" width="9.421875" style="0" bestFit="1" customWidth="1"/>
    <col min="110" max="111" width="9.28125" style="0" customWidth="1"/>
    <col min="113" max="113" width="10.140625" style="0" bestFit="1" customWidth="1"/>
    <col min="114" max="114" width="11.421875" style="0" bestFit="1" customWidth="1"/>
    <col min="115" max="115" width="10.7109375" style="0" bestFit="1" customWidth="1"/>
    <col min="116" max="116" width="13.421875" style="0" bestFit="1" customWidth="1"/>
    <col min="117" max="117" width="9.8515625" style="0" bestFit="1" customWidth="1"/>
    <col min="118" max="16384" width="9.00390625" style="51" customWidth="1"/>
  </cols>
  <sheetData>
    <row r="1" spans="1:120" s="60" customFormat="1" ht="18.75" thickBot="1">
      <c r="A1" s="539" t="s">
        <v>1255</v>
      </c>
      <c r="B1" s="539"/>
      <c r="C1" s="539"/>
      <c r="D1" s="539"/>
      <c r="E1" s="539"/>
      <c r="F1" s="539"/>
      <c r="G1" s="539"/>
      <c r="H1" s="539"/>
      <c r="I1" s="540"/>
      <c r="J1" s="574" t="s">
        <v>1202</v>
      </c>
      <c r="K1" s="576" t="s">
        <v>1244</v>
      </c>
      <c r="L1" s="579" t="s">
        <v>1245</v>
      </c>
      <c r="M1" s="579" t="s">
        <v>1246</v>
      </c>
      <c r="N1" s="581" t="s">
        <v>1180</v>
      </c>
      <c r="O1" s="549" t="s">
        <v>72</v>
      </c>
      <c r="P1" s="549"/>
      <c r="Q1" s="549"/>
      <c r="R1" s="543" t="s">
        <v>83</v>
      </c>
      <c r="S1" s="532" t="s">
        <v>63</v>
      </c>
      <c r="T1" s="532"/>
      <c r="U1" s="532"/>
      <c r="V1" s="532"/>
      <c r="W1" s="532"/>
      <c r="X1" s="532"/>
      <c r="Y1" s="532"/>
      <c r="Z1" s="532"/>
      <c r="AA1" s="532"/>
      <c r="AB1" s="532"/>
      <c r="AC1" s="532"/>
      <c r="AD1" s="532"/>
      <c r="AE1" s="532"/>
      <c r="AF1" s="532"/>
      <c r="AG1" s="532"/>
      <c r="AH1" s="532"/>
      <c r="AI1" s="532"/>
      <c r="AJ1" s="532"/>
      <c r="AK1" s="532"/>
      <c r="AL1" s="532"/>
      <c r="AM1" s="532"/>
      <c r="AN1" s="532"/>
      <c r="AO1" s="532" t="s">
        <v>62</v>
      </c>
      <c r="AP1" s="532"/>
      <c r="AQ1" s="532"/>
      <c r="AR1" s="532"/>
      <c r="AS1" s="532"/>
      <c r="AT1" s="532"/>
      <c r="AU1" s="532"/>
      <c r="AV1" s="532"/>
      <c r="AW1" s="532"/>
      <c r="AX1" s="532"/>
      <c r="AY1" s="532"/>
      <c r="AZ1" s="532"/>
      <c r="BA1" s="532"/>
      <c r="BB1" s="532"/>
      <c r="BC1" s="532"/>
      <c r="BD1" s="532"/>
      <c r="BE1" s="532"/>
      <c r="BF1" s="532"/>
      <c r="BG1" s="532"/>
      <c r="BH1" s="532"/>
      <c r="BI1" s="532"/>
      <c r="BJ1" s="532"/>
      <c r="BK1" s="532" t="s">
        <v>73</v>
      </c>
      <c r="BL1" s="532"/>
      <c r="BM1" s="532"/>
      <c r="BN1" s="532"/>
      <c r="BO1" s="532"/>
      <c r="BP1" s="532"/>
      <c r="BQ1" s="532"/>
      <c r="BR1" s="532"/>
      <c r="BS1" s="532"/>
      <c r="BT1" s="532"/>
      <c r="BU1" s="532"/>
      <c r="BV1" s="532"/>
      <c r="BW1" s="532"/>
      <c r="BX1" s="532"/>
      <c r="BY1" s="532"/>
      <c r="BZ1" s="532"/>
      <c r="CA1" s="532"/>
      <c r="CB1" s="532"/>
      <c r="CC1" s="532"/>
      <c r="CD1" s="532"/>
      <c r="CE1" s="532" t="s">
        <v>74</v>
      </c>
      <c r="CF1" s="532"/>
      <c r="CG1" s="532"/>
      <c r="CH1" s="532"/>
      <c r="CI1" s="532"/>
      <c r="CJ1" s="532"/>
      <c r="CK1" s="532"/>
      <c r="CL1" s="532"/>
      <c r="CM1" s="532"/>
      <c r="CN1" s="532"/>
      <c r="CO1" s="532"/>
      <c r="CP1" s="532"/>
      <c r="CQ1" s="532"/>
      <c r="CR1" s="532"/>
      <c r="CS1" s="532"/>
      <c r="CT1" s="532"/>
      <c r="CU1" s="532"/>
      <c r="CV1" s="532"/>
      <c r="CW1" s="532"/>
      <c r="CX1" s="532"/>
      <c r="CY1" s="553" t="s">
        <v>75</v>
      </c>
      <c r="CZ1" s="554"/>
      <c r="DA1" s="553" t="s">
        <v>58</v>
      </c>
      <c r="DB1" s="570"/>
      <c r="DC1" s="554"/>
      <c r="DD1" s="553" t="s">
        <v>78</v>
      </c>
      <c r="DE1" s="570"/>
      <c r="DF1" s="572"/>
      <c r="DG1" s="572"/>
      <c r="DH1" s="554"/>
      <c r="DI1" s="557" t="s">
        <v>82</v>
      </c>
      <c r="DJ1" s="558"/>
      <c r="DK1" s="558"/>
      <c r="DL1" s="558"/>
      <c r="DM1" s="559"/>
      <c r="DN1" s="534" t="s">
        <v>1203</v>
      </c>
      <c r="DO1" s="534"/>
      <c r="DP1" s="534"/>
    </row>
    <row r="2" spans="1:120" s="60" customFormat="1" ht="18.75" thickBot="1">
      <c r="A2" s="539"/>
      <c r="B2" s="539"/>
      <c r="C2" s="539"/>
      <c r="D2" s="539"/>
      <c r="E2" s="539"/>
      <c r="F2" s="539"/>
      <c r="G2" s="539"/>
      <c r="H2" s="539"/>
      <c r="I2" s="540"/>
      <c r="J2" s="575"/>
      <c r="K2" s="577"/>
      <c r="L2" s="580"/>
      <c r="M2" s="580"/>
      <c r="N2" s="582"/>
      <c r="O2" s="549"/>
      <c r="P2" s="549"/>
      <c r="Q2" s="549"/>
      <c r="R2" s="543"/>
      <c r="S2" s="537" t="s">
        <v>2</v>
      </c>
      <c r="T2" s="537"/>
      <c r="U2" s="537"/>
      <c r="V2" s="537"/>
      <c r="W2" s="537"/>
      <c r="X2" s="537"/>
      <c r="Y2" s="537"/>
      <c r="Z2" s="537"/>
      <c r="AA2" s="537"/>
      <c r="AB2" s="537"/>
      <c r="AC2" s="537"/>
      <c r="AD2" s="537"/>
      <c r="AE2" s="538" t="s">
        <v>13</v>
      </c>
      <c r="AF2" s="538"/>
      <c r="AG2" s="538"/>
      <c r="AH2" s="538"/>
      <c r="AI2" s="538"/>
      <c r="AJ2" s="538"/>
      <c r="AK2" s="538"/>
      <c r="AL2" s="538"/>
      <c r="AM2" s="538"/>
      <c r="AN2" s="538"/>
      <c r="AO2" s="537" t="s">
        <v>2</v>
      </c>
      <c r="AP2" s="537"/>
      <c r="AQ2" s="537"/>
      <c r="AR2" s="537"/>
      <c r="AS2" s="537"/>
      <c r="AT2" s="537"/>
      <c r="AU2" s="537"/>
      <c r="AV2" s="537"/>
      <c r="AW2" s="537"/>
      <c r="AX2" s="537"/>
      <c r="AY2" s="537"/>
      <c r="AZ2" s="537"/>
      <c r="BA2" s="538" t="s">
        <v>13</v>
      </c>
      <c r="BB2" s="538"/>
      <c r="BC2" s="538"/>
      <c r="BD2" s="538"/>
      <c r="BE2" s="538"/>
      <c r="BF2" s="538"/>
      <c r="BG2" s="538"/>
      <c r="BH2" s="538"/>
      <c r="BI2" s="538"/>
      <c r="BJ2" s="538"/>
      <c r="BK2" s="537" t="s">
        <v>2</v>
      </c>
      <c r="BL2" s="537"/>
      <c r="BM2" s="537"/>
      <c r="BN2" s="537"/>
      <c r="BO2" s="537"/>
      <c r="BP2" s="537"/>
      <c r="BQ2" s="537"/>
      <c r="BR2" s="537"/>
      <c r="BS2" s="537"/>
      <c r="BT2" s="537"/>
      <c r="BU2" s="538" t="s">
        <v>13</v>
      </c>
      <c r="BV2" s="538"/>
      <c r="BW2" s="538"/>
      <c r="BX2" s="538"/>
      <c r="BY2" s="538"/>
      <c r="BZ2" s="538"/>
      <c r="CA2" s="538"/>
      <c r="CB2" s="538"/>
      <c r="CC2" s="538"/>
      <c r="CD2" s="538"/>
      <c r="CE2" s="537" t="s">
        <v>2</v>
      </c>
      <c r="CF2" s="537"/>
      <c r="CG2" s="537"/>
      <c r="CH2" s="537"/>
      <c r="CI2" s="537"/>
      <c r="CJ2" s="537"/>
      <c r="CK2" s="537"/>
      <c r="CL2" s="537"/>
      <c r="CM2" s="537"/>
      <c r="CN2" s="537"/>
      <c r="CO2" s="538" t="s">
        <v>13</v>
      </c>
      <c r="CP2" s="538"/>
      <c r="CQ2" s="538"/>
      <c r="CR2" s="538"/>
      <c r="CS2" s="538"/>
      <c r="CT2" s="538"/>
      <c r="CU2" s="538"/>
      <c r="CV2" s="538"/>
      <c r="CW2" s="538"/>
      <c r="CX2" s="538"/>
      <c r="CY2" s="555"/>
      <c r="CZ2" s="556"/>
      <c r="DA2" s="555"/>
      <c r="DB2" s="571"/>
      <c r="DC2" s="556"/>
      <c r="DD2" s="555"/>
      <c r="DE2" s="571"/>
      <c r="DF2" s="573"/>
      <c r="DG2" s="573"/>
      <c r="DH2" s="556"/>
      <c r="DI2" s="560"/>
      <c r="DJ2" s="561"/>
      <c r="DK2" s="561"/>
      <c r="DL2" s="561"/>
      <c r="DM2" s="562"/>
      <c r="DN2" s="534"/>
      <c r="DO2" s="534"/>
      <c r="DP2" s="534"/>
    </row>
    <row r="3" spans="1:136" ht="80.25" customHeight="1" thickBot="1">
      <c r="A3" s="78" t="s">
        <v>53</v>
      </c>
      <c r="B3" s="77" t="s">
        <v>65</v>
      </c>
      <c r="C3" s="77" t="s">
        <v>66</v>
      </c>
      <c r="D3" s="77" t="s">
        <v>67</v>
      </c>
      <c r="E3" s="77" t="s">
        <v>54</v>
      </c>
      <c r="F3" s="77" t="s">
        <v>55</v>
      </c>
      <c r="G3" s="77" t="s">
        <v>1199</v>
      </c>
      <c r="H3" s="77" t="s">
        <v>70</v>
      </c>
      <c r="I3" s="77" t="s">
        <v>71</v>
      </c>
      <c r="J3" s="575"/>
      <c r="K3" s="577"/>
      <c r="L3" s="580"/>
      <c r="M3" s="580"/>
      <c r="N3" s="582"/>
      <c r="O3" s="541" t="s">
        <v>6</v>
      </c>
      <c r="P3" s="541" t="s">
        <v>68</v>
      </c>
      <c r="Q3" s="547" t="s">
        <v>69</v>
      </c>
      <c r="R3" s="543"/>
      <c r="S3" s="530" t="s">
        <v>12</v>
      </c>
      <c r="T3" s="531"/>
      <c r="U3" s="530" t="s">
        <v>15</v>
      </c>
      <c r="V3" s="531"/>
      <c r="W3" s="530" t="s">
        <v>17</v>
      </c>
      <c r="X3" s="531"/>
      <c r="Y3" s="530" t="s">
        <v>19</v>
      </c>
      <c r="Z3" s="531"/>
      <c r="AA3" s="530" t="s">
        <v>21</v>
      </c>
      <c r="AB3" s="531"/>
      <c r="AC3" s="530" t="s">
        <v>23</v>
      </c>
      <c r="AD3" s="535"/>
      <c r="AE3" s="545" t="s">
        <v>14</v>
      </c>
      <c r="AF3" s="546"/>
      <c r="AG3" s="545" t="s">
        <v>16</v>
      </c>
      <c r="AH3" s="546"/>
      <c r="AI3" s="530" t="s">
        <v>18</v>
      </c>
      <c r="AJ3" s="531"/>
      <c r="AK3" s="530" t="s">
        <v>20</v>
      </c>
      <c r="AL3" s="531"/>
      <c r="AM3" s="530" t="s">
        <v>22</v>
      </c>
      <c r="AN3" s="536"/>
      <c r="AO3" s="535" t="s">
        <v>24</v>
      </c>
      <c r="AP3" s="531"/>
      <c r="AQ3" s="530" t="s">
        <v>26</v>
      </c>
      <c r="AR3" s="531"/>
      <c r="AS3" s="530" t="s">
        <v>28</v>
      </c>
      <c r="AT3" s="531"/>
      <c r="AU3" s="530" t="s">
        <v>30</v>
      </c>
      <c r="AV3" s="531"/>
      <c r="AW3" s="530" t="s">
        <v>32</v>
      </c>
      <c r="AX3" s="531"/>
      <c r="AY3" s="530" t="s">
        <v>23</v>
      </c>
      <c r="AZ3" s="531"/>
      <c r="BA3" s="530" t="s">
        <v>25</v>
      </c>
      <c r="BB3" s="531"/>
      <c r="BC3" s="530" t="s">
        <v>27</v>
      </c>
      <c r="BD3" s="531"/>
      <c r="BE3" s="530" t="s">
        <v>29</v>
      </c>
      <c r="BF3" s="531"/>
      <c r="BG3" s="530" t="s">
        <v>31</v>
      </c>
      <c r="BH3" s="531"/>
      <c r="BI3" s="530" t="s">
        <v>33</v>
      </c>
      <c r="BJ3" s="535"/>
      <c r="BK3" s="550" t="s">
        <v>61</v>
      </c>
      <c r="BL3" s="531"/>
      <c r="BM3" s="530" t="s">
        <v>35</v>
      </c>
      <c r="BN3" s="531"/>
      <c r="BO3" s="530" t="s">
        <v>37</v>
      </c>
      <c r="BP3" s="531"/>
      <c r="BQ3" s="530" t="s">
        <v>39</v>
      </c>
      <c r="BR3" s="531"/>
      <c r="BS3" s="530" t="s">
        <v>41</v>
      </c>
      <c r="BT3" s="531"/>
      <c r="BU3" s="530" t="s">
        <v>34</v>
      </c>
      <c r="BV3" s="531"/>
      <c r="BW3" s="530" t="s">
        <v>36</v>
      </c>
      <c r="BX3" s="531"/>
      <c r="BY3" s="530" t="s">
        <v>38</v>
      </c>
      <c r="BZ3" s="531"/>
      <c r="CA3" s="530" t="s">
        <v>40</v>
      </c>
      <c r="CB3" s="531"/>
      <c r="CC3" s="530" t="s">
        <v>42</v>
      </c>
      <c r="CD3" s="536"/>
      <c r="CE3" s="535" t="s">
        <v>43</v>
      </c>
      <c r="CF3" s="531"/>
      <c r="CG3" s="530" t="s">
        <v>45</v>
      </c>
      <c r="CH3" s="531"/>
      <c r="CI3" s="530" t="s">
        <v>47</v>
      </c>
      <c r="CJ3" s="531"/>
      <c r="CK3" s="530" t="s">
        <v>49</v>
      </c>
      <c r="CL3" s="531"/>
      <c r="CM3" s="530" t="s">
        <v>51</v>
      </c>
      <c r="CN3" s="531"/>
      <c r="CO3" s="530" t="s">
        <v>44</v>
      </c>
      <c r="CP3" s="531"/>
      <c r="CQ3" s="530" t="s">
        <v>46</v>
      </c>
      <c r="CR3" s="531"/>
      <c r="CS3" s="530" t="s">
        <v>48</v>
      </c>
      <c r="CT3" s="531"/>
      <c r="CU3" s="530" t="s">
        <v>50</v>
      </c>
      <c r="CV3" s="531"/>
      <c r="CW3" s="530" t="s">
        <v>52</v>
      </c>
      <c r="CX3" s="535"/>
      <c r="CY3" s="552" t="s">
        <v>76</v>
      </c>
      <c r="CZ3" s="551" t="s">
        <v>0</v>
      </c>
      <c r="DA3" s="552" t="s">
        <v>76</v>
      </c>
      <c r="DB3" s="567" t="s">
        <v>0</v>
      </c>
      <c r="DC3" s="563" t="s">
        <v>77</v>
      </c>
      <c r="DD3" s="552" t="s">
        <v>79</v>
      </c>
      <c r="DE3" s="567" t="s">
        <v>80</v>
      </c>
      <c r="DF3" s="563" t="s">
        <v>81</v>
      </c>
      <c r="DG3" s="563" t="s">
        <v>797</v>
      </c>
      <c r="DH3" s="563" t="s">
        <v>798</v>
      </c>
      <c r="DI3" s="564" t="s">
        <v>795</v>
      </c>
      <c r="DJ3" s="568" t="s">
        <v>60</v>
      </c>
      <c r="DK3" s="566" t="s">
        <v>1204</v>
      </c>
      <c r="DL3" s="569" t="s">
        <v>1196</v>
      </c>
      <c r="DM3" s="584" t="s">
        <v>1197</v>
      </c>
      <c r="DN3" s="533" t="s">
        <v>1172</v>
      </c>
      <c r="DO3" s="533" t="s">
        <v>1173</v>
      </c>
      <c r="DP3" s="533" t="s">
        <v>1174</v>
      </c>
      <c r="DQ3" s="583"/>
      <c r="DR3" s="61"/>
      <c r="DS3" s="62"/>
      <c r="DT3" s="63"/>
      <c r="DU3" s="64"/>
      <c r="DV3" s="65"/>
      <c r="DW3" s="65"/>
      <c r="DX3" s="65"/>
      <c r="DY3" s="66"/>
      <c r="DZ3" s="67"/>
      <c r="EA3" s="67"/>
      <c r="EB3" s="63"/>
      <c r="EC3" s="68"/>
      <c r="ED3" s="68"/>
      <c r="EE3" s="68"/>
      <c r="EF3" s="63"/>
    </row>
    <row r="4" spans="1:121" s="50" customFormat="1" ht="24.75" customHeight="1" thickBot="1">
      <c r="A4" s="79" t="s">
        <v>53</v>
      </c>
      <c r="B4" s="80" t="s">
        <v>65</v>
      </c>
      <c r="C4" s="80" t="s">
        <v>66</v>
      </c>
      <c r="D4" s="80" t="s">
        <v>67</v>
      </c>
      <c r="E4" s="80" t="s">
        <v>54</v>
      </c>
      <c r="F4" s="80" t="s">
        <v>55</v>
      </c>
      <c r="G4" s="80"/>
      <c r="H4" s="80" t="s">
        <v>70</v>
      </c>
      <c r="I4" s="80" t="s">
        <v>71</v>
      </c>
      <c r="J4" s="575"/>
      <c r="K4" s="578"/>
      <c r="L4" s="580"/>
      <c r="M4" s="580"/>
      <c r="N4" s="582"/>
      <c r="O4" s="542"/>
      <c r="P4" s="542"/>
      <c r="Q4" s="548"/>
      <c r="R4" s="544"/>
      <c r="S4" s="69" t="s">
        <v>8</v>
      </c>
      <c r="T4" s="70" t="s">
        <v>9</v>
      </c>
      <c r="U4" s="69" t="s">
        <v>8</v>
      </c>
      <c r="V4" s="70" t="s">
        <v>9</v>
      </c>
      <c r="W4" s="69" t="s">
        <v>8</v>
      </c>
      <c r="X4" s="70" t="s">
        <v>9</v>
      </c>
      <c r="Y4" s="69" t="s">
        <v>8</v>
      </c>
      <c r="Z4" s="70" t="s">
        <v>9</v>
      </c>
      <c r="AA4" s="69" t="s">
        <v>8</v>
      </c>
      <c r="AB4" s="70" t="s">
        <v>9</v>
      </c>
      <c r="AC4" s="69" t="s">
        <v>8</v>
      </c>
      <c r="AD4" s="71" t="s">
        <v>9</v>
      </c>
      <c r="AE4" s="72" t="s">
        <v>8</v>
      </c>
      <c r="AF4" s="70" t="s">
        <v>9</v>
      </c>
      <c r="AG4" s="69" t="s">
        <v>8</v>
      </c>
      <c r="AH4" s="70" t="s">
        <v>9</v>
      </c>
      <c r="AI4" s="69" t="s">
        <v>8</v>
      </c>
      <c r="AJ4" s="70" t="s">
        <v>9</v>
      </c>
      <c r="AK4" s="69" t="s">
        <v>8</v>
      </c>
      <c r="AL4" s="70" t="s">
        <v>9</v>
      </c>
      <c r="AM4" s="69" t="s">
        <v>8</v>
      </c>
      <c r="AN4" s="73" t="s">
        <v>9</v>
      </c>
      <c r="AO4" s="72" t="s">
        <v>8</v>
      </c>
      <c r="AP4" s="70" t="s">
        <v>9</v>
      </c>
      <c r="AQ4" s="69" t="s">
        <v>8</v>
      </c>
      <c r="AR4" s="70" t="s">
        <v>9</v>
      </c>
      <c r="AS4" s="69" t="s">
        <v>8</v>
      </c>
      <c r="AT4" s="70" t="s">
        <v>9</v>
      </c>
      <c r="AU4" s="69" t="s">
        <v>8</v>
      </c>
      <c r="AV4" s="70" t="s">
        <v>9</v>
      </c>
      <c r="AW4" s="69" t="s">
        <v>8</v>
      </c>
      <c r="AX4" s="70" t="s">
        <v>9</v>
      </c>
      <c r="AY4" s="69" t="s">
        <v>8</v>
      </c>
      <c r="AZ4" s="71" t="s">
        <v>9</v>
      </c>
      <c r="BA4" s="72" t="s">
        <v>8</v>
      </c>
      <c r="BB4" s="70" t="s">
        <v>9</v>
      </c>
      <c r="BC4" s="69" t="s">
        <v>8</v>
      </c>
      <c r="BD4" s="70" t="s">
        <v>9</v>
      </c>
      <c r="BE4" s="69" t="s">
        <v>8</v>
      </c>
      <c r="BF4" s="70" t="s">
        <v>9</v>
      </c>
      <c r="BG4" s="69" t="s">
        <v>8</v>
      </c>
      <c r="BH4" s="70" t="s">
        <v>9</v>
      </c>
      <c r="BI4" s="69" t="s">
        <v>8</v>
      </c>
      <c r="BJ4" s="74" t="s">
        <v>9</v>
      </c>
      <c r="BK4" s="75" t="s">
        <v>8</v>
      </c>
      <c r="BL4" s="70" t="s">
        <v>9</v>
      </c>
      <c r="BM4" s="69" t="s">
        <v>8</v>
      </c>
      <c r="BN4" s="70" t="s">
        <v>9</v>
      </c>
      <c r="BO4" s="69" t="s">
        <v>8</v>
      </c>
      <c r="BP4" s="70" t="s">
        <v>9</v>
      </c>
      <c r="BQ4" s="69" t="s">
        <v>8</v>
      </c>
      <c r="BR4" s="70" t="s">
        <v>9</v>
      </c>
      <c r="BS4" s="69" t="s">
        <v>8</v>
      </c>
      <c r="BT4" s="71" t="s">
        <v>9</v>
      </c>
      <c r="BU4" s="72" t="s">
        <v>8</v>
      </c>
      <c r="BV4" s="70" t="s">
        <v>9</v>
      </c>
      <c r="BW4" s="69" t="s">
        <v>8</v>
      </c>
      <c r="BX4" s="70" t="s">
        <v>9</v>
      </c>
      <c r="BY4" s="69" t="s">
        <v>8</v>
      </c>
      <c r="BZ4" s="70" t="s">
        <v>9</v>
      </c>
      <c r="CA4" s="69" t="s">
        <v>8</v>
      </c>
      <c r="CB4" s="70" t="s">
        <v>9</v>
      </c>
      <c r="CC4" s="69" t="s">
        <v>8</v>
      </c>
      <c r="CD4" s="73" t="s">
        <v>9</v>
      </c>
      <c r="CE4" s="72" t="s">
        <v>8</v>
      </c>
      <c r="CF4" s="70" t="s">
        <v>9</v>
      </c>
      <c r="CG4" s="69" t="s">
        <v>8</v>
      </c>
      <c r="CH4" s="70" t="s">
        <v>9</v>
      </c>
      <c r="CI4" s="69" t="s">
        <v>8</v>
      </c>
      <c r="CJ4" s="70" t="s">
        <v>9</v>
      </c>
      <c r="CK4" s="69" t="s">
        <v>8</v>
      </c>
      <c r="CL4" s="70" t="s">
        <v>9</v>
      </c>
      <c r="CM4" s="69" t="s">
        <v>8</v>
      </c>
      <c r="CN4" s="74" t="s">
        <v>9</v>
      </c>
      <c r="CO4" s="76" t="s">
        <v>8</v>
      </c>
      <c r="CP4" s="70" t="s">
        <v>9</v>
      </c>
      <c r="CQ4" s="69" t="s">
        <v>8</v>
      </c>
      <c r="CR4" s="70" t="s">
        <v>9</v>
      </c>
      <c r="CS4" s="69" t="s">
        <v>8</v>
      </c>
      <c r="CT4" s="70" t="s">
        <v>9</v>
      </c>
      <c r="CU4" s="69" t="s">
        <v>8</v>
      </c>
      <c r="CV4" s="70" t="s">
        <v>9</v>
      </c>
      <c r="CW4" s="69" t="s">
        <v>8</v>
      </c>
      <c r="CX4" s="74" t="s">
        <v>9</v>
      </c>
      <c r="CY4" s="552"/>
      <c r="CZ4" s="551"/>
      <c r="DA4" s="552"/>
      <c r="DB4" s="567"/>
      <c r="DC4" s="563"/>
      <c r="DD4" s="552"/>
      <c r="DE4" s="567"/>
      <c r="DF4" s="563"/>
      <c r="DG4" s="563"/>
      <c r="DH4" s="563"/>
      <c r="DI4" s="565"/>
      <c r="DJ4" s="568"/>
      <c r="DK4" s="566"/>
      <c r="DL4" s="569"/>
      <c r="DM4" s="584"/>
      <c r="DN4" s="533"/>
      <c r="DO4" s="533"/>
      <c r="DP4" s="533"/>
      <c r="DQ4" s="583"/>
    </row>
    <row r="5" spans="1:120" s="96" customFormat="1" ht="24.75" customHeight="1">
      <c r="A5" s="82">
        <f>'إدخال البيانات'!C3</f>
        <v>0</v>
      </c>
      <c r="B5" s="83" t="b">
        <f>'إدخال البيانات'!I3</f>
        <v>0</v>
      </c>
      <c r="C5" s="83" t="b">
        <f>'إدخال البيانات'!N3</f>
        <v>0</v>
      </c>
      <c r="D5" s="83" t="b">
        <f>'إدخال البيانات'!T3</f>
        <v>0</v>
      </c>
      <c r="E5" s="83" t="b">
        <f>'إدخال البيانات'!I4</f>
        <v>0</v>
      </c>
      <c r="F5" s="171" t="b">
        <f>'إدخال البيانات'!N4</f>
        <v>0</v>
      </c>
      <c r="G5" s="167" t="b">
        <f>'إدخال البيانات'!C5</f>
        <v>0</v>
      </c>
      <c r="H5" s="83" t="b">
        <f>'إدخال البيانات'!N5</f>
        <v>0</v>
      </c>
      <c r="I5" s="84" t="b">
        <f>'إدخال البيانات'!I5</f>
        <v>0</v>
      </c>
      <c r="J5" s="164" t="b">
        <f>'إدخال البيانات'!T5</f>
        <v>0</v>
      </c>
      <c r="K5" s="165" t="b">
        <f>'إدخال البيانات'!C6</f>
        <v>0</v>
      </c>
      <c r="L5" s="168" t="b">
        <f>'إدخال البيانات'!I6</f>
        <v>0</v>
      </c>
      <c r="M5" s="168" t="b">
        <f>'إدخال البيانات'!N6</f>
        <v>0</v>
      </c>
      <c r="N5" s="166" t="b">
        <f>'إدخال البيانات'!T6</f>
        <v>0</v>
      </c>
      <c r="O5" s="85" t="b">
        <f>'إدخال البيانات'!C7</f>
        <v>0</v>
      </c>
      <c r="P5" s="86" t="b">
        <f>'إدخال البيانات'!I7</f>
        <v>0</v>
      </c>
      <c r="Q5" s="87" t="b">
        <f>'إدخال البيانات'!K7</f>
        <v>0</v>
      </c>
      <c r="R5" s="88" t="e">
        <f>'إدخال البيانات'!C4</f>
        <v>#N/A</v>
      </c>
      <c r="S5" s="54">
        <f>_xlfn.IFERROR(VLOOKUP(S3,'إدخال البيانات'!$H$10:$M$13,5,0),"")</f>
      </c>
      <c r="T5" s="53">
        <f>_xlfn.IFERROR(VLOOKUP(S3,'إدخال البيانات'!$H$10:$M$13,6,0),"")</f>
      </c>
      <c r="U5" s="52">
        <f>_xlfn.IFERROR(VLOOKUP(U3,'إدخال البيانات'!$H$10:$M$13,5,0),"")</f>
      </c>
      <c r="V5" s="53">
        <f>_xlfn.IFERROR(VLOOKUP(U3,'إدخال البيانات'!$H$10:$M$13,6,0),"")</f>
      </c>
      <c r="W5" s="52">
        <f>_xlfn.IFERROR(VLOOKUP(W3,'إدخال البيانات'!$H$10:$M$13,5,0),"")</f>
      </c>
      <c r="X5" s="53">
        <f>_xlfn.IFERROR(VLOOKUP(W3,'إدخال البيانات'!$H$10:$M$13,6,0),"")</f>
      </c>
      <c r="Y5" s="52">
        <f>_xlfn.IFERROR(VLOOKUP(Y3,'إدخال البيانات'!$H$10:$M$13,5,0),"")</f>
      </c>
      <c r="Z5" s="53">
        <f>_xlfn.IFERROR(VLOOKUP(Y3,'إدخال البيانات'!$H$10:$M$13,6,0),"")</f>
      </c>
      <c r="AA5" s="52">
        <f>_xlfn.IFERROR(VLOOKUP(AA3,'إدخال البيانات'!$H$10:$M$13,5,0),"")</f>
      </c>
      <c r="AB5" s="53">
        <f>_xlfn.IFERROR(VLOOKUP(AA3,'إدخال البيانات'!$H$10:$M$13,6,0),"")</f>
      </c>
      <c r="AC5" s="52">
        <f>_xlfn.IFERROR(VLOOKUP(AC3,'إدخال البيانات'!$H$10:$M$13,5,0),"")</f>
      </c>
      <c r="AD5" s="55">
        <f>_xlfn.IFERROR(VLOOKUP(AC3,'إدخال البيانات'!$H$10:$M$13,6,0),"")</f>
      </c>
      <c r="AE5" s="54">
        <f>_xlfn.IFERROR(VLOOKUP(AE3,'إدخال البيانات'!$H$10:$M$13,5,0),"")</f>
      </c>
      <c r="AF5" s="53">
        <f>_xlfn.IFERROR(VLOOKUP(AE3,'إدخال البيانات'!$H$10:$M$13,6,0),"")</f>
      </c>
      <c r="AG5" s="52">
        <f>_xlfn.IFERROR(VLOOKUP(AG3,'إدخال البيانات'!$H$10:$M$13,5,0),"")</f>
      </c>
      <c r="AH5" s="53">
        <f>_xlfn.IFERROR(VLOOKUP(AG3,'إدخال البيانات'!$H$10:$M$13,6,0),"")</f>
      </c>
      <c r="AI5" s="52">
        <f>_xlfn.IFERROR(VLOOKUP(AI3,'إدخال البيانات'!$H$10:$M$13,5,0),"")</f>
      </c>
      <c r="AJ5" s="53">
        <f>_xlfn.IFERROR(VLOOKUP(AI3,'إدخال البيانات'!$H$10:$M$13,6,0),"")</f>
      </c>
      <c r="AK5" s="52">
        <f>_xlfn.IFERROR(VLOOKUP(AK3,'إدخال البيانات'!$H$10:$M$13,5,0),"")</f>
      </c>
      <c r="AL5" s="53">
        <f>_xlfn.IFERROR(VLOOKUP(AK3,'إدخال البيانات'!$H$10:$M$13,6,0),"")</f>
      </c>
      <c r="AM5" s="52">
        <f>_xlfn.IFERROR(VLOOKUP(AM3,'إدخال البيانات'!$H$10:$M$13,5,0),"")</f>
      </c>
      <c r="AN5" s="58">
        <f>_xlfn.IFERROR(VLOOKUP(AM3,'إدخال البيانات'!$H$10:$M$13,6,0),"")</f>
      </c>
      <c r="AO5" s="54">
        <f>_xlfn.IFERROR(VLOOKUP(AO3,'إدخال البيانات'!$H$10:$M$13,5,0),"")</f>
      </c>
      <c r="AP5" s="53">
        <f>_xlfn.IFERROR(VLOOKUP(AO3,'إدخال البيانات'!$H$10:$M$13,6,0),"")</f>
      </c>
      <c r="AQ5" s="52">
        <f>_xlfn.IFERROR(VLOOKUP(AQ3,'إدخال البيانات'!$H$10:$M$13,5,0),"")</f>
      </c>
      <c r="AR5" s="53">
        <f>_xlfn.IFERROR(VLOOKUP(AQ3,'إدخال البيانات'!$H$10:$M$13,6,0),"")</f>
      </c>
      <c r="AS5" s="52">
        <f>_xlfn.IFERROR(VLOOKUP(AS3,'إدخال البيانات'!$H$10:$M$13,5,0),"")</f>
      </c>
      <c r="AT5" s="53">
        <f>_xlfn.IFERROR(VLOOKUP(AS3,'إدخال البيانات'!$H$10:$M$13,6,0),"")</f>
      </c>
      <c r="AU5" s="52">
        <f>_xlfn.IFERROR(VLOOKUP(AU3,'إدخال البيانات'!$H$10:$M$13,5,0),"")</f>
      </c>
      <c r="AV5" s="53">
        <f>_xlfn.IFERROR(VLOOKUP(AU3,'إدخال البيانات'!$H$10:$M$13,6,0),"")</f>
      </c>
      <c r="AW5" s="52">
        <f>_xlfn.IFERROR(VLOOKUP(AW3,'إدخال البيانات'!$H$10:$M$13,5,0),"")</f>
      </c>
      <c r="AX5" s="53">
        <f>_xlfn.IFERROR(VLOOKUP(AW3,'إدخال البيانات'!$H$10:$M$13,6,0),"")</f>
      </c>
      <c r="AY5" s="52">
        <f>_xlfn.IFERROR(VLOOKUP(AY3,'إدخال البيانات'!$H$10:$M$13,5,0),"")</f>
      </c>
      <c r="AZ5" s="55">
        <f>_xlfn.IFERROR(VLOOKUP(AY3,'إدخال البيانات'!$H$10:$M$13,6,0),"")</f>
      </c>
      <c r="BA5" s="54">
        <f>_xlfn.IFERROR(VLOOKUP(BA3,'إدخال البيانات'!$H$10:$M$13,5,0),"")</f>
      </c>
      <c r="BB5" s="53">
        <f>_xlfn.IFERROR(VLOOKUP(BA3,'إدخال البيانات'!$H$10:$M$13,6,0),"")</f>
      </c>
      <c r="BC5" s="52">
        <f>_xlfn.IFERROR(VLOOKUP(BC3,'إدخال البيانات'!$H$10:$M$13,5,0),"")</f>
      </c>
      <c r="BD5" s="53">
        <f>_xlfn.IFERROR(VLOOKUP(BC3,'إدخال البيانات'!$H$10:$M$13,6,0),"")</f>
      </c>
      <c r="BE5" s="52">
        <f>_xlfn.IFERROR(VLOOKUP(BE3,'إدخال البيانات'!$H$10:$M$13,5,0),"")</f>
      </c>
      <c r="BF5" s="53">
        <f>_xlfn.IFERROR(VLOOKUP(BE3,'إدخال البيانات'!$H$10:$M$13,6,0),"")</f>
      </c>
      <c r="BG5" s="52">
        <f>_xlfn.IFERROR(VLOOKUP(BG3,'إدخال البيانات'!$H$10:$M$13,5,0),"")</f>
      </c>
      <c r="BH5" s="53">
        <f>_xlfn.IFERROR(VLOOKUP(BG3,'إدخال البيانات'!$H$10:$M$13,6,0),"")</f>
      </c>
      <c r="BI5" s="52">
        <f>_xlfn.IFERROR(VLOOKUP(BI3,'إدخال البيانات'!$H$10:$M$13,5,0),"")</f>
      </c>
      <c r="BJ5" s="56">
        <f>_xlfn.IFERROR(VLOOKUP(BI3,'إدخال البيانات'!$H$10:$M$13,6,0),"")</f>
      </c>
      <c r="BK5" s="59">
        <f>_xlfn.IFERROR(VLOOKUP(BK3,'إدخال البيانات'!$H$10:$M$13,5,0),"")</f>
      </c>
      <c r="BL5" s="53">
        <f>_xlfn.IFERROR(VLOOKUP(BK3,'إدخال البيانات'!$H$10:$M$13,6,0),"")</f>
      </c>
      <c r="BM5" s="52">
        <f>_xlfn.IFERROR(VLOOKUP(BM3,'إدخال البيانات'!$H$10:$M$13,5,0),"")</f>
      </c>
      <c r="BN5" s="53">
        <f>_xlfn.IFERROR(VLOOKUP(BM3,'إدخال البيانات'!$H$10:$M$13,6,0),"")</f>
      </c>
      <c r="BO5" s="52">
        <f>_xlfn.IFERROR(VLOOKUP(BO3,'إدخال البيانات'!$H$10:$M$13,5,0),"")</f>
      </c>
      <c r="BP5" s="53">
        <f>_xlfn.IFERROR(VLOOKUP(BO3,'إدخال البيانات'!$H$10:$M$13,6,0),"")</f>
      </c>
      <c r="BQ5" s="52">
        <f>_xlfn.IFERROR(VLOOKUP(BQ3,'إدخال البيانات'!$H$10:$M$13,5,0),"")</f>
      </c>
      <c r="BR5" s="53">
        <f>_xlfn.IFERROR(VLOOKUP(BQ3,'إدخال البيانات'!$H$10:$M$13,6,0),"")</f>
      </c>
      <c r="BS5" s="52">
        <f>_xlfn.IFERROR(VLOOKUP(BS3,'إدخال البيانات'!$H$10:$M$13,5,0),"")</f>
      </c>
      <c r="BT5" s="55">
        <f>_xlfn.IFERROR(VLOOKUP(BS3,'إدخال البيانات'!$H$10:$M$13,6,0),"")</f>
      </c>
      <c r="BU5" s="54">
        <f>_xlfn.IFERROR(VLOOKUP(BU3,'إدخال البيانات'!$H$10:$M$13,5,0),"")</f>
      </c>
      <c r="BV5" s="53">
        <f>_xlfn.IFERROR(VLOOKUP(BU3,'إدخال البيانات'!$H$10:$M$13,6,0),"")</f>
      </c>
      <c r="BW5" s="52">
        <f>_xlfn.IFERROR(VLOOKUP(BW3,'إدخال البيانات'!$H$10:$M$13,5,0),"")</f>
      </c>
      <c r="BX5" s="53">
        <f>_xlfn.IFERROR(VLOOKUP(BW3,'إدخال البيانات'!$H$10:$M$13,6,0),"")</f>
      </c>
      <c r="BY5" s="52">
        <f>_xlfn.IFERROR(VLOOKUP(BY3,'إدخال البيانات'!$H$10:$M$13,5,0),"")</f>
      </c>
      <c r="BZ5" s="53">
        <f>_xlfn.IFERROR(VLOOKUP(BY3,'إدخال البيانات'!$H$10:$M$13,6,0),"")</f>
      </c>
      <c r="CA5" s="52">
        <f>_xlfn.IFERROR(VLOOKUP(CA3,'إدخال البيانات'!$H$10:$M$13,5,0),"")</f>
      </c>
      <c r="CB5" s="53">
        <f>_xlfn.IFERROR(VLOOKUP(CA3,'إدخال البيانات'!$H$10:$M$13,6,0),"")</f>
      </c>
      <c r="CC5" s="52">
        <f>_xlfn.IFERROR(VLOOKUP(CC3,'إدخال البيانات'!$H$10:$M$13,5,0),"")</f>
      </c>
      <c r="CD5" s="58">
        <f>_xlfn.IFERROR(VLOOKUP(CC3,'إدخال البيانات'!$H$10:$M$13,6,0),"")</f>
      </c>
      <c r="CE5" s="54">
        <f>_xlfn.IFERROR(VLOOKUP(CE3,'إدخال البيانات'!$H$10:$M$13,5,0),"")</f>
      </c>
      <c r="CF5" s="53">
        <f>_xlfn.IFERROR(VLOOKUP(CE3,'إدخال البيانات'!$H$10:$M$13,6,0),"")</f>
      </c>
      <c r="CG5" s="52">
        <f>_xlfn.IFERROR(VLOOKUP(CG3,'إدخال البيانات'!$H$10:$M$13,5,0),"")</f>
      </c>
      <c r="CH5" s="53">
        <f>_xlfn.IFERROR(VLOOKUP(CG3,'إدخال البيانات'!$H$10:$M$13,6,0),"")</f>
      </c>
      <c r="CI5" s="52">
        <f>_xlfn.IFERROR(VLOOKUP(CI3,'إدخال البيانات'!$H$10:$M$13,5,0),"")</f>
      </c>
      <c r="CJ5" s="53">
        <f>_xlfn.IFERROR(VLOOKUP(CI3,'إدخال البيانات'!$H$10:$M$13,6,0),"")</f>
      </c>
      <c r="CK5" s="52">
        <f>_xlfn.IFERROR(VLOOKUP(CK3,'إدخال البيانات'!$H$10:$M$13,5,0),"")</f>
      </c>
      <c r="CL5" s="53">
        <f>_xlfn.IFERROR(VLOOKUP(CK3,'إدخال البيانات'!$H$10:$M$13,6,0),"")</f>
      </c>
      <c r="CM5" s="52">
        <f>_xlfn.IFERROR(VLOOKUP(CM3,'إدخال البيانات'!$H$10:$M$13,5,0),"")</f>
      </c>
      <c r="CN5" s="56">
        <f>_xlfn.IFERROR(VLOOKUP(CM3,'إدخال البيانات'!$H$10:$M$13,6,0),"")</f>
      </c>
      <c r="CO5" s="57">
        <f>_xlfn.IFERROR(VLOOKUP(CO3,'إدخال البيانات'!$H$10:$M$13,5,0),"")</f>
      </c>
      <c r="CP5" s="53">
        <f>_xlfn.IFERROR(VLOOKUP(CO3,'إدخال البيانات'!$H$10:$M$13,6,0),"")</f>
      </c>
      <c r="CQ5" s="52">
        <f>_xlfn.IFERROR(VLOOKUP(CQ3,'إدخال البيانات'!$H$10:$M$13,5,0),"")</f>
      </c>
      <c r="CR5" s="53">
        <f>_xlfn.IFERROR(VLOOKUP(CQ3,'إدخال البيانات'!$H$10:$M$13,6,0),"")</f>
      </c>
      <c r="CS5" s="52">
        <f>_xlfn.IFERROR(VLOOKUP(CS3,'إدخال البيانات'!$H$10:$M$13,5,0),"")</f>
      </c>
      <c r="CT5" s="53">
        <f>_xlfn.IFERROR(VLOOKUP(CS3,'إدخال البيانات'!$H$10:$M$13,6,0),"")</f>
      </c>
      <c r="CU5" s="52">
        <f>_xlfn.IFERROR(VLOOKUP(CU3,'إدخال البيانات'!$H$10:$M$13,5,0),"")</f>
      </c>
      <c r="CV5" s="53">
        <f>_xlfn.IFERROR(VLOOKUP(CU3,'إدخال البيانات'!$H$10:$M$13,6,0),"")</f>
      </c>
      <c r="CW5" s="52">
        <f>_xlfn.IFERROR(VLOOKUP(CW3,'إدخال البيانات'!$H$10:$M$13,5,0),"")</f>
      </c>
      <c r="CX5" s="56">
        <f>_xlfn.IFERROR(VLOOKUP(CW3,'إدخال البيانات'!$H$10:$M$13,6,0),"")</f>
      </c>
      <c r="CY5" s="89">
        <f>IF('إدخال البيانات'!S1&lt;&gt;"",'إدخال البيانات'!S1,"")</f>
      </c>
      <c r="CZ5" s="202">
        <f>'إدخال البيانات'!U1</f>
        <v>0</v>
      </c>
      <c r="DA5" s="89" t="e">
        <f>'إدخال البيانات'!C2</f>
        <v>#N/A</v>
      </c>
      <c r="DB5" s="90" t="e">
        <f>'إدخال البيانات'!G2</f>
        <v>#N/A</v>
      </c>
      <c r="DC5" s="91" t="e">
        <f>'إدخال البيانات'!K2</f>
        <v>#N/A</v>
      </c>
      <c r="DD5" s="89">
        <f>'إدخال البيانات'!C1</f>
        <v>0</v>
      </c>
      <c r="DE5" s="90">
        <f>'إدخال البيانات'!H1</f>
        <v>0</v>
      </c>
      <c r="DF5" s="92">
        <f>'إدخال البيانات'!M1</f>
        <v>0</v>
      </c>
      <c r="DG5" s="92">
        <f>'إدخال البيانات'!N2</f>
        <v>0</v>
      </c>
      <c r="DH5" s="91">
        <f>'إدخال البيانات'!AH5</f>
        <v>0</v>
      </c>
      <c r="DI5" s="93">
        <f>'إدخال البيانات'!AH24</f>
        <v>0</v>
      </c>
      <c r="DJ5" s="94" t="e">
        <f>'إدخال البيانات'!C14</f>
        <v>#N/A</v>
      </c>
      <c r="DK5" s="89">
        <f>'إدخال البيانات'!P7</f>
        <v>0</v>
      </c>
      <c r="DL5" s="126" t="b">
        <f>'إدخال البيانات'!H14</f>
        <v>0</v>
      </c>
      <c r="DM5" s="95">
        <f>'إدخال البيانات'!L14</f>
      </c>
      <c r="DN5" s="124">
        <f>'إدخال البيانات'!D15</f>
        <v>0</v>
      </c>
      <c r="DO5" s="125">
        <f>'إدخال البيانات'!K15</f>
        <v>0</v>
      </c>
      <c r="DP5" s="125">
        <f>DN5+DO5</f>
        <v>0</v>
      </c>
    </row>
  </sheetData>
  <sheetProtection password="CC41" sheet="1"/>
  <mergeCells count="89">
    <mergeCell ref="DQ3:DQ4"/>
    <mergeCell ref="DB3:DB4"/>
    <mergeCell ref="DA3:DA4"/>
    <mergeCell ref="DM3:DM4"/>
    <mergeCell ref="DH3:DH4"/>
    <mergeCell ref="DL3:DL4"/>
    <mergeCell ref="DA1:DC2"/>
    <mergeCell ref="DD1:DH2"/>
    <mergeCell ref="J1:J4"/>
    <mergeCell ref="K1:K4"/>
    <mergeCell ref="L1:L4"/>
    <mergeCell ref="M1:M4"/>
    <mergeCell ref="N1:N4"/>
    <mergeCell ref="CY1:CZ2"/>
    <mergeCell ref="DI1:DM2"/>
    <mergeCell ref="DF3:DF4"/>
    <mergeCell ref="DG3:DG4"/>
    <mergeCell ref="DI3:DI4"/>
    <mergeCell ref="DK3:DK4"/>
    <mergeCell ref="DE3:DE4"/>
    <mergeCell ref="DD3:DD4"/>
    <mergeCell ref="DC3:DC4"/>
    <mergeCell ref="DJ3:DJ4"/>
    <mergeCell ref="CW3:CX3"/>
    <mergeCell ref="CA3:CB3"/>
    <mergeCell ref="CC3:CD3"/>
    <mergeCell ref="CO3:CP3"/>
    <mergeCell ref="CZ3:CZ4"/>
    <mergeCell ref="CY3:CY4"/>
    <mergeCell ref="CQ3:CR3"/>
    <mergeCell ref="CS3:CT3"/>
    <mergeCell ref="CU3:CV3"/>
    <mergeCell ref="CM3:CN3"/>
    <mergeCell ref="CK3:CL3"/>
    <mergeCell ref="BK3:BL3"/>
    <mergeCell ref="BU2:CD2"/>
    <mergeCell ref="BU3:BV3"/>
    <mergeCell ref="BA3:BB3"/>
    <mergeCell ref="AO3:AP3"/>
    <mergeCell ref="AQ3:AR3"/>
    <mergeCell ref="AS3:AT3"/>
    <mergeCell ref="BC3:BD3"/>
    <mergeCell ref="BE3:BF3"/>
    <mergeCell ref="CG3:CH3"/>
    <mergeCell ref="CI3:CJ3"/>
    <mergeCell ref="CE2:CN2"/>
    <mergeCell ref="CO2:CX2"/>
    <mergeCell ref="BY3:BZ3"/>
    <mergeCell ref="CE1:CX1"/>
    <mergeCell ref="BK1:CD1"/>
    <mergeCell ref="BK2:BT2"/>
    <mergeCell ref="BW3:BX3"/>
    <mergeCell ref="BM3:BN3"/>
    <mergeCell ref="O1:Q2"/>
    <mergeCell ref="S2:AD2"/>
    <mergeCell ref="AE2:AN2"/>
    <mergeCell ref="AW3:AX3"/>
    <mergeCell ref="AK3:AL3"/>
    <mergeCell ref="CE3:CF3"/>
    <mergeCell ref="BO3:BP3"/>
    <mergeCell ref="BQ3:BR3"/>
    <mergeCell ref="BS3:BT3"/>
    <mergeCell ref="AU3:AV3"/>
    <mergeCell ref="A1:I2"/>
    <mergeCell ref="O3:O4"/>
    <mergeCell ref="R1:R4"/>
    <mergeCell ref="S3:T3"/>
    <mergeCell ref="U3:V3"/>
    <mergeCell ref="AO1:BJ1"/>
    <mergeCell ref="AE3:AF3"/>
    <mergeCell ref="AG3:AH3"/>
    <mergeCell ref="P3:P4"/>
    <mergeCell ref="Q3:Q4"/>
    <mergeCell ref="AC3:AD3"/>
    <mergeCell ref="AM3:AN3"/>
    <mergeCell ref="AO2:AZ2"/>
    <mergeCell ref="BA2:BJ2"/>
    <mergeCell ref="BG3:BH3"/>
    <mergeCell ref="BI3:BJ3"/>
    <mergeCell ref="W3:X3"/>
    <mergeCell ref="Y3:Z3"/>
    <mergeCell ref="S1:AN1"/>
    <mergeCell ref="DN3:DN4"/>
    <mergeCell ref="DN1:DP2"/>
    <mergeCell ref="DO3:DO4"/>
    <mergeCell ref="DP3:DP4"/>
    <mergeCell ref="AA3:AB3"/>
    <mergeCell ref="AY3:AZ3"/>
    <mergeCell ref="AI3:AJ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15"/>
  <sheetViews>
    <sheetView showGridLines="0" showRowColHeaders="0" rightToLeft="1" zoomScalePageLayoutView="0" workbookViewId="0" topLeftCell="A1">
      <selection activeCell="C2" sqref="C2"/>
    </sheetView>
  </sheetViews>
  <sheetFormatPr defaultColWidth="9.140625" defaultRowHeight="15"/>
  <cols>
    <col min="1" max="1" width="11.00390625" style="48" customWidth="1"/>
    <col min="2" max="2" width="22.28125" style="48" customWidth="1"/>
    <col min="3" max="3" width="18.8515625" style="48" customWidth="1"/>
    <col min="4" max="4" width="26.00390625" style="48" customWidth="1"/>
    <col min="5" max="5" width="20.57421875" style="48" customWidth="1"/>
    <col min="6" max="6" width="19.8515625" style="48" customWidth="1"/>
    <col min="7" max="7" width="9.00390625" style="48" customWidth="1"/>
    <col min="8" max="8" width="21.00390625" style="48" customWidth="1"/>
    <col min="9" max="9" width="16.28125" style="48" customWidth="1"/>
    <col min="10" max="10" width="22.8515625" style="48" customWidth="1"/>
    <col min="11" max="11" width="18.8515625" style="48" customWidth="1"/>
    <col min="12" max="14" width="11.00390625" style="48" customWidth="1"/>
    <col min="15" max="15" width="15.421875" style="48" customWidth="1"/>
    <col min="16" max="16" width="37.140625" style="48" customWidth="1"/>
    <col min="17" max="17" width="20.00390625" style="157" customWidth="1"/>
    <col min="18" max="18" width="18.421875" style="157" customWidth="1"/>
    <col min="19" max="19" width="16.28125" style="48" customWidth="1"/>
    <col min="20" max="16384" width="9.00390625" style="48" customWidth="1"/>
  </cols>
  <sheetData>
    <row r="1" spans="1:19" ht="45.75" customHeight="1">
      <c r="A1" s="111" t="s">
        <v>800</v>
      </c>
      <c r="B1" s="111" t="s">
        <v>1177</v>
      </c>
      <c r="C1" s="111" t="s">
        <v>1178</v>
      </c>
      <c r="D1" s="111" t="s">
        <v>1198</v>
      </c>
      <c r="E1" s="111" t="s">
        <v>85</v>
      </c>
      <c r="F1" s="111" t="s">
        <v>802</v>
      </c>
      <c r="G1" s="112" t="s">
        <v>70</v>
      </c>
      <c r="H1" s="111" t="s">
        <v>803</v>
      </c>
      <c r="I1" s="111" t="s">
        <v>54</v>
      </c>
      <c r="J1" s="111" t="s">
        <v>71</v>
      </c>
      <c r="K1" s="111" t="s">
        <v>1199</v>
      </c>
      <c r="L1" s="113" t="s">
        <v>1179</v>
      </c>
      <c r="M1" s="111" t="s">
        <v>805</v>
      </c>
      <c r="N1" s="111" t="s">
        <v>806</v>
      </c>
      <c r="O1" s="111" t="s">
        <v>1202</v>
      </c>
      <c r="P1" s="114" t="s">
        <v>1180</v>
      </c>
      <c r="Q1" s="153" t="s">
        <v>1200</v>
      </c>
      <c r="R1" s="153" t="s">
        <v>1201</v>
      </c>
      <c r="S1" s="114" t="s">
        <v>1244</v>
      </c>
    </row>
    <row r="2" spans="1:19" s="156" customFormat="1" ht="66" customHeight="1">
      <c r="A2" s="115">
        <f>'إدخال البيانات'!C3</f>
        <v>0</v>
      </c>
      <c r="B2" s="116"/>
      <c r="C2" s="116"/>
      <c r="D2" s="115" t="str">
        <f>B2&amp;" "&amp;C2</f>
        <v> </v>
      </c>
      <c r="E2" s="116"/>
      <c r="F2" s="116"/>
      <c r="G2" s="116"/>
      <c r="H2" s="154"/>
      <c r="I2" s="116"/>
      <c r="J2" s="116"/>
      <c r="K2" s="155"/>
      <c r="L2" s="116"/>
      <c r="M2" s="116"/>
      <c r="N2" s="116"/>
      <c r="O2" s="116"/>
      <c r="P2" s="116"/>
      <c r="Q2" s="155"/>
      <c r="R2" s="155"/>
      <c r="S2" s="116"/>
    </row>
    <row r="4" spans="1:18" ht="26.25">
      <c r="A4" s="585" t="s">
        <v>1240</v>
      </c>
      <c r="B4" s="585"/>
      <c r="C4" s="585"/>
      <c r="D4" s="585"/>
      <c r="E4" s="585"/>
      <c r="F4" s="585"/>
      <c r="G4" s="586" t="s">
        <v>1239</v>
      </c>
      <c r="H4" s="586"/>
      <c r="I4" s="158" t="s">
        <v>1216</v>
      </c>
      <c r="J4" s="151"/>
      <c r="K4" s="151"/>
      <c r="L4" s="151"/>
      <c r="M4" s="151"/>
      <c r="N4" s="151"/>
      <c r="O4" s="151"/>
      <c r="P4" s="151"/>
      <c r="Q4" s="159"/>
      <c r="R4" s="159"/>
    </row>
    <row r="5" spans="17:18" ht="14.25">
      <c r="Q5" s="160"/>
      <c r="R5" s="160"/>
    </row>
    <row r="6" spans="6:18" ht="20.25">
      <c r="F6" s="587" t="s">
        <v>1241</v>
      </c>
      <c r="G6" s="587"/>
      <c r="H6" s="587"/>
      <c r="I6" s="152" t="s">
        <v>1216</v>
      </c>
      <c r="Q6" s="160"/>
      <c r="R6" s="160"/>
    </row>
    <row r="13" ht="14.25">
      <c r="G13" s="161" t="s">
        <v>808</v>
      </c>
    </row>
    <row r="14" ht="14.25">
      <c r="G14" s="161" t="s">
        <v>811</v>
      </c>
    </row>
    <row r="15" ht="14.25">
      <c r="G15" s="161"/>
    </row>
  </sheetData>
  <sheetProtection sheet="1" objects="1" scenarios="1"/>
  <mergeCells count="3">
    <mergeCell ref="A4:F4"/>
    <mergeCell ref="G4:H4"/>
    <mergeCell ref="F6:H6"/>
  </mergeCells>
  <conditionalFormatting sqref="A1">
    <cfRule type="duplicateValues" priority="2" dxfId="18">
      <formula>AND(COUNTIF($A$1:$A$1,A1)&gt;1,NOT(ISBLANK(A1)))</formula>
    </cfRule>
  </conditionalFormatting>
  <dataValidations count="2">
    <dataValidation type="textLength" allowBlank="1" showInputMessage="1" showErrorMessage="1" error="الرقم الوطني خطأ" sqref="K2">
      <formula1>11</formula1>
      <formula2>11</formula2>
    </dataValidation>
    <dataValidation type="list" allowBlank="1" showInputMessage="1" showErrorMessage="1" sqref="G2">
      <formula1>$G$13:$G$14</formula1>
    </dataValidation>
  </dataValidations>
  <hyperlinks>
    <hyperlink ref="I4" location="'إدخال البيانات'!O6" display="اضغط هنا"/>
    <hyperlink ref="I6" location="'تعليمات التسجيل'!A1" display="اضغط هنا"/>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416"/>
  <sheetViews>
    <sheetView showGridLines="0" rightToLeft="1" zoomScalePageLayoutView="0" workbookViewId="0" topLeftCell="B306">
      <selection activeCell="D313" sqref="D313"/>
    </sheetView>
  </sheetViews>
  <sheetFormatPr defaultColWidth="9.140625" defaultRowHeight="15"/>
  <cols>
    <col min="1" max="1" width="10.00390625" style="261" bestFit="1" customWidth="1"/>
    <col min="2" max="2" width="20.7109375" style="261" bestFit="1" customWidth="1"/>
    <col min="3" max="3" width="12.140625" style="261" bestFit="1" customWidth="1"/>
    <col min="4" max="4" width="19.00390625" style="261" bestFit="1" customWidth="1"/>
    <col min="5" max="5" width="12.00390625" style="261" bestFit="1" customWidth="1"/>
    <col min="6" max="6" width="11.140625" style="261" bestFit="1" customWidth="1"/>
    <col min="7" max="7" width="17.57421875" style="261" customWidth="1"/>
    <col min="8" max="8" width="15.57421875" style="261" bestFit="1" customWidth="1"/>
    <col min="9" max="9" width="8.421875" style="261" customWidth="1"/>
    <col min="10" max="10" width="11.8515625" style="261" customWidth="1"/>
    <col min="11" max="11" width="12.421875" style="261" customWidth="1"/>
    <col min="12" max="12" width="14.421875" style="261" customWidth="1"/>
    <col min="13" max="13" width="13.421875" style="261" bestFit="1" customWidth="1"/>
    <col min="14" max="14" width="26.140625" style="257" bestFit="1" customWidth="1"/>
    <col min="15" max="15" width="22.7109375" style="257" bestFit="1" customWidth="1"/>
    <col min="16" max="16" width="9.00390625" style="257" customWidth="1"/>
    <col min="17" max="17" width="10.421875" style="257" bestFit="1" customWidth="1"/>
    <col min="18" max="18" width="11.00390625" style="257" bestFit="1" customWidth="1"/>
    <col min="19" max="19" width="9.00390625" style="257" customWidth="1"/>
    <col min="20" max="20" width="9.00390625" style="262" customWidth="1"/>
    <col min="21" max="16384" width="9.00390625" style="257" customWidth="1"/>
  </cols>
  <sheetData>
    <row r="1" spans="1:21" s="256" customFormat="1" ht="15">
      <c r="A1" s="253" t="s">
        <v>800</v>
      </c>
      <c r="B1" s="253" t="s">
        <v>801</v>
      </c>
      <c r="C1" s="253" t="s">
        <v>85</v>
      </c>
      <c r="D1" s="253" t="s">
        <v>802</v>
      </c>
      <c r="E1" s="253" t="s">
        <v>70</v>
      </c>
      <c r="F1" s="253" t="s">
        <v>803</v>
      </c>
      <c r="G1" s="253" t="s">
        <v>54</v>
      </c>
      <c r="H1" s="253" t="s">
        <v>71</v>
      </c>
      <c r="I1" s="253" t="s">
        <v>83</v>
      </c>
      <c r="J1" s="253" t="s">
        <v>804</v>
      </c>
      <c r="K1" s="253" t="s">
        <v>805</v>
      </c>
      <c r="L1" s="253" t="s">
        <v>806</v>
      </c>
      <c r="M1" s="253" t="s">
        <v>807</v>
      </c>
      <c r="N1" s="254" t="s">
        <v>1199</v>
      </c>
      <c r="O1" s="254" t="s">
        <v>1245</v>
      </c>
      <c r="P1" s="254" t="s">
        <v>1246</v>
      </c>
      <c r="Q1" s="254" t="s">
        <v>1338</v>
      </c>
      <c r="R1" s="254" t="s">
        <v>1244</v>
      </c>
      <c r="S1" s="254" t="s">
        <v>1169</v>
      </c>
      <c r="T1" s="255" t="s">
        <v>1170</v>
      </c>
      <c r="U1" s="254" t="s">
        <v>77</v>
      </c>
    </row>
    <row r="2" spans="1:20" ht="15.75">
      <c r="A2" s="269">
        <v>403711</v>
      </c>
      <c r="B2" s="269" t="s">
        <v>574</v>
      </c>
      <c r="C2" s="269" t="s">
        <v>316</v>
      </c>
      <c r="D2" s="269" t="s">
        <v>104</v>
      </c>
      <c r="E2" s="269" t="s">
        <v>811</v>
      </c>
      <c r="F2" s="270"/>
      <c r="G2" s="269" t="s">
        <v>84</v>
      </c>
      <c r="H2" s="269" t="s">
        <v>799</v>
      </c>
      <c r="I2" s="269" t="s">
        <v>451</v>
      </c>
      <c r="J2" s="269" t="s">
        <v>1394</v>
      </c>
      <c r="K2" s="269">
        <v>2002</v>
      </c>
      <c r="L2" s="269" t="s">
        <v>84</v>
      </c>
      <c r="M2" s="269" t="s">
        <v>84</v>
      </c>
      <c r="N2" s="271" t="s">
        <v>1391</v>
      </c>
      <c r="O2" s="269" t="s">
        <v>1392</v>
      </c>
      <c r="P2" s="269" t="s">
        <v>1393</v>
      </c>
      <c r="Q2" s="269" t="s">
        <v>817</v>
      </c>
      <c r="R2" s="269">
        <v>0</v>
      </c>
      <c r="T2" s="257"/>
    </row>
    <row r="3" spans="1:20" ht="15.75">
      <c r="A3" s="269">
        <v>405702</v>
      </c>
      <c r="B3" s="269" t="s">
        <v>460</v>
      </c>
      <c r="C3" s="269" t="s">
        <v>286</v>
      </c>
      <c r="D3" s="269" t="s">
        <v>999</v>
      </c>
      <c r="E3" s="269" t="s">
        <v>811</v>
      </c>
      <c r="F3" s="270">
        <v>22825</v>
      </c>
      <c r="G3" s="269" t="s">
        <v>84</v>
      </c>
      <c r="H3" s="269" t="s">
        <v>799</v>
      </c>
      <c r="I3" s="269" t="s">
        <v>451</v>
      </c>
      <c r="J3" s="269">
        <v>0</v>
      </c>
      <c r="K3" s="269">
        <v>0</v>
      </c>
      <c r="L3" s="269">
        <v>0</v>
      </c>
      <c r="M3" s="269" t="s">
        <v>84</v>
      </c>
      <c r="N3" s="271">
        <v>0</v>
      </c>
      <c r="O3" s="269">
        <v>0</v>
      </c>
      <c r="P3" s="269">
        <v>0</v>
      </c>
      <c r="Q3" s="269">
        <v>0</v>
      </c>
      <c r="R3" s="269">
        <v>0</v>
      </c>
      <c r="T3" s="257"/>
    </row>
    <row r="4" spans="1:20" ht="15.75">
      <c r="A4" s="269">
        <v>404888</v>
      </c>
      <c r="B4" s="269" t="s">
        <v>591</v>
      </c>
      <c r="C4" s="269" t="s">
        <v>319</v>
      </c>
      <c r="D4" s="269" t="s">
        <v>446</v>
      </c>
      <c r="E4" s="269" t="s">
        <v>811</v>
      </c>
      <c r="F4" s="270">
        <v>23529</v>
      </c>
      <c r="G4" s="269" t="s">
        <v>84</v>
      </c>
      <c r="H4" s="269" t="s">
        <v>799</v>
      </c>
      <c r="I4" s="269" t="s">
        <v>451</v>
      </c>
      <c r="J4" s="269" t="s">
        <v>1415</v>
      </c>
      <c r="K4" s="269">
        <v>1982</v>
      </c>
      <c r="L4" s="269" t="s">
        <v>84</v>
      </c>
      <c r="M4" s="269" t="s">
        <v>84</v>
      </c>
      <c r="N4" s="271" t="s">
        <v>1413</v>
      </c>
      <c r="O4" s="269" t="s">
        <v>1414</v>
      </c>
      <c r="P4" s="269">
        <v>0</v>
      </c>
      <c r="Q4" s="269" t="s">
        <v>84</v>
      </c>
      <c r="R4" s="269">
        <v>0</v>
      </c>
      <c r="T4" s="257"/>
    </row>
    <row r="5" spans="1:21" ht="15">
      <c r="A5" s="258">
        <v>402961</v>
      </c>
      <c r="B5" s="254" t="s">
        <v>560</v>
      </c>
      <c r="C5" s="254" t="s">
        <v>561</v>
      </c>
      <c r="D5" s="254" t="s">
        <v>253</v>
      </c>
      <c r="E5" s="254" t="s">
        <v>808</v>
      </c>
      <c r="F5" s="255">
        <v>24076</v>
      </c>
      <c r="G5" s="254" t="s">
        <v>876</v>
      </c>
      <c r="H5" s="254" t="s">
        <v>799</v>
      </c>
      <c r="I5" s="258" t="s">
        <v>451</v>
      </c>
      <c r="J5" s="254"/>
      <c r="K5" s="254"/>
      <c r="L5" s="254"/>
      <c r="M5" s="254" t="s">
        <v>831</v>
      </c>
      <c r="N5" s="254"/>
      <c r="O5" s="254"/>
      <c r="P5" s="254"/>
      <c r="Q5" s="254"/>
      <c r="R5" s="254"/>
      <c r="S5" s="254"/>
      <c r="T5" s="255"/>
      <c r="U5" s="254"/>
    </row>
    <row r="6" spans="1:20" ht="15.75">
      <c r="A6" s="269">
        <v>406485</v>
      </c>
      <c r="B6" s="269" t="s">
        <v>608</v>
      </c>
      <c r="C6" s="269" t="s">
        <v>436</v>
      </c>
      <c r="D6" s="269" t="s">
        <v>1007</v>
      </c>
      <c r="E6" s="269" t="s">
        <v>808</v>
      </c>
      <c r="F6" s="270" t="s">
        <v>1448</v>
      </c>
      <c r="G6" s="269" t="s">
        <v>84</v>
      </c>
      <c r="H6" s="269" t="s">
        <v>799</v>
      </c>
      <c r="I6" s="269" t="s">
        <v>451</v>
      </c>
      <c r="J6" s="269" t="s">
        <v>809</v>
      </c>
      <c r="K6" s="269">
        <v>1984</v>
      </c>
      <c r="L6" s="269" t="s">
        <v>84</v>
      </c>
      <c r="M6" s="269" t="s">
        <v>830</v>
      </c>
      <c r="N6" s="271" t="s">
        <v>1449</v>
      </c>
      <c r="O6" s="269" t="s">
        <v>1450</v>
      </c>
      <c r="P6" s="269">
        <v>0</v>
      </c>
      <c r="Q6" s="269" t="s">
        <v>1451</v>
      </c>
      <c r="R6" s="269" t="s">
        <v>848</v>
      </c>
      <c r="T6" s="257"/>
    </row>
    <row r="7" spans="1:20" ht="15.75">
      <c r="A7" s="269">
        <v>408276</v>
      </c>
      <c r="B7" s="269" t="s">
        <v>1023</v>
      </c>
      <c r="C7" s="269" t="s">
        <v>86</v>
      </c>
      <c r="D7" s="269" t="s">
        <v>1024</v>
      </c>
      <c r="E7" s="269" t="s">
        <v>811</v>
      </c>
      <c r="F7" s="270" t="s">
        <v>1486</v>
      </c>
      <c r="G7" s="269" t="s">
        <v>84</v>
      </c>
      <c r="H7" s="269" t="s">
        <v>799</v>
      </c>
      <c r="I7" s="269" t="s">
        <v>451</v>
      </c>
      <c r="J7" s="269" t="s">
        <v>812</v>
      </c>
      <c r="K7" s="269">
        <v>1985</v>
      </c>
      <c r="L7" s="269" t="s">
        <v>84</v>
      </c>
      <c r="M7" s="269" t="s">
        <v>816</v>
      </c>
      <c r="N7" s="271" t="s">
        <v>1487</v>
      </c>
      <c r="O7" s="269" t="s">
        <v>1488</v>
      </c>
      <c r="P7" s="269" t="s">
        <v>1476</v>
      </c>
      <c r="Q7" s="269" t="s">
        <v>1489</v>
      </c>
      <c r="R7" s="269">
        <v>0</v>
      </c>
      <c r="T7" s="257"/>
    </row>
    <row r="8" spans="1:20" ht="15.75">
      <c r="A8" s="269">
        <v>410470</v>
      </c>
      <c r="B8" s="269" t="s">
        <v>1551</v>
      </c>
      <c r="C8" s="269" t="s">
        <v>87</v>
      </c>
      <c r="D8" s="269" t="s">
        <v>326</v>
      </c>
      <c r="E8" s="269" t="s">
        <v>808</v>
      </c>
      <c r="F8" s="270">
        <v>25393</v>
      </c>
      <c r="G8" s="269" t="s">
        <v>84</v>
      </c>
      <c r="H8" s="269" t="s">
        <v>799</v>
      </c>
      <c r="I8" s="269" t="s">
        <v>451</v>
      </c>
      <c r="J8" s="269" t="s">
        <v>809</v>
      </c>
      <c r="K8" s="269">
        <v>1988</v>
      </c>
      <c r="L8" s="269" t="s">
        <v>856</v>
      </c>
      <c r="M8" s="269" t="s">
        <v>84</v>
      </c>
      <c r="N8" s="271" t="s">
        <v>1552</v>
      </c>
      <c r="O8" s="269" t="s">
        <v>1553</v>
      </c>
      <c r="P8" s="269" t="s">
        <v>1554</v>
      </c>
      <c r="Q8" s="269" t="s">
        <v>1555</v>
      </c>
      <c r="R8" s="269" t="s">
        <v>1469</v>
      </c>
      <c r="T8" s="257"/>
    </row>
    <row r="9" spans="1:20" ht="15.75">
      <c r="A9" s="269">
        <v>408253</v>
      </c>
      <c r="B9" s="269" t="s">
        <v>1022</v>
      </c>
      <c r="C9" s="269" t="s">
        <v>443</v>
      </c>
      <c r="D9" s="269" t="s">
        <v>287</v>
      </c>
      <c r="E9" s="269" t="s">
        <v>1369</v>
      </c>
      <c r="F9" s="270">
        <v>26794</v>
      </c>
      <c r="G9" s="269" t="s">
        <v>84</v>
      </c>
      <c r="H9" s="269" t="s">
        <v>799</v>
      </c>
      <c r="I9" s="269" t="s">
        <v>451</v>
      </c>
      <c r="J9" s="269" t="s">
        <v>809</v>
      </c>
      <c r="K9" s="269">
        <v>1993</v>
      </c>
      <c r="L9" s="269" t="s">
        <v>84</v>
      </c>
      <c r="M9" s="269" t="s">
        <v>84</v>
      </c>
      <c r="N9" s="271" t="s">
        <v>1482</v>
      </c>
      <c r="O9" s="269" t="s">
        <v>1483</v>
      </c>
      <c r="P9" s="269" t="s">
        <v>1484</v>
      </c>
      <c r="Q9" s="269" t="s">
        <v>1485</v>
      </c>
      <c r="R9" s="269">
        <v>0</v>
      </c>
      <c r="T9" s="257"/>
    </row>
    <row r="10" spans="1:20" ht="15.75">
      <c r="A10" s="269">
        <v>404883</v>
      </c>
      <c r="B10" s="269" t="s">
        <v>590</v>
      </c>
      <c r="C10" s="269" t="s">
        <v>94</v>
      </c>
      <c r="D10" s="269" t="s">
        <v>1409</v>
      </c>
      <c r="E10" s="269" t="s">
        <v>811</v>
      </c>
      <c r="F10" s="270" t="s">
        <v>1410</v>
      </c>
      <c r="G10" s="269" t="s">
        <v>855</v>
      </c>
      <c r="H10" s="269" t="s">
        <v>799</v>
      </c>
      <c r="I10" s="269" t="s">
        <v>451</v>
      </c>
      <c r="J10" s="269" t="s">
        <v>809</v>
      </c>
      <c r="K10" s="269">
        <v>1990</v>
      </c>
      <c r="L10" s="269" t="s">
        <v>855</v>
      </c>
      <c r="M10" s="269" t="s">
        <v>830</v>
      </c>
      <c r="N10" s="271">
        <v>0</v>
      </c>
      <c r="O10" s="269" t="s">
        <v>1411</v>
      </c>
      <c r="P10" s="269" t="s">
        <v>1412</v>
      </c>
      <c r="Q10" s="269" t="s">
        <v>835</v>
      </c>
      <c r="R10" s="269">
        <v>0</v>
      </c>
      <c r="T10" s="257"/>
    </row>
    <row r="11" spans="1:21" ht="15">
      <c r="A11" s="258">
        <v>415603</v>
      </c>
      <c r="B11" s="254" t="s">
        <v>429</v>
      </c>
      <c r="C11" s="254" t="s">
        <v>232</v>
      </c>
      <c r="D11" s="254" t="s">
        <v>288</v>
      </c>
      <c r="E11" s="254" t="s">
        <v>808</v>
      </c>
      <c r="F11" s="255">
        <v>27445</v>
      </c>
      <c r="G11" s="254" t="s">
        <v>84</v>
      </c>
      <c r="H11" s="254" t="s">
        <v>799</v>
      </c>
      <c r="I11" s="258" t="s">
        <v>451</v>
      </c>
      <c r="J11" s="254"/>
      <c r="K11" s="254"/>
      <c r="L11" s="254"/>
      <c r="M11" s="254" t="s">
        <v>84</v>
      </c>
      <c r="N11" s="259"/>
      <c r="O11" s="260"/>
      <c r="P11" s="260"/>
      <c r="Q11" s="260"/>
      <c r="R11" s="260"/>
      <c r="S11" s="254"/>
      <c r="T11" s="255"/>
      <c r="U11" s="254"/>
    </row>
    <row r="12" spans="1:21" ht="15">
      <c r="A12" s="258">
        <v>410253</v>
      </c>
      <c r="B12" s="254" t="s">
        <v>665</v>
      </c>
      <c r="C12" s="254" t="s">
        <v>281</v>
      </c>
      <c r="D12" s="254" t="s">
        <v>90</v>
      </c>
      <c r="E12" s="254" t="s">
        <v>811</v>
      </c>
      <c r="F12" s="255">
        <v>27462</v>
      </c>
      <c r="G12" s="254" t="s">
        <v>84</v>
      </c>
      <c r="H12" s="254" t="s">
        <v>799</v>
      </c>
      <c r="I12" s="258" t="s">
        <v>451</v>
      </c>
      <c r="J12" s="254"/>
      <c r="K12" s="254"/>
      <c r="L12" s="254"/>
      <c r="M12" s="254" t="s">
        <v>830</v>
      </c>
      <c r="N12" s="254"/>
      <c r="O12" s="254"/>
      <c r="P12" s="254"/>
      <c r="Q12" s="254"/>
      <c r="R12" s="254"/>
      <c r="S12" s="254"/>
      <c r="T12" s="255"/>
      <c r="U12" s="254"/>
    </row>
    <row r="13" spans="1:20" ht="15.75">
      <c r="A13" s="269">
        <v>403654</v>
      </c>
      <c r="B13" s="269" t="s">
        <v>572</v>
      </c>
      <c r="C13" s="269" t="s">
        <v>225</v>
      </c>
      <c r="D13" s="269" t="s">
        <v>980</v>
      </c>
      <c r="E13" s="269" t="s">
        <v>811</v>
      </c>
      <c r="F13" s="270">
        <v>27803</v>
      </c>
      <c r="G13" s="269" t="s">
        <v>981</v>
      </c>
      <c r="H13" s="269" t="s">
        <v>799</v>
      </c>
      <c r="I13" s="269" t="s">
        <v>451</v>
      </c>
      <c r="J13" s="269" t="s">
        <v>812</v>
      </c>
      <c r="K13" s="269">
        <v>1994</v>
      </c>
      <c r="L13" s="269" t="s">
        <v>829</v>
      </c>
      <c r="M13" s="269" t="s">
        <v>829</v>
      </c>
      <c r="N13" s="271" t="s">
        <v>1384</v>
      </c>
      <c r="O13" s="269" t="s">
        <v>1385</v>
      </c>
      <c r="P13" s="269">
        <v>0</v>
      </c>
      <c r="Q13" s="269" t="s">
        <v>829</v>
      </c>
      <c r="R13" s="269">
        <v>0</v>
      </c>
      <c r="T13" s="257"/>
    </row>
    <row r="14" spans="1:20" ht="15.75">
      <c r="A14" s="269">
        <v>410629</v>
      </c>
      <c r="B14" s="269" t="s">
        <v>504</v>
      </c>
      <c r="C14" s="269" t="s">
        <v>395</v>
      </c>
      <c r="D14" s="269" t="s">
        <v>1564</v>
      </c>
      <c r="E14" s="269" t="s">
        <v>1369</v>
      </c>
      <c r="F14" s="270">
        <v>27869</v>
      </c>
      <c r="G14" s="269" t="s">
        <v>838</v>
      </c>
      <c r="H14" s="269" t="s">
        <v>799</v>
      </c>
      <c r="I14" s="269" t="s">
        <v>451</v>
      </c>
      <c r="J14" s="269" t="s">
        <v>1568</v>
      </c>
      <c r="K14" s="269">
        <v>1996</v>
      </c>
      <c r="L14" s="269" t="s">
        <v>84</v>
      </c>
      <c r="M14" s="269" t="s">
        <v>830</v>
      </c>
      <c r="N14" s="271" t="s">
        <v>1565</v>
      </c>
      <c r="O14" s="269" t="s">
        <v>1566</v>
      </c>
      <c r="P14" s="269" t="s">
        <v>1567</v>
      </c>
      <c r="Q14" s="269" t="s">
        <v>838</v>
      </c>
      <c r="R14" s="269">
        <v>0</v>
      </c>
      <c r="T14" s="257"/>
    </row>
    <row r="15" spans="1:21" ht="15">
      <c r="A15" s="258">
        <v>410558</v>
      </c>
      <c r="B15" s="254" t="s">
        <v>671</v>
      </c>
      <c r="C15" s="254" t="s">
        <v>352</v>
      </c>
      <c r="D15" s="254" t="s">
        <v>1058</v>
      </c>
      <c r="E15" s="254" t="s">
        <v>808</v>
      </c>
      <c r="F15" s="255">
        <v>28011</v>
      </c>
      <c r="G15" s="254" t="s">
        <v>1059</v>
      </c>
      <c r="H15" s="254" t="s">
        <v>799</v>
      </c>
      <c r="I15" s="258" t="s">
        <v>451</v>
      </c>
      <c r="J15" s="254"/>
      <c r="K15" s="254"/>
      <c r="L15" s="254"/>
      <c r="M15" s="254" t="s">
        <v>810</v>
      </c>
      <c r="N15" s="254"/>
      <c r="O15" s="254"/>
      <c r="P15" s="254"/>
      <c r="Q15" s="254"/>
      <c r="R15" s="254"/>
      <c r="S15" s="254"/>
      <c r="T15" s="255"/>
      <c r="U15" s="254"/>
    </row>
    <row r="16" spans="1:20" ht="15.75">
      <c r="A16" s="269">
        <v>417014</v>
      </c>
      <c r="B16" s="269" t="s">
        <v>507</v>
      </c>
      <c r="C16" s="269" t="s">
        <v>110</v>
      </c>
      <c r="D16" s="269" t="s">
        <v>167</v>
      </c>
      <c r="E16" s="269" t="s">
        <v>811</v>
      </c>
      <c r="F16" s="270">
        <v>28039</v>
      </c>
      <c r="G16" s="269" t="s">
        <v>84</v>
      </c>
      <c r="H16" s="269" t="s">
        <v>799</v>
      </c>
      <c r="I16" s="269" t="s">
        <v>451</v>
      </c>
      <c r="J16" s="269" t="s">
        <v>1862</v>
      </c>
      <c r="K16" s="269">
        <v>2000</v>
      </c>
      <c r="L16" s="269">
        <v>0</v>
      </c>
      <c r="M16" s="269" t="s">
        <v>830</v>
      </c>
      <c r="N16" s="271" t="s">
        <v>1858</v>
      </c>
      <c r="O16" s="269" t="s">
        <v>1859</v>
      </c>
      <c r="P16" s="269" t="s">
        <v>1860</v>
      </c>
      <c r="Q16" s="269" t="s">
        <v>1861</v>
      </c>
      <c r="R16" s="269">
        <v>0</v>
      </c>
      <c r="T16" s="257"/>
    </row>
    <row r="17" spans="1:20" ht="15.75">
      <c r="A17" s="269">
        <v>417667</v>
      </c>
      <c r="B17" s="269" t="s">
        <v>1117</v>
      </c>
      <c r="C17" s="269" t="s">
        <v>88</v>
      </c>
      <c r="D17" s="269" t="s">
        <v>197</v>
      </c>
      <c r="E17" s="269" t="s">
        <v>808</v>
      </c>
      <c r="F17" s="270">
        <v>28138</v>
      </c>
      <c r="G17" s="269" t="s">
        <v>84</v>
      </c>
      <c r="H17" s="269" t="s">
        <v>799</v>
      </c>
      <c r="I17" s="269" t="s">
        <v>451</v>
      </c>
      <c r="J17" s="269" t="s">
        <v>1941</v>
      </c>
      <c r="K17" s="269">
        <v>1997</v>
      </c>
      <c r="L17" s="269" t="s">
        <v>84</v>
      </c>
      <c r="M17" s="269" t="s">
        <v>822</v>
      </c>
      <c r="N17" s="271" t="s">
        <v>1937</v>
      </c>
      <c r="O17" s="269" t="s">
        <v>1938</v>
      </c>
      <c r="P17" s="269" t="s">
        <v>1939</v>
      </c>
      <c r="Q17" s="269" t="s">
        <v>1940</v>
      </c>
      <c r="R17" s="269" t="s">
        <v>893</v>
      </c>
      <c r="T17" s="257"/>
    </row>
    <row r="18" spans="1:20" ht="15.75">
      <c r="A18" s="269">
        <v>403517</v>
      </c>
      <c r="B18" s="269" t="s">
        <v>568</v>
      </c>
      <c r="C18" s="269" t="s">
        <v>174</v>
      </c>
      <c r="D18" s="269" t="s">
        <v>977</v>
      </c>
      <c r="E18" s="269" t="s">
        <v>811</v>
      </c>
      <c r="F18" s="270">
        <v>28185</v>
      </c>
      <c r="G18" s="269" t="s">
        <v>84</v>
      </c>
      <c r="H18" s="269" t="s">
        <v>799</v>
      </c>
      <c r="I18" s="269" t="s">
        <v>451</v>
      </c>
      <c r="J18" s="269" t="s">
        <v>812</v>
      </c>
      <c r="K18" s="269">
        <v>1995</v>
      </c>
      <c r="L18" s="269" t="s">
        <v>84</v>
      </c>
      <c r="M18" s="269" t="s">
        <v>84</v>
      </c>
      <c r="N18" s="271" t="s">
        <v>1382</v>
      </c>
      <c r="O18" s="269" t="s">
        <v>1383</v>
      </c>
      <c r="P18" s="269">
        <v>0</v>
      </c>
      <c r="Q18" s="269" t="s">
        <v>84</v>
      </c>
      <c r="R18" s="269">
        <v>0</v>
      </c>
      <c r="T18" s="257"/>
    </row>
    <row r="19" spans="1:20" ht="15.75">
      <c r="A19" s="269">
        <v>418325</v>
      </c>
      <c r="B19" s="269" t="s">
        <v>787</v>
      </c>
      <c r="C19" s="269" t="s">
        <v>100</v>
      </c>
      <c r="D19" s="269" t="s">
        <v>360</v>
      </c>
      <c r="E19" s="269" t="s">
        <v>808</v>
      </c>
      <c r="F19" s="270" t="s">
        <v>2041</v>
      </c>
      <c r="G19" s="269" t="s">
        <v>84</v>
      </c>
      <c r="H19" s="269" t="s">
        <v>799</v>
      </c>
      <c r="I19" s="269" t="s">
        <v>451</v>
      </c>
      <c r="J19" s="269" t="s">
        <v>809</v>
      </c>
      <c r="K19" s="269">
        <v>1996</v>
      </c>
      <c r="L19" s="269" t="s">
        <v>84</v>
      </c>
      <c r="M19" s="269" t="s">
        <v>831</v>
      </c>
      <c r="N19" s="271" t="s">
        <v>2042</v>
      </c>
      <c r="O19" s="269" t="s">
        <v>2044</v>
      </c>
      <c r="P19" s="269" t="s">
        <v>2045</v>
      </c>
      <c r="Q19" s="269" t="s">
        <v>2046</v>
      </c>
      <c r="R19" s="269" t="s">
        <v>2043</v>
      </c>
      <c r="T19" s="257"/>
    </row>
    <row r="20" spans="1:20" ht="15.75">
      <c r="A20" s="269">
        <v>414015</v>
      </c>
      <c r="B20" s="269" t="s">
        <v>1677</v>
      </c>
      <c r="C20" s="269" t="s">
        <v>277</v>
      </c>
      <c r="D20" s="269" t="s">
        <v>354</v>
      </c>
      <c r="E20" s="269" t="s">
        <v>811</v>
      </c>
      <c r="F20" s="270">
        <v>28451</v>
      </c>
      <c r="G20" s="269" t="s">
        <v>1678</v>
      </c>
      <c r="H20" s="269" t="s">
        <v>799</v>
      </c>
      <c r="I20" s="269" t="s">
        <v>451</v>
      </c>
      <c r="J20" s="269" t="s">
        <v>1171</v>
      </c>
      <c r="K20" s="269">
        <v>1996</v>
      </c>
      <c r="L20" s="269" t="s">
        <v>816</v>
      </c>
      <c r="M20" s="269" t="s">
        <v>830</v>
      </c>
      <c r="N20" s="271" t="s">
        <v>1679</v>
      </c>
      <c r="O20" s="269" t="s">
        <v>1680</v>
      </c>
      <c r="P20" s="269" t="s">
        <v>1681</v>
      </c>
      <c r="Q20" s="269" t="s">
        <v>1682</v>
      </c>
      <c r="R20" s="269">
        <v>0</v>
      </c>
      <c r="T20" s="257"/>
    </row>
    <row r="21" spans="1:21" ht="15">
      <c r="A21" s="258">
        <v>404398</v>
      </c>
      <c r="B21" s="254" t="s">
        <v>584</v>
      </c>
      <c r="C21" s="254" t="s">
        <v>843</v>
      </c>
      <c r="D21" s="254" t="s">
        <v>987</v>
      </c>
      <c r="E21" s="254" t="s">
        <v>811</v>
      </c>
      <c r="F21" s="255">
        <v>28469</v>
      </c>
      <c r="G21" s="254" t="s">
        <v>84</v>
      </c>
      <c r="H21" s="254" t="s">
        <v>799</v>
      </c>
      <c r="I21" s="258" t="s">
        <v>451</v>
      </c>
      <c r="J21" s="254"/>
      <c r="K21" s="254"/>
      <c r="L21" s="254"/>
      <c r="M21" s="254" t="s">
        <v>816</v>
      </c>
      <c r="N21" s="254"/>
      <c r="O21" s="254"/>
      <c r="P21" s="254"/>
      <c r="Q21" s="254"/>
      <c r="R21" s="254"/>
      <c r="S21" s="254"/>
      <c r="T21" s="255"/>
      <c r="U21" s="254"/>
    </row>
    <row r="22" spans="1:20" ht="15.75">
      <c r="A22" s="269">
        <v>418103</v>
      </c>
      <c r="B22" s="269" t="s">
        <v>781</v>
      </c>
      <c r="C22" s="269" t="s">
        <v>136</v>
      </c>
      <c r="D22" s="269" t="s">
        <v>239</v>
      </c>
      <c r="E22" s="269" t="s">
        <v>811</v>
      </c>
      <c r="F22" s="270">
        <v>28571</v>
      </c>
      <c r="G22" s="269" t="s">
        <v>84</v>
      </c>
      <c r="H22" s="269" t="s">
        <v>799</v>
      </c>
      <c r="I22" s="269" t="s">
        <v>451</v>
      </c>
      <c r="J22" s="269" t="s">
        <v>812</v>
      </c>
      <c r="K22" s="269">
        <v>2013</v>
      </c>
      <c r="L22" s="269" t="s">
        <v>84</v>
      </c>
      <c r="M22" s="269" t="s">
        <v>84</v>
      </c>
      <c r="N22" s="271">
        <v>0</v>
      </c>
      <c r="O22" s="269" t="s">
        <v>2012</v>
      </c>
      <c r="P22" s="269">
        <v>0</v>
      </c>
      <c r="Q22" s="269" t="s">
        <v>2013</v>
      </c>
      <c r="R22" s="269">
        <v>0</v>
      </c>
      <c r="T22" s="257"/>
    </row>
    <row r="23" spans="1:21" ht="15">
      <c r="A23" s="258">
        <v>400627</v>
      </c>
      <c r="B23" s="254" t="s">
        <v>536</v>
      </c>
      <c r="C23" s="254" t="s">
        <v>393</v>
      </c>
      <c r="D23" s="254" t="s">
        <v>939</v>
      </c>
      <c r="E23" s="254" t="s">
        <v>808</v>
      </c>
      <c r="F23" s="255">
        <v>28651</v>
      </c>
      <c r="G23" s="254" t="s">
        <v>903</v>
      </c>
      <c r="H23" s="254" t="s">
        <v>799</v>
      </c>
      <c r="I23" s="258" t="s">
        <v>451</v>
      </c>
      <c r="J23" s="254"/>
      <c r="K23" s="254"/>
      <c r="L23" s="254"/>
      <c r="M23" s="254" t="s">
        <v>831</v>
      </c>
      <c r="N23" s="254"/>
      <c r="O23" s="254"/>
      <c r="P23" s="254"/>
      <c r="Q23" s="254"/>
      <c r="R23" s="254"/>
      <c r="S23" s="254"/>
      <c r="T23" s="255"/>
      <c r="U23" s="254"/>
    </row>
    <row r="24" spans="1:20" ht="15.75">
      <c r="A24" s="269">
        <v>418612</v>
      </c>
      <c r="B24" s="269" t="s">
        <v>482</v>
      </c>
      <c r="C24" s="269" t="s">
        <v>301</v>
      </c>
      <c r="D24" s="269" t="s">
        <v>2068</v>
      </c>
      <c r="E24" s="269" t="s">
        <v>808</v>
      </c>
      <c r="F24" s="270" t="s">
        <v>2069</v>
      </c>
      <c r="G24" s="269" t="s">
        <v>84</v>
      </c>
      <c r="H24" s="269" t="s">
        <v>799</v>
      </c>
      <c r="I24" s="269" t="s">
        <v>451</v>
      </c>
      <c r="J24" s="269" t="s">
        <v>809</v>
      </c>
      <c r="K24" s="269">
        <v>1997</v>
      </c>
      <c r="L24" s="269" t="s">
        <v>84</v>
      </c>
      <c r="M24" s="269" t="s">
        <v>829</v>
      </c>
      <c r="N24" s="271" t="s">
        <v>2070</v>
      </c>
      <c r="O24" s="269" t="s">
        <v>2071</v>
      </c>
      <c r="P24" s="269">
        <v>0</v>
      </c>
      <c r="Q24" s="269" t="s">
        <v>2072</v>
      </c>
      <c r="R24" s="269" t="s">
        <v>1491</v>
      </c>
      <c r="T24" s="257"/>
    </row>
    <row r="25" spans="1:20" ht="15.75">
      <c r="A25" s="269">
        <v>413818</v>
      </c>
      <c r="B25" s="269" t="s">
        <v>479</v>
      </c>
      <c r="C25" s="269" t="s">
        <v>322</v>
      </c>
      <c r="D25" s="269" t="s">
        <v>1151</v>
      </c>
      <c r="E25" s="269" t="s">
        <v>811</v>
      </c>
      <c r="F25" s="270">
        <v>28929</v>
      </c>
      <c r="G25" s="269" t="s">
        <v>1668</v>
      </c>
      <c r="H25" s="269" t="s">
        <v>799</v>
      </c>
      <c r="I25" s="269" t="s">
        <v>451</v>
      </c>
      <c r="J25" s="269" t="s">
        <v>1415</v>
      </c>
      <c r="K25" s="269">
        <v>1998</v>
      </c>
      <c r="L25" s="269" t="s">
        <v>1673</v>
      </c>
      <c r="M25" s="269" t="s">
        <v>826</v>
      </c>
      <c r="N25" s="271" t="s">
        <v>1669</v>
      </c>
      <c r="O25" s="269" t="s">
        <v>1670</v>
      </c>
      <c r="P25" s="269" t="s">
        <v>1671</v>
      </c>
      <c r="Q25" s="269" t="s">
        <v>1672</v>
      </c>
      <c r="R25" s="269">
        <v>0</v>
      </c>
      <c r="T25" s="257"/>
    </row>
    <row r="26" spans="1:20" ht="15.75">
      <c r="A26" s="269">
        <v>413155</v>
      </c>
      <c r="B26" s="269" t="s">
        <v>711</v>
      </c>
      <c r="C26" s="269" t="s">
        <v>100</v>
      </c>
      <c r="D26" s="269" t="s">
        <v>315</v>
      </c>
      <c r="E26" s="269" t="s">
        <v>811</v>
      </c>
      <c r="F26" s="270">
        <v>28993</v>
      </c>
      <c r="G26" s="269" t="s">
        <v>84</v>
      </c>
      <c r="H26" s="269" t="s">
        <v>799</v>
      </c>
      <c r="I26" s="269" t="s">
        <v>451</v>
      </c>
      <c r="J26" s="269" t="s">
        <v>812</v>
      </c>
      <c r="K26" s="269">
        <v>1997</v>
      </c>
      <c r="L26" s="269" t="s">
        <v>84</v>
      </c>
      <c r="M26" s="269" t="s">
        <v>84</v>
      </c>
      <c r="N26" s="271" t="s">
        <v>1650</v>
      </c>
      <c r="O26" s="269" t="s">
        <v>1651</v>
      </c>
      <c r="P26" s="269">
        <v>0</v>
      </c>
      <c r="Q26" s="269" t="s">
        <v>84</v>
      </c>
      <c r="R26" s="269">
        <v>0</v>
      </c>
      <c r="T26" s="257"/>
    </row>
    <row r="27" spans="1:20" ht="15.75">
      <c r="A27" s="269">
        <v>412661</v>
      </c>
      <c r="B27" s="269" t="s">
        <v>472</v>
      </c>
      <c r="C27" s="269" t="s">
        <v>86</v>
      </c>
      <c r="D27" s="269" t="s">
        <v>126</v>
      </c>
      <c r="E27" s="269" t="s">
        <v>808</v>
      </c>
      <c r="F27" s="270">
        <v>29006</v>
      </c>
      <c r="G27" s="269" t="s">
        <v>84</v>
      </c>
      <c r="H27" s="269" t="s">
        <v>799</v>
      </c>
      <c r="I27" s="269" t="s">
        <v>451</v>
      </c>
      <c r="J27" s="269" t="s">
        <v>809</v>
      </c>
      <c r="K27" s="269">
        <v>1998</v>
      </c>
      <c r="L27" s="269" t="s">
        <v>907</v>
      </c>
      <c r="M27" s="269" t="s">
        <v>1574</v>
      </c>
      <c r="N27" s="271" t="s">
        <v>1634</v>
      </c>
      <c r="O27" s="269" t="s">
        <v>1635</v>
      </c>
      <c r="P27" s="269">
        <v>0</v>
      </c>
      <c r="Q27" s="269" t="s">
        <v>830</v>
      </c>
      <c r="R27" s="269" t="s">
        <v>1574</v>
      </c>
      <c r="T27" s="257"/>
    </row>
    <row r="28" spans="1:20" ht="15.75">
      <c r="A28" s="269">
        <v>400396</v>
      </c>
      <c r="B28" s="269" t="s">
        <v>529</v>
      </c>
      <c r="C28" s="269" t="s">
        <v>252</v>
      </c>
      <c r="D28" s="269" t="s">
        <v>929</v>
      </c>
      <c r="E28" s="269" t="s">
        <v>808</v>
      </c>
      <c r="F28" s="270">
        <v>29099</v>
      </c>
      <c r="G28" s="269" t="s">
        <v>918</v>
      </c>
      <c r="H28" s="269" t="s">
        <v>799</v>
      </c>
      <c r="I28" s="269" t="s">
        <v>451</v>
      </c>
      <c r="J28" s="269" t="s">
        <v>1171</v>
      </c>
      <c r="K28" s="269">
        <v>1997</v>
      </c>
      <c r="L28" s="269" t="s">
        <v>831</v>
      </c>
      <c r="M28" s="269" t="s">
        <v>831</v>
      </c>
      <c r="N28" s="271">
        <v>0</v>
      </c>
      <c r="O28" s="269" t="s">
        <v>1339</v>
      </c>
      <c r="P28" s="269">
        <v>0</v>
      </c>
      <c r="Q28" s="269" t="s">
        <v>1340</v>
      </c>
      <c r="R28" s="269" t="s">
        <v>875</v>
      </c>
      <c r="T28" s="257"/>
    </row>
    <row r="29" spans="1:20" ht="15.75">
      <c r="A29" s="269">
        <v>404711</v>
      </c>
      <c r="B29" s="269" t="s">
        <v>1127</v>
      </c>
      <c r="C29" s="269" t="s">
        <v>100</v>
      </c>
      <c r="D29" s="269" t="s">
        <v>1128</v>
      </c>
      <c r="E29" s="269" t="s">
        <v>808</v>
      </c>
      <c r="F29" s="270">
        <v>29221</v>
      </c>
      <c r="G29" s="269" t="s">
        <v>888</v>
      </c>
      <c r="H29" s="269" t="s">
        <v>799</v>
      </c>
      <c r="I29" s="269" t="s">
        <v>451</v>
      </c>
      <c r="J29" s="269" t="s">
        <v>809</v>
      </c>
      <c r="K29" s="269">
        <v>2000</v>
      </c>
      <c r="L29" s="269" t="s">
        <v>831</v>
      </c>
      <c r="M29" s="269" t="s">
        <v>831</v>
      </c>
      <c r="N29" s="271" t="s">
        <v>1401</v>
      </c>
      <c r="O29" s="269" t="s">
        <v>1402</v>
      </c>
      <c r="P29" s="269">
        <v>0</v>
      </c>
      <c r="Q29" s="269" t="s">
        <v>846</v>
      </c>
      <c r="R29" s="269" t="s">
        <v>831</v>
      </c>
      <c r="T29" s="257"/>
    </row>
    <row r="30" spans="1:21" ht="15">
      <c r="A30" s="258">
        <v>411916</v>
      </c>
      <c r="B30" s="254" t="s">
        <v>696</v>
      </c>
      <c r="C30" s="254" t="s">
        <v>219</v>
      </c>
      <c r="D30" s="254" t="s">
        <v>1079</v>
      </c>
      <c r="E30" s="254" t="s">
        <v>808</v>
      </c>
      <c r="F30" s="255">
        <v>29241</v>
      </c>
      <c r="G30" s="254" t="s">
        <v>84</v>
      </c>
      <c r="H30" s="254" t="s">
        <v>799</v>
      </c>
      <c r="I30" s="258" t="s">
        <v>451</v>
      </c>
      <c r="J30" s="254"/>
      <c r="K30" s="254"/>
      <c r="L30" s="254"/>
      <c r="M30" s="254" t="s">
        <v>816</v>
      </c>
      <c r="N30" s="254"/>
      <c r="O30" s="254"/>
      <c r="P30" s="254"/>
      <c r="Q30" s="254"/>
      <c r="R30" s="254"/>
      <c r="S30" s="254"/>
      <c r="T30" s="255"/>
      <c r="U30" s="254"/>
    </row>
    <row r="31" spans="1:20" ht="15.75">
      <c r="A31" s="269">
        <v>407320</v>
      </c>
      <c r="B31" s="269" t="s">
        <v>617</v>
      </c>
      <c r="C31" s="269" t="s">
        <v>107</v>
      </c>
      <c r="D31" s="269" t="s">
        <v>1138</v>
      </c>
      <c r="E31" s="269" t="s">
        <v>808</v>
      </c>
      <c r="F31" s="270">
        <v>29256</v>
      </c>
      <c r="G31" s="269" t="s">
        <v>856</v>
      </c>
      <c r="H31" s="269" t="s">
        <v>799</v>
      </c>
      <c r="I31" s="269" t="s">
        <v>451</v>
      </c>
      <c r="J31" s="269" t="s">
        <v>809</v>
      </c>
      <c r="K31" s="269">
        <v>2000</v>
      </c>
      <c r="L31" s="269" t="s">
        <v>84</v>
      </c>
      <c r="M31" s="269" t="s">
        <v>830</v>
      </c>
      <c r="N31" s="271" t="s">
        <v>1459</v>
      </c>
      <c r="O31" s="269" t="s">
        <v>1460</v>
      </c>
      <c r="P31" s="269">
        <v>0</v>
      </c>
      <c r="Q31" s="269" t="s">
        <v>84</v>
      </c>
      <c r="R31" s="269" t="s">
        <v>839</v>
      </c>
      <c r="T31" s="257"/>
    </row>
    <row r="32" spans="1:20" ht="15.75">
      <c r="A32" s="269">
        <v>410726</v>
      </c>
      <c r="B32" s="269" t="s">
        <v>675</v>
      </c>
      <c r="C32" s="269" t="s">
        <v>302</v>
      </c>
      <c r="D32" s="269" t="s">
        <v>1569</v>
      </c>
      <c r="E32" s="269" t="s">
        <v>811</v>
      </c>
      <c r="F32" s="270">
        <v>29285</v>
      </c>
      <c r="G32" s="269" t="s">
        <v>84</v>
      </c>
      <c r="H32" s="269" t="s">
        <v>799</v>
      </c>
      <c r="I32" s="269" t="s">
        <v>451</v>
      </c>
      <c r="J32" s="269" t="s">
        <v>809</v>
      </c>
      <c r="K32" s="269">
        <v>2000</v>
      </c>
      <c r="L32" s="269" t="s">
        <v>814</v>
      </c>
      <c r="M32" s="269" t="s">
        <v>814</v>
      </c>
      <c r="N32" s="271" t="s">
        <v>1570</v>
      </c>
      <c r="O32" s="269" t="s">
        <v>1571</v>
      </c>
      <c r="P32" s="269" t="s">
        <v>1572</v>
      </c>
      <c r="Q32" s="269" t="s">
        <v>814</v>
      </c>
      <c r="R32" s="269">
        <v>0</v>
      </c>
      <c r="T32" s="257"/>
    </row>
    <row r="33" spans="1:20" ht="15.75">
      <c r="A33" s="269">
        <v>405797</v>
      </c>
      <c r="B33" s="269" t="s">
        <v>760</v>
      </c>
      <c r="C33" s="269" t="s">
        <v>113</v>
      </c>
      <c r="D33" s="269" t="s">
        <v>915</v>
      </c>
      <c r="E33" s="269" t="s">
        <v>808</v>
      </c>
      <c r="F33" s="270">
        <v>29336</v>
      </c>
      <c r="G33" s="269" t="s">
        <v>919</v>
      </c>
      <c r="H33" s="269" t="s">
        <v>799</v>
      </c>
      <c r="I33" s="269" t="s">
        <v>451</v>
      </c>
      <c r="J33" s="269" t="s">
        <v>809</v>
      </c>
      <c r="K33" s="269">
        <v>1999</v>
      </c>
      <c r="L33" s="269" t="s">
        <v>831</v>
      </c>
      <c r="M33" s="269" t="s">
        <v>831</v>
      </c>
      <c r="N33" s="271" t="s">
        <v>1435</v>
      </c>
      <c r="O33" s="269" t="s">
        <v>1437</v>
      </c>
      <c r="P33" s="269">
        <v>0</v>
      </c>
      <c r="Q33" s="269" t="s">
        <v>1438</v>
      </c>
      <c r="R33" s="269" t="s">
        <v>1436</v>
      </c>
      <c r="T33" s="257"/>
    </row>
    <row r="34" spans="1:21" ht="15">
      <c r="A34" s="258">
        <v>405724</v>
      </c>
      <c r="B34" s="254" t="s">
        <v>1000</v>
      </c>
      <c r="C34" s="254" t="s">
        <v>150</v>
      </c>
      <c r="D34" s="254" t="s">
        <v>1001</v>
      </c>
      <c r="E34" s="254" t="s">
        <v>808</v>
      </c>
      <c r="F34" s="255">
        <v>29371</v>
      </c>
      <c r="G34" s="254" t="s">
        <v>896</v>
      </c>
      <c r="H34" s="254" t="s">
        <v>799</v>
      </c>
      <c r="I34" s="258" t="s">
        <v>451</v>
      </c>
      <c r="J34" s="254"/>
      <c r="K34" s="254"/>
      <c r="L34" s="254"/>
      <c r="M34" s="254" t="s">
        <v>831</v>
      </c>
      <c r="N34" s="254"/>
      <c r="O34" s="254"/>
      <c r="P34" s="254"/>
      <c r="Q34" s="254"/>
      <c r="R34" s="254"/>
      <c r="S34" s="254"/>
      <c r="T34" s="255"/>
      <c r="U34" s="254"/>
    </row>
    <row r="35" spans="1:21" ht="15">
      <c r="A35" s="258">
        <v>401415</v>
      </c>
      <c r="B35" s="254" t="s">
        <v>545</v>
      </c>
      <c r="C35" s="254" t="s">
        <v>100</v>
      </c>
      <c r="D35" s="254" t="s">
        <v>951</v>
      </c>
      <c r="E35" s="254" t="s">
        <v>808</v>
      </c>
      <c r="F35" s="255">
        <v>29456</v>
      </c>
      <c r="G35" s="254" t="s">
        <v>84</v>
      </c>
      <c r="H35" s="254" t="s">
        <v>799</v>
      </c>
      <c r="I35" s="258" t="s">
        <v>451</v>
      </c>
      <c r="J35" s="254"/>
      <c r="K35" s="254"/>
      <c r="L35" s="254"/>
      <c r="M35" s="254" t="s">
        <v>827</v>
      </c>
      <c r="N35" s="254"/>
      <c r="O35" s="254"/>
      <c r="P35" s="254"/>
      <c r="Q35" s="254"/>
      <c r="R35" s="254"/>
      <c r="S35" s="254"/>
      <c r="T35" s="255"/>
      <c r="U35" s="254"/>
    </row>
    <row r="36" spans="1:20" ht="15.75">
      <c r="A36" s="269">
        <v>411541</v>
      </c>
      <c r="B36" s="269" t="s">
        <v>471</v>
      </c>
      <c r="C36" s="269" t="s">
        <v>271</v>
      </c>
      <c r="D36" s="269" t="s">
        <v>380</v>
      </c>
      <c r="E36" s="269" t="s">
        <v>811</v>
      </c>
      <c r="F36" s="270">
        <v>29587</v>
      </c>
      <c r="G36" s="269" t="s">
        <v>84</v>
      </c>
      <c r="H36" s="269" t="s">
        <v>799</v>
      </c>
      <c r="I36" s="269" t="s">
        <v>451</v>
      </c>
      <c r="J36" s="269" t="s">
        <v>809</v>
      </c>
      <c r="K36" s="269">
        <v>1999</v>
      </c>
      <c r="L36" s="269" t="s">
        <v>84</v>
      </c>
      <c r="M36" s="269" t="s">
        <v>84</v>
      </c>
      <c r="N36" s="271" t="s">
        <v>1597</v>
      </c>
      <c r="O36" s="269" t="s">
        <v>1598</v>
      </c>
      <c r="P36" s="269">
        <v>0</v>
      </c>
      <c r="Q36" s="269" t="s">
        <v>1599</v>
      </c>
      <c r="R36" s="269">
        <v>0</v>
      </c>
      <c r="T36" s="257"/>
    </row>
    <row r="37" spans="1:20" ht="15.75">
      <c r="A37" s="269">
        <v>400989</v>
      </c>
      <c r="B37" s="269" t="s">
        <v>540</v>
      </c>
      <c r="C37" s="269" t="s">
        <v>387</v>
      </c>
      <c r="D37" s="269" t="s">
        <v>945</v>
      </c>
      <c r="E37" s="269" t="s">
        <v>811</v>
      </c>
      <c r="F37" s="270">
        <v>29759</v>
      </c>
      <c r="G37" s="269" t="s">
        <v>84</v>
      </c>
      <c r="H37" s="269" t="s">
        <v>799</v>
      </c>
      <c r="I37" s="269" t="s">
        <v>451</v>
      </c>
      <c r="J37" s="269" t="s">
        <v>1350</v>
      </c>
      <c r="K37" s="269">
        <v>1999</v>
      </c>
      <c r="L37" s="269" t="s">
        <v>84</v>
      </c>
      <c r="M37" s="269" t="s">
        <v>84</v>
      </c>
      <c r="N37" s="271" t="s">
        <v>1348</v>
      </c>
      <c r="O37" s="269" t="s">
        <v>1349</v>
      </c>
      <c r="P37" s="269">
        <v>0</v>
      </c>
      <c r="Q37" s="269" t="s">
        <v>84</v>
      </c>
      <c r="R37" s="269">
        <v>0</v>
      </c>
      <c r="T37" s="257"/>
    </row>
    <row r="38" spans="1:20" ht="15.75">
      <c r="A38" s="269">
        <v>410278</v>
      </c>
      <c r="B38" s="269" t="s">
        <v>666</v>
      </c>
      <c r="C38" s="269" t="s">
        <v>87</v>
      </c>
      <c r="D38" s="269" t="s">
        <v>1054</v>
      </c>
      <c r="E38" s="269" t="s">
        <v>811</v>
      </c>
      <c r="F38" s="270">
        <v>29797</v>
      </c>
      <c r="G38" s="269" t="s">
        <v>814</v>
      </c>
      <c r="H38" s="269" t="s">
        <v>799</v>
      </c>
      <c r="I38" s="269" t="s">
        <v>451</v>
      </c>
      <c r="J38" s="269" t="s">
        <v>809</v>
      </c>
      <c r="K38" s="269">
        <v>1999</v>
      </c>
      <c r="L38" s="269" t="s">
        <v>814</v>
      </c>
      <c r="M38" s="269" t="s">
        <v>1542</v>
      </c>
      <c r="N38" s="271" t="s">
        <v>1541</v>
      </c>
      <c r="O38" s="269" t="s">
        <v>1543</v>
      </c>
      <c r="P38" s="269">
        <v>0</v>
      </c>
      <c r="Q38" s="269" t="s">
        <v>814</v>
      </c>
      <c r="R38" s="269">
        <v>0</v>
      </c>
      <c r="T38" s="257"/>
    </row>
    <row r="39" spans="1:21" ht="15">
      <c r="A39" s="258">
        <v>403464</v>
      </c>
      <c r="B39" s="254" t="s">
        <v>974</v>
      </c>
      <c r="C39" s="254" t="s">
        <v>280</v>
      </c>
      <c r="D39" s="254" t="s">
        <v>975</v>
      </c>
      <c r="E39" s="254" t="s">
        <v>811</v>
      </c>
      <c r="F39" s="255">
        <v>29806</v>
      </c>
      <c r="G39" s="254" t="s">
        <v>84</v>
      </c>
      <c r="H39" s="254" t="s">
        <v>799</v>
      </c>
      <c r="I39" s="258" t="s">
        <v>451</v>
      </c>
      <c r="J39" s="254"/>
      <c r="K39" s="254"/>
      <c r="L39" s="254"/>
      <c r="M39" s="254" t="s">
        <v>830</v>
      </c>
      <c r="N39" s="254"/>
      <c r="O39" s="254"/>
      <c r="P39" s="254"/>
      <c r="Q39" s="254"/>
      <c r="R39" s="254"/>
      <c r="S39" s="254"/>
      <c r="T39" s="255"/>
      <c r="U39" s="254"/>
    </row>
    <row r="40" spans="1:20" ht="15.75">
      <c r="A40" s="269">
        <v>417594</v>
      </c>
      <c r="B40" s="269" t="s">
        <v>758</v>
      </c>
      <c r="C40" s="269" t="s">
        <v>124</v>
      </c>
      <c r="D40" s="269" t="s">
        <v>172</v>
      </c>
      <c r="E40" s="269" t="s">
        <v>808</v>
      </c>
      <c r="F40" s="270">
        <v>29809</v>
      </c>
      <c r="G40" s="269" t="s">
        <v>84</v>
      </c>
      <c r="H40" s="269" t="s">
        <v>799</v>
      </c>
      <c r="I40" s="269" t="s">
        <v>451</v>
      </c>
      <c r="J40" s="269" t="s">
        <v>1171</v>
      </c>
      <c r="K40" s="269">
        <v>2001</v>
      </c>
      <c r="L40" s="269" t="s">
        <v>84</v>
      </c>
      <c r="M40" s="269" t="s">
        <v>84</v>
      </c>
      <c r="N40" s="271" t="s">
        <v>1931</v>
      </c>
      <c r="O40" s="269" t="s">
        <v>1932</v>
      </c>
      <c r="P40" s="269" t="s">
        <v>1933</v>
      </c>
      <c r="Q40" s="269" t="s">
        <v>1934</v>
      </c>
      <c r="R40" s="269" t="s">
        <v>1792</v>
      </c>
      <c r="T40" s="257"/>
    </row>
    <row r="41" spans="1:20" ht="15.75">
      <c r="A41" s="269">
        <v>409056</v>
      </c>
      <c r="B41" s="269" t="s">
        <v>1035</v>
      </c>
      <c r="C41" s="269" t="s">
        <v>179</v>
      </c>
      <c r="D41" s="269" t="s">
        <v>308</v>
      </c>
      <c r="E41" s="269" t="s">
        <v>808</v>
      </c>
      <c r="F41" s="270">
        <v>29891</v>
      </c>
      <c r="G41" s="269" t="s">
        <v>84</v>
      </c>
      <c r="H41" s="269" t="s">
        <v>799</v>
      </c>
      <c r="I41" s="269" t="s">
        <v>451</v>
      </c>
      <c r="J41" s="269" t="s">
        <v>812</v>
      </c>
      <c r="K41" s="269">
        <v>2001</v>
      </c>
      <c r="L41" s="269" t="s">
        <v>84</v>
      </c>
      <c r="M41" s="269" t="s">
        <v>84</v>
      </c>
      <c r="N41" s="271" t="s">
        <v>1509</v>
      </c>
      <c r="O41" s="269" t="s">
        <v>1511</v>
      </c>
      <c r="P41" s="269" t="s">
        <v>84</v>
      </c>
      <c r="Q41" s="269" t="s">
        <v>84</v>
      </c>
      <c r="R41" s="269" t="s">
        <v>1510</v>
      </c>
      <c r="T41" s="257"/>
    </row>
    <row r="42" spans="1:20" ht="15.75">
      <c r="A42" s="269">
        <v>404414</v>
      </c>
      <c r="B42" s="269" t="s">
        <v>585</v>
      </c>
      <c r="C42" s="269" t="s">
        <v>87</v>
      </c>
      <c r="D42" s="269" t="s">
        <v>988</v>
      </c>
      <c r="E42" s="269" t="s">
        <v>808</v>
      </c>
      <c r="F42" s="270">
        <v>29927</v>
      </c>
      <c r="G42" s="269" t="s">
        <v>876</v>
      </c>
      <c r="H42" s="269" t="s">
        <v>799</v>
      </c>
      <c r="I42" s="269" t="s">
        <v>451</v>
      </c>
      <c r="J42" s="269" t="s">
        <v>1350</v>
      </c>
      <c r="K42" s="269">
        <v>2001</v>
      </c>
      <c r="L42" s="269" t="s">
        <v>831</v>
      </c>
      <c r="M42" s="269" t="s">
        <v>831</v>
      </c>
      <c r="N42" s="271" t="s">
        <v>1398</v>
      </c>
      <c r="O42" s="269" t="s">
        <v>1399</v>
      </c>
      <c r="P42" s="269" t="s">
        <v>1400</v>
      </c>
      <c r="Q42" s="269" t="s">
        <v>1400</v>
      </c>
      <c r="R42" s="269" t="s">
        <v>875</v>
      </c>
      <c r="T42" s="257"/>
    </row>
    <row r="43" spans="1:21" ht="15">
      <c r="A43" s="258">
        <v>417049</v>
      </c>
      <c r="B43" s="254" t="s">
        <v>752</v>
      </c>
      <c r="C43" s="254" t="s">
        <v>100</v>
      </c>
      <c r="D43" s="254" t="s">
        <v>753</v>
      </c>
      <c r="E43" s="254" t="s">
        <v>811</v>
      </c>
      <c r="F43" s="255">
        <v>29952</v>
      </c>
      <c r="G43" s="254" t="s">
        <v>1114</v>
      </c>
      <c r="H43" s="254" t="s">
        <v>799</v>
      </c>
      <c r="I43" s="258" t="s">
        <v>451</v>
      </c>
      <c r="J43" s="254"/>
      <c r="K43" s="254"/>
      <c r="L43" s="254"/>
      <c r="M43" s="254" t="s">
        <v>828</v>
      </c>
      <c r="N43" s="259"/>
      <c r="O43" s="260"/>
      <c r="P43" s="260"/>
      <c r="Q43" s="260"/>
      <c r="R43" s="260"/>
      <c r="S43" s="254"/>
      <c r="T43" s="255"/>
      <c r="U43" s="254"/>
    </row>
    <row r="44" spans="1:21" ht="15">
      <c r="A44" s="258">
        <v>407590</v>
      </c>
      <c r="B44" s="254" t="s">
        <v>619</v>
      </c>
      <c r="C44" s="254" t="s">
        <v>202</v>
      </c>
      <c r="D44" s="254" t="s">
        <v>172</v>
      </c>
      <c r="E44" s="254" t="s">
        <v>811</v>
      </c>
      <c r="F44" s="255">
        <v>29961</v>
      </c>
      <c r="G44" s="254" t="s">
        <v>84</v>
      </c>
      <c r="H44" s="254" t="s">
        <v>799</v>
      </c>
      <c r="I44" s="258" t="s">
        <v>451</v>
      </c>
      <c r="J44" s="254"/>
      <c r="K44" s="254"/>
      <c r="L44" s="254"/>
      <c r="M44" s="254" t="s">
        <v>84</v>
      </c>
      <c r="N44" s="254"/>
      <c r="O44" s="254"/>
      <c r="P44" s="254"/>
      <c r="Q44" s="254"/>
      <c r="R44" s="254"/>
      <c r="S44" s="254"/>
      <c r="T44" s="255"/>
      <c r="U44" s="254"/>
    </row>
    <row r="45" spans="1:21" ht="15">
      <c r="A45" s="258">
        <v>400524</v>
      </c>
      <c r="B45" s="254" t="s">
        <v>535</v>
      </c>
      <c r="C45" s="254" t="s">
        <v>86</v>
      </c>
      <c r="D45" s="254" t="s">
        <v>938</v>
      </c>
      <c r="E45" s="254" t="s">
        <v>811</v>
      </c>
      <c r="F45" s="255">
        <v>29981</v>
      </c>
      <c r="G45" s="254" t="s">
        <v>84</v>
      </c>
      <c r="H45" s="254" t="s">
        <v>799</v>
      </c>
      <c r="I45" s="258" t="s">
        <v>451</v>
      </c>
      <c r="J45" s="254"/>
      <c r="K45" s="254"/>
      <c r="L45" s="254"/>
      <c r="M45" s="254" t="s">
        <v>854</v>
      </c>
      <c r="N45" s="254"/>
      <c r="O45" s="254"/>
      <c r="P45" s="254"/>
      <c r="Q45" s="254"/>
      <c r="R45" s="254"/>
      <c r="S45" s="254"/>
      <c r="T45" s="255"/>
      <c r="U45" s="254"/>
    </row>
    <row r="46" spans="1:21" ht="15">
      <c r="A46" s="258">
        <v>402839</v>
      </c>
      <c r="B46" s="254" t="s">
        <v>557</v>
      </c>
      <c r="C46" s="254" t="s">
        <v>87</v>
      </c>
      <c r="D46" s="254" t="s">
        <v>967</v>
      </c>
      <c r="E46" s="254" t="s">
        <v>808</v>
      </c>
      <c r="F46" s="255">
        <v>30003</v>
      </c>
      <c r="G46" s="254" t="s">
        <v>84</v>
      </c>
      <c r="H46" s="254" t="s">
        <v>799</v>
      </c>
      <c r="I46" s="258" t="s">
        <v>451</v>
      </c>
      <c r="J46" s="254"/>
      <c r="K46" s="254"/>
      <c r="L46" s="254"/>
      <c r="M46" s="254" t="s">
        <v>84</v>
      </c>
      <c r="N46" s="254"/>
      <c r="O46" s="254"/>
      <c r="P46" s="254"/>
      <c r="Q46" s="254"/>
      <c r="R46" s="254"/>
      <c r="S46" s="254"/>
      <c r="T46" s="255"/>
      <c r="U46" s="254"/>
    </row>
    <row r="47" spans="1:20" ht="15.75">
      <c r="A47" s="269">
        <v>402082</v>
      </c>
      <c r="B47" s="269" t="s">
        <v>494</v>
      </c>
      <c r="C47" s="269" t="s">
        <v>86</v>
      </c>
      <c r="D47" s="269" t="s">
        <v>960</v>
      </c>
      <c r="E47" s="269" t="s">
        <v>811</v>
      </c>
      <c r="F47" s="270">
        <v>30012</v>
      </c>
      <c r="G47" s="269" t="s">
        <v>258</v>
      </c>
      <c r="H47" s="269" t="s">
        <v>799</v>
      </c>
      <c r="I47" s="269" t="s">
        <v>451</v>
      </c>
      <c r="J47" s="269" t="s">
        <v>1350</v>
      </c>
      <c r="K47" s="269">
        <v>2000</v>
      </c>
      <c r="L47" s="269" t="s">
        <v>1365</v>
      </c>
      <c r="M47" s="269" t="s">
        <v>1365</v>
      </c>
      <c r="N47" s="271" t="s">
        <v>1364</v>
      </c>
      <c r="O47" s="269" t="s">
        <v>1366</v>
      </c>
      <c r="P47" s="269">
        <v>0</v>
      </c>
      <c r="Q47" s="269" t="s">
        <v>1367</v>
      </c>
      <c r="R47" s="269">
        <v>0</v>
      </c>
      <c r="T47" s="257"/>
    </row>
    <row r="48" spans="1:21" ht="15">
      <c r="A48" s="258">
        <v>410246</v>
      </c>
      <c r="B48" s="254" t="s">
        <v>664</v>
      </c>
      <c r="C48" s="254" t="s">
        <v>218</v>
      </c>
      <c r="D48" s="254" t="s">
        <v>1053</v>
      </c>
      <c r="E48" s="254" t="s">
        <v>811</v>
      </c>
      <c r="F48" s="255">
        <v>30027</v>
      </c>
      <c r="G48" s="254" t="s">
        <v>870</v>
      </c>
      <c r="H48" s="254" t="s">
        <v>799</v>
      </c>
      <c r="I48" s="258" t="s">
        <v>451</v>
      </c>
      <c r="J48" s="254"/>
      <c r="K48" s="254"/>
      <c r="L48" s="254"/>
      <c r="M48" s="254" t="s">
        <v>814</v>
      </c>
      <c r="N48" s="254"/>
      <c r="O48" s="254"/>
      <c r="P48" s="254"/>
      <c r="Q48" s="254"/>
      <c r="R48" s="254"/>
      <c r="S48" s="254"/>
      <c r="T48" s="255"/>
      <c r="U48" s="254"/>
    </row>
    <row r="49" spans="1:20" ht="15.75">
      <c r="A49" s="269">
        <v>402675</v>
      </c>
      <c r="B49" s="269" t="s">
        <v>556</v>
      </c>
      <c r="C49" s="269" t="s">
        <v>96</v>
      </c>
      <c r="D49" s="269" t="s">
        <v>294</v>
      </c>
      <c r="E49" s="269" t="s">
        <v>811</v>
      </c>
      <c r="F49" s="270" t="s">
        <v>1371</v>
      </c>
      <c r="G49" s="269" t="s">
        <v>966</v>
      </c>
      <c r="H49" s="269" t="s">
        <v>799</v>
      </c>
      <c r="I49" s="269" t="s">
        <v>451</v>
      </c>
      <c r="J49" s="269" t="s">
        <v>812</v>
      </c>
      <c r="K49" s="269">
        <v>2000</v>
      </c>
      <c r="L49" s="269" t="s">
        <v>831</v>
      </c>
      <c r="M49" s="269" t="s">
        <v>831</v>
      </c>
      <c r="N49" s="271" t="s">
        <v>1372</v>
      </c>
      <c r="O49" s="269" t="s">
        <v>1373</v>
      </c>
      <c r="P49" s="269">
        <v>0</v>
      </c>
      <c r="Q49" s="269" t="s">
        <v>84</v>
      </c>
      <c r="R49" s="269">
        <v>0</v>
      </c>
      <c r="T49" s="257"/>
    </row>
    <row r="50" spans="1:20" ht="15.75">
      <c r="A50" s="269">
        <v>417675</v>
      </c>
      <c r="B50" s="269" t="s">
        <v>1942</v>
      </c>
      <c r="C50" s="269" t="s">
        <v>143</v>
      </c>
      <c r="D50" s="269" t="s">
        <v>255</v>
      </c>
      <c r="E50" s="269" t="s">
        <v>811</v>
      </c>
      <c r="F50" s="270" t="s">
        <v>1943</v>
      </c>
      <c r="G50" s="269" t="s">
        <v>84</v>
      </c>
      <c r="H50" s="269" t="s">
        <v>799</v>
      </c>
      <c r="I50" s="269" t="s">
        <v>451</v>
      </c>
      <c r="J50" s="269" t="s">
        <v>809</v>
      </c>
      <c r="K50" s="269" t="s">
        <v>1947</v>
      </c>
      <c r="L50" s="269" t="s">
        <v>84</v>
      </c>
      <c r="M50" s="269" t="s">
        <v>84</v>
      </c>
      <c r="N50" s="271" t="s">
        <v>1944</v>
      </c>
      <c r="O50" s="269" t="s">
        <v>1945</v>
      </c>
      <c r="P50" s="269" t="s">
        <v>1946</v>
      </c>
      <c r="Q50" s="269" t="s">
        <v>84</v>
      </c>
      <c r="R50" s="269">
        <v>0</v>
      </c>
      <c r="T50" s="257"/>
    </row>
    <row r="51" spans="1:21" ht="15">
      <c r="A51" s="258">
        <v>400508</v>
      </c>
      <c r="B51" s="254" t="s">
        <v>534</v>
      </c>
      <c r="C51" s="254" t="s">
        <v>88</v>
      </c>
      <c r="D51" s="254" t="s">
        <v>937</v>
      </c>
      <c r="E51" s="254" t="s">
        <v>811</v>
      </c>
      <c r="F51" s="255">
        <v>30042</v>
      </c>
      <c r="G51" s="254" t="s">
        <v>879</v>
      </c>
      <c r="H51" s="254" t="s">
        <v>799</v>
      </c>
      <c r="I51" s="258" t="s">
        <v>451</v>
      </c>
      <c r="J51" s="254"/>
      <c r="K51" s="254"/>
      <c r="L51" s="254"/>
      <c r="M51" s="254" t="s">
        <v>828</v>
      </c>
      <c r="N51" s="254"/>
      <c r="O51" s="254"/>
      <c r="P51" s="254"/>
      <c r="Q51" s="254"/>
      <c r="R51" s="254"/>
      <c r="S51" s="254"/>
      <c r="T51" s="255"/>
      <c r="U51" s="254"/>
    </row>
    <row r="52" spans="1:20" ht="15.75">
      <c r="A52" s="269">
        <v>417307</v>
      </c>
      <c r="B52" s="269" t="s">
        <v>775</v>
      </c>
      <c r="C52" s="269" t="s">
        <v>94</v>
      </c>
      <c r="D52" s="269" t="s">
        <v>284</v>
      </c>
      <c r="E52" s="269" t="s">
        <v>811</v>
      </c>
      <c r="F52" s="270">
        <v>30066</v>
      </c>
      <c r="G52" s="269" t="s">
        <v>856</v>
      </c>
      <c r="H52" s="269" t="s">
        <v>799</v>
      </c>
      <c r="I52" s="269" t="s">
        <v>451</v>
      </c>
      <c r="J52" s="269" t="s">
        <v>809</v>
      </c>
      <c r="K52" s="269">
        <v>2000</v>
      </c>
      <c r="L52" s="269" t="s">
        <v>830</v>
      </c>
      <c r="M52" s="269" t="s">
        <v>1365</v>
      </c>
      <c r="N52" s="271" t="s">
        <v>1895</v>
      </c>
      <c r="O52" s="269" t="s">
        <v>1896</v>
      </c>
      <c r="P52" s="269" t="s">
        <v>1897</v>
      </c>
      <c r="Q52" s="269" t="s">
        <v>1898</v>
      </c>
      <c r="R52" s="269" t="s">
        <v>1792</v>
      </c>
      <c r="T52" s="257"/>
    </row>
    <row r="53" spans="1:20" ht="15.75">
      <c r="A53" s="269">
        <v>413966</v>
      </c>
      <c r="B53" s="269" t="s">
        <v>1102</v>
      </c>
      <c r="C53" s="269" t="s">
        <v>435</v>
      </c>
      <c r="D53" s="269" t="s">
        <v>200</v>
      </c>
      <c r="E53" s="269" t="s">
        <v>811</v>
      </c>
      <c r="F53" s="270">
        <v>30072</v>
      </c>
      <c r="G53" s="269" t="s">
        <v>84</v>
      </c>
      <c r="H53" s="269" t="s">
        <v>799</v>
      </c>
      <c r="I53" s="269" t="s">
        <v>451</v>
      </c>
      <c r="J53" s="269" t="s">
        <v>809</v>
      </c>
      <c r="K53" s="269">
        <v>2000</v>
      </c>
      <c r="L53" s="269" t="s">
        <v>84</v>
      </c>
      <c r="M53" s="269" t="s">
        <v>828</v>
      </c>
      <c r="N53" s="271" t="s">
        <v>1674</v>
      </c>
      <c r="O53" s="269" t="s">
        <v>1675</v>
      </c>
      <c r="P53" s="269">
        <v>0</v>
      </c>
      <c r="Q53" s="269" t="s">
        <v>1676</v>
      </c>
      <c r="R53" s="269">
        <v>0</v>
      </c>
      <c r="T53" s="257"/>
    </row>
    <row r="54" spans="1:21" ht="15">
      <c r="A54" s="258">
        <v>400714</v>
      </c>
      <c r="B54" s="254" t="s">
        <v>537</v>
      </c>
      <c r="C54" s="254" t="s">
        <v>224</v>
      </c>
      <c r="D54" s="254" t="s">
        <v>241</v>
      </c>
      <c r="E54" s="254" t="s">
        <v>808</v>
      </c>
      <c r="F54" s="255">
        <v>30075</v>
      </c>
      <c r="G54" s="254" t="s">
        <v>913</v>
      </c>
      <c r="H54" s="254" t="s">
        <v>799</v>
      </c>
      <c r="I54" s="258" t="s">
        <v>451</v>
      </c>
      <c r="J54" s="254"/>
      <c r="K54" s="254"/>
      <c r="L54" s="254"/>
      <c r="M54" s="254" t="s">
        <v>814</v>
      </c>
      <c r="N54" s="254"/>
      <c r="O54" s="254"/>
      <c r="P54" s="254"/>
      <c r="Q54" s="254"/>
      <c r="R54" s="254"/>
      <c r="S54" s="254"/>
      <c r="T54" s="255"/>
      <c r="U54" s="254"/>
    </row>
    <row r="55" spans="1:20" ht="15.75">
      <c r="A55" s="269">
        <v>410628</v>
      </c>
      <c r="B55" s="269" t="s">
        <v>673</v>
      </c>
      <c r="C55" s="269" t="s">
        <v>96</v>
      </c>
      <c r="D55" s="269" t="s">
        <v>109</v>
      </c>
      <c r="E55" s="269" t="s">
        <v>811</v>
      </c>
      <c r="F55" s="270">
        <v>30103</v>
      </c>
      <c r="G55" s="269" t="s">
        <v>84</v>
      </c>
      <c r="H55" s="269" t="s">
        <v>799</v>
      </c>
      <c r="I55" s="269" t="s">
        <v>451</v>
      </c>
      <c r="J55" s="269" t="s">
        <v>812</v>
      </c>
      <c r="K55" s="269">
        <v>2000</v>
      </c>
      <c r="L55" s="269" t="s">
        <v>84</v>
      </c>
      <c r="M55" s="269" t="s">
        <v>84</v>
      </c>
      <c r="N55" s="271" t="s">
        <v>1562</v>
      </c>
      <c r="O55" s="269" t="s">
        <v>1563</v>
      </c>
      <c r="P55" s="269">
        <v>0</v>
      </c>
      <c r="Q55" s="269" t="s">
        <v>824</v>
      </c>
      <c r="R55" s="269">
        <v>0</v>
      </c>
      <c r="T55" s="257"/>
    </row>
    <row r="56" spans="1:21" ht="15">
      <c r="A56" s="258">
        <v>416181</v>
      </c>
      <c r="B56" s="254" t="s">
        <v>499</v>
      </c>
      <c r="C56" s="254" t="s">
        <v>211</v>
      </c>
      <c r="D56" s="254" t="s">
        <v>361</v>
      </c>
      <c r="E56" s="254" t="s">
        <v>811</v>
      </c>
      <c r="F56" s="255">
        <v>30110</v>
      </c>
      <c r="G56" s="254" t="s">
        <v>84</v>
      </c>
      <c r="H56" s="254" t="s">
        <v>799</v>
      </c>
      <c r="I56" s="258" t="s">
        <v>451</v>
      </c>
      <c r="J56" s="254"/>
      <c r="K56" s="254"/>
      <c r="L56" s="254"/>
      <c r="M56" s="254" t="s">
        <v>84</v>
      </c>
      <c r="N56" s="259"/>
      <c r="O56" s="260"/>
      <c r="P56" s="260"/>
      <c r="Q56" s="260"/>
      <c r="R56" s="260"/>
      <c r="S56" s="254"/>
      <c r="T56" s="255"/>
      <c r="U56" s="254"/>
    </row>
    <row r="57" spans="1:21" ht="15">
      <c r="A57" s="258">
        <v>400429</v>
      </c>
      <c r="B57" s="254" t="s">
        <v>531</v>
      </c>
      <c r="C57" s="254" t="s">
        <v>100</v>
      </c>
      <c r="D57" s="254" t="s">
        <v>932</v>
      </c>
      <c r="E57" s="254" t="s">
        <v>808</v>
      </c>
      <c r="F57" s="255">
        <v>30114</v>
      </c>
      <c r="G57" s="254" t="s">
        <v>84</v>
      </c>
      <c r="H57" s="254" t="s">
        <v>799</v>
      </c>
      <c r="I57" s="258" t="s">
        <v>451</v>
      </c>
      <c r="J57" s="254"/>
      <c r="K57" s="254"/>
      <c r="L57" s="254"/>
      <c r="M57" s="254" t="s">
        <v>830</v>
      </c>
      <c r="N57" s="254"/>
      <c r="O57" s="254"/>
      <c r="P57" s="254"/>
      <c r="Q57" s="254"/>
      <c r="R57" s="254"/>
      <c r="S57" s="254"/>
      <c r="T57" s="255"/>
      <c r="U57" s="254"/>
    </row>
    <row r="58" spans="1:21" ht="15">
      <c r="A58" s="258">
        <v>401394</v>
      </c>
      <c r="B58" s="254" t="s">
        <v>544</v>
      </c>
      <c r="C58" s="254" t="s">
        <v>179</v>
      </c>
      <c r="D58" s="254" t="s">
        <v>950</v>
      </c>
      <c r="E58" s="254" t="s">
        <v>811</v>
      </c>
      <c r="F58" s="255">
        <v>30121</v>
      </c>
      <c r="G58" s="254" t="s">
        <v>882</v>
      </c>
      <c r="H58" s="254" t="s">
        <v>799</v>
      </c>
      <c r="I58" s="258" t="s">
        <v>451</v>
      </c>
      <c r="J58" s="254"/>
      <c r="K58" s="254"/>
      <c r="L58" s="254"/>
      <c r="M58" s="254" t="s">
        <v>830</v>
      </c>
      <c r="N58" s="254"/>
      <c r="O58" s="254"/>
      <c r="P58" s="254"/>
      <c r="Q58" s="254"/>
      <c r="R58" s="254"/>
      <c r="S58" s="254"/>
      <c r="T58" s="255"/>
      <c r="U58" s="254"/>
    </row>
    <row r="59" spans="1:21" ht="15">
      <c r="A59" s="258">
        <v>409767</v>
      </c>
      <c r="B59" s="254" t="s">
        <v>403</v>
      </c>
      <c r="C59" s="254" t="s">
        <v>136</v>
      </c>
      <c r="D59" s="254" t="s">
        <v>1051</v>
      </c>
      <c r="E59" s="254" t="s">
        <v>808</v>
      </c>
      <c r="F59" s="255">
        <v>30133</v>
      </c>
      <c r="G59" s="254" t="s">
        <v>84</v>
      </c>
      <c r="H59" s="254" t="s">
        <v>799</v>
      </c>
      <c r="I59" s="258" t="s">
        <v>451</v>
      </c>
      <c r="J59" s="254"/>
      <c r="K59" s="254"/>
      <c r="L59" s="254"/>
      <c r="M59" s="254" t="s">
        <v>84</v>
      </c>
      <c r="N59" s="254"/>
      <c r="O59" s="254"/>
      <c r="P59" s="254"/>
      <c r="Q59" s="254"/>
      <c r="R59" s="254"/>
      <c r="S59" s="254"/>
      <c r="T59" s="255"/>
      <c r="U59" s="254"/>
    </row>
    <row r="60" spans="1:21" ht="15">
      <c r="A60" s="258">
        <v>400137</v>
      </c>
      <c r="B60" s="254" t="s">
        <v>439</v>
      </c>
      <c r="C60" s="254" t="s">
        <v>224</v>
      </c>
      <c r="D60" s="254" t="s">
        <v>926</v>
      </c>
      <c r="E60" s="254" t="s">
        <v>808</v>
      </c>
      <c r="F60" s="255">
        <v>30157</v>
      </c>
      <c r="G60" s="254" t="s">
        <v>908</v>
      </c>
      <c r="H60" s="254" t="s">
        <v>799</v>
      </c>
      <c r="I60" s="258" t="s">
        <v>451</v>
      </c>
      <c r="J60" s="254"/>
      <c r="K60" s="254"/>
      <c r="L60" s="254"/>
      <c r="M60" s="254" t="s">
        <v>831</v>
      </c>
      <c r="N60" s="254"/>
      <c r="O60" s="254"/>
      <c r="P60" s="254"/>
      <c r="Q60" s="254"/>
      <c r="R60" s="254"/>
      <c r="S60" s="254"/>
      <c r="T60" s="255"/>
      <c r="U60" s="254"/>
    </row>
    <row r="61" spans="1:21" ht="15">
      <c r="A61" s="258">
        <v>408305</v>
      </c>
      <c r="B61" s="254" t="s">
        <v>632</v>
      </c>
      <c r="C61" s="254" t="s">
        <v>278</v>
      </c>
      <c r="D61" s="254" t="s">
        <v>1142</v>
      </c>
      <c r="E61" s="254" t="s">
        <v>811</v>
      </c>
      <c r="F61" s="255">
        <v>30204</v>
      </c>
      <c r="G61" s="254" t="s">
        <v>84</v>
      </c>
      <c r="H61" s="254" t="s">
        <v>799</v>
      </c>
      <c r="I61" s="258" t="s">
        <v>451</v>
      </c>
      <c r="J61" s="254"/>
      <c r="K61" s="254"/>
      <c r="L61" s="254"/>
      <c r="M61" s="254" t="s">
        <v>84</v>
      </c>
      <c r="N61" s="254"/>
      <c r="O61" s="254"/>
      <c r="P61" s="254"/>
      <c r="Q61" s="254"/>
      <c r="R61" s="254"/>
      <c r="S61" s="254"/>
      <c r="T61" s="255"/>
      <c r="U61" s="254"/>
    </row>
    <row r="62" spans="1:21" ht="15">
      <c r="A62" s="258">
        <v>404067</v>
      </c>
      <c r="B62" s="254" t="s">
        <v>578</v>
      </c>
      <c r="C62" s="254" t="s">
        <v>305</v>
      </c>
      <c r="D62" s="254" t="s">
        <v>985</v>
      </c>
      <c r="E62" s="254" t="s">
        <v>808</v>
      </c>
      <c r="F62" s="255">
        <v>30219</v>
      </c>
      <c r="G62" s="254" t="s">
        <v>84</v>
      </c>
      <c r="H62" s="254" t="s">
        <v>799</v>
      </c>
      <c r="I62" s="258" t="s">
        <v>451</v>
      </c>
      <c r="J62" s="254"/>
      <c r="K62" s="254"/>
      <c r="L62" s="254"/>
      <c r="M62" s="254" t="s">
        <v>84</v>
      </c>
      <c r="N62" s="254"/>
      <c r="O62" s="254"/>
      <c r="P62" s="254"/>
      <c r="Q62" s="254"/>
      <c r="R62" s="254"/>
      <c r="S62" s="254"/>
      <c r="T62" s="255"/>
      <c r="U62" s="254"/>
    </row>
    <row r="63" spans="1:20" ht="15.75">
      <c r="A63" s="269">
        <v>401584</v>
      </c>
      <c r="B63" s="269" t="s">
        <v>547</v>
      </c>
      <c r="C63" s="269" t="s">
        <v>100</v>
      </c>
      <c r="D63" s="269" t="s">
        <v>119</v>
      </c>
      <c r="E63" s="269" t="s">
        <v>808</v>
      </c>
      <c r="F63" s="270">
        <v>30225</v>
      </c>
      <c r="G63" s="269" t="s">
        <v>952</v>
      </c>
      <c r="H63" s="269" t="s">
        <v>799</v>
      </c>
      <c r="I63" s="269" t="s">
        <v>451</v>
      </c>
      <c r="J63" s="269">
        <v>0</v>
      </c>
      <c r="K63" s="269">
        <v>0</v>
      </c>
      <c r="L63" s="269">
        <v>0</v>
      </c>
      <c r="M63" s="269" t="s">
        <v>844</v>
      </c>
      <c r="N63" s="271">
        <v>0</v>
      </c>
      <c r="O63" s="269"/>
      <c r="P63" s="269"/>
      <c r="Q63" s="269">
        <v>0</v>
      </c>
      <c r="R63" s="269">
        <v>0</v>
      </c>
      <c r="T63" s="257"/>
    </row>
    <row r="64" spans="1:21" ht="15">
      <c r="A64" s="258">
        <v>401172</v>
      </c>
      <c r="B64" s="254" t="s">
        <v>542</v>
      </c>
      <c r="C64" s="254" t="s">
        <v>292</v>
      </c>
      <c r="D64" s="254" t="s">
        <v>1124</v>
      </c>
      <c r="E64" s="254" t="s">
        <v>808</v>
      </c>
      <c r="F64" s="255">
        <v>30270</v>
      </c>
      <c r="G64" s="254" t="s">
        <v>84</v>
      </c>
      <c r="H64" s="254" t="s">
        <v>799</v>
      </c>
      <c r="I64" s="258" t="s">
        <v>451</v>
      </c>
      <c r="J64" s="254"/>
      <c r="K64" s="254"/>
      <c r="L64" s="254"/>
      <c r="M64" s="254" t="s">
        <v>84</v>
      </c>
      <c r="N64" s="254"/>
      <c r="O64" s="254"/>
      <c r="P64" s="254"/>
      <c r="Q64" s="254"/>
      <c r="R64" s="254"/>
      <c r="S64" s="254"/>
      <c r="T64" s="255"/>
      <c r="U64" s="254"/>
    </row>
    <row r="65" spans="1:21" ht="15">
      <c r="A65" s="258">
        <v>410878</v>
      </c>
      <c r="B65" s="254" t="s">
        <v>678</v>
      </c>
      <c r="C65" s="254" t="s">
        <v>224</v>
      </c>
      <c r="D65" s="254" t="s">
        <v>1064</v>
      </c>
      <c r="E65" s="254" t="s">
        <v>808</v>
      </c>
      <c r="F65" s="255">
        <v>30306</v>
      </c>
      <c r="G65" s="254" t="s">
        <v>902</v>
      </c>
      <c r="H65" s="254" t="s">
        <v>799</v>
      </c>
      <c r="I65" s="258" t="s">
        <v>451</v>
      </c>
      <c r="J65" s="254"/>
      <c r="K65" s="254"/>
      <c r="L65" s="254"/>
      <c r="M65" s="254" t="s">
        <v>84</v>
      </c>
      <c r="N65" s="254"/>
      <c r="O65" s="254"/>
      <c r="P65" s="254"/>
      <c r="Q65" s="254"/>
      <c r="R65" s="254"/>
      <c r="S65" s="254"/>
      <c r="T65" s="255"/>
      <c r="U65" s="254"/>
    </row>
    <row r="66" spans="1:21" ht="15">
      <c r="A66" s="258">
        <v>411376</v>
      </c>
      <c r="B66" s="254" t="s">
        <v>687</v>
      </c>
      <c r="C66" s="254" t="s">
        <v>336</v>
      </c>
      <c r="D66" s="254" t="s">
        <v>389</v>
      </c>
      <c r="E66" s="254" t="s">
        <v>808</v>
      </c>
      <c r="F66" s="255">
        <v>30317</v>
      </c>
      <c r="G66" s="254" t="s">
        <v>826</v>
      </c>
      <c r="H66" s="254" t="s">
        <v>799</v>
      </c>
      <c r="I66" s="258" t="s">
        <v>451</v>
      </c>
      <c r="J66" s="254"/>
      <c r="K66" s="254"/>
      <c r="L66" s="254"/>
      <c r="M66" s="254" t="s">
        <v>823</v>
      </c>
      <c r="N66" s="254"/>
      <c r="O66" s="254"/>
      <c r="P66" s="254"/>
      <c r="Q66" s="254"/>
      <c r="R66" s="254"/>
      <c r="S66" s="254"/>
      <c r="T66" s="255"/>
      <c r="U66" s="254"/>
    </row>
    <row r="67" spans="1:21" ht="15">
      <c r="A67" s="258">
        <v>411967</v>
      </c>
      <c r="B67" s="254" t="s">
        <v>698</v>
      </c>
      <c r="C67" s="254" t="s">
        <v>367</v>
      </c>
      <c r="D67" s="254" t="s">
        <v>1081</v>
      </c>
      <c r="E67" s="254" t="s">
        <v>811</v>
      </c>
      <c r="F67" s="255">
        <v>30317</v>
      </c>
      <c r="G67" s="254" t="s">
        <v>886</v>
      </c>
      <c r="H67" s="254" t="s">
        <v>799</v>
      </c>
      <c r="I67" s="258" t="s">
        <v>451</v>
      </c>
      <c r="J67" s="254"/>
      <c r="K67" s="254"/>
      <c r="L67" s="254"/>
      <c r="M67" s="254" t="s">
        <v>810</v>
      </c>
      <c r="N67" s="254"/>
      <c r="O67" s="254"/>
      <c r="P67" s="254"/>
      <c r="Q67" s="254"/>
      <c r="R67" s="254"/>
      <c r="S67" s="254"/>
      <c r="T67" s="255"/>
      <c r="U67" s="254"/>
    </row>
    <row r="68" spans="1:20" ht="15.75">
      <c r="A68" s="269">
        <v>419068</v>
      </c>
      <c r="B68" s="269" t="s">
        <v>793</v>
      </c>
      <c r="C68" s="269" t="s">
        <v>350</v>
      </c>
      <c r="D68" s="269" t="s">
        <v>794</v>
      </c>
      <c r="E68" s="269" t="s">
        <v>1369</v>
      </c>
      <c r="F68" s="270">
        <v>30317</v>
      </c>
      <c r="G68" s="269" t="s">
        <v>2103</v>
      </c>
      <c r="H68" s="269" t="s">
        <v>799</v>
      </c>
      <c r="I68" s="269" t="s">
        <v>451</v>
      </c>
      <c r="J68" s="269" t="s">
        <v>812</v>
      </c>
      <c r="K68" s="269">
        <v>2002</v>
      </c>
      <c r="L68" s="269" t="s">
        <v>828</v>
      </c>
      <c r="M68" s="269" t="s">
        <v>828</v>
      </c>
      <c r="N68" s="271" t="s">
        <v>2104</v>
      </c>
      <c r="O68" s="269" t="s">
        <v>2105</v>
      </c>
      <c r="P68" s="269">
        <v>0</v>
      </c>
      <c r="Q68" s="269" t="s">
        <v>84</v>
      </c>
      <c r="R68" s="269">
        <v>0</v>
      </c>
      <c r="T68" s="257"/>
    </row>
    <row r="69" spans="1:20" ht="15.75">
      <c r="A69" s="269">
        <v>407262</v>
      </c>
      <c r="B69" s="269" t="s">
        <v>1243</v>
      </c>
      <c r="C69" s="269" t="s">
        <v>244</v>
      </c>
      <c r="D69" s="269">
        <v>0</v>
      </c>
      <c r="E69" s="269" t="s">
        <v>808</v>
      </c>
      <c r="F69" s="270">
        <v>30341</v>
      </c>
      <c r="G69" s="269" t="s">
        <v>84</v>
      </c>
      <c r="H69" s="269" t="s">
        <v>799</v>
      </c>
      <c r="I69" s="269" t="s">
        <v>451</v>
      </c>
      <c r="J69" s="269" t="s">
        <v>812</v>
      </c>
      <c r="K69" s="269">
        <v>2002</v>
      </c>
      <c r="L69" s="269" t="s">
        <v>84</v>
      </c>
      <c r="M69" s="269" t="s">
        <v>831</v>
      </c>
      <c r="N69" s="271" t="s">
        <v>1457</v>
      </c>
      <c r="O69" s="269" t="s">
        <v>1458</v>
      </c>
      <c r="P69" s="269">
        <v>0</v>
      </c>
      <c r="Q69" s="269" t="s">
        <v>84</v>
      </c>
      <c r="R69" s="269" t="s">
        <v>877</v>
      </c>
      <c r="T69" s="257"/>
    </row>
    <row r="70" spans="1:20" ht="15.75">
      <c r="A70" s="269">
        <v>404074</v>
      </c>
      <c r="B70" s="269" t="s">
        <v>579</v>
      </c>
      <c r="C70" s="269" t="s">
        <v>88</v>
      </c>
      <c r="D70" s="269" t="s">
        <v>2121</v>
      </c>
      <c r="E70" s="269" t="s">
        <v>808</v>
      </c>
      <c r="F70" s="270" t="s">
        <v>2122</v>
      </c>
      <c r="G70" s="269" t="s">
        <v>84</v>
      </c>
      <c r="H70" s="269" t="s">
        <v>799</v>
      </c>
      <c r="I70" s="269" t="s">
        <v>451</v>
      </c>
      <c r="J70" s="269" t="s">
        <v>1171</v>
      </c>
      <c r="K70" s="269">
        <v>2001</v>
      </c>
      <c r="L70" s="269" t="s">
        <v>830</v>
      </c>
      <c r="M70" s="269" t="s">
        <v>822</v>
      </c>
      <c r="N70" s="271"/>
      <c r="O70" s="269"/>
      <c r="P70" s="272" t="s">
        <v>2124</v>
      </c>
      <c r="Q70" s="269"/>
      <c r="R70" s="269" t="s">
        <v>2123</v>
      </c>
      <c r="T70" s="257"/>
    </row>
    <row r="71" spans="1:21" ht="15">
      <c r="A71" s="258">
        <v>400450</v>
      </c>
      <c r="B71" s="254" t="s">
        <v>444</v>
      </c>
      <c r="C71" s="254" t="s">
        <v>295</v>
      </c>
      <c r="D71" s="254" t="s">
        <v>934</v>
      </c>
      <c r="E71" s="254" t="s">
        <v>808</v>
      </c>
      <c r="F71" s="255">
        <v>30437</v>
      </c>
      <c r="G71" s="254" t="s">
        <v>935</v>
      </c>
      <c r="H71" s="254" t="s">
        <v>799</v>
      </c>
      <c r="I71" s="258" t="s">
        <v>451</v>
      </c>
      <c r="J71" s="254"/>
      <c r="K71" s="254"/>
      <c r="L71" s="254"/>
      <c r="M71" s="254" t="s">
        <v>844</v>
      </c>
      <c r="N71" s="254"/>
      <c r="O71" s="254"/>
      <c r="P71" s="254"/>
      <c r="Q71" s="254"/>
      <c r="R71" s="254"/>
      <c r="S71" s="254"/>
      <c r="T71" s="255"/>
      <c r="U71" s="254"/>
    </row>
    <row r="72" spans="1:20" ht="15.75">
      <c r="A72" s="269">
        <v>415348</v>
      </c>
      <c r="B72" s="269" t="s">
        <v>334</v>
      </c>
      <c r="C72" s="269" t="s">
        <v>181</v>
      </c>
      <c r="D72" s="269" t="s">
        <v>184</v>
      </c>
      <c r="E72" s="269" t="s">
        <v>808</v>
      </c>
      <c r="F72" s="270">
        <v>30437</v>
      </c>
      <c r="G72" s="269" t="s">
        <v>84</v>
      </c>
      <c r="H72" s="269" t="s">
        <v>799</v>
      </c>
      <c r="I72" s="269" t="s">
        <v>451</v>
      </c>
      <c r="J72" s="269" t="s">
        <v>812</v>
      </c>
      <c r="K72" s="269">
        <v>2002</v>
      </c>
      <c r="L72" s="269" t="s">
        <v>84</v>
      </c>
      <c r="M72" s="269" t="s">
        <v>84</v>
      </c>
      <c r="N72" s="271" t="s">
        <v>1734</v>
      </c>
      <c r="O72" s="269" t="s">
        <v>1735</v>
      </c>
      <c r="P72" s="269">
        <v>0</v>
      </c>
      <c r="Q72" s="269" t="s">
        <v>84</v>
      </c>
      <c r="R72" s="269" t="s">
        <v>833</v>
      </c>
      <c r="T72" s="257"/>
    </row>
    <row r="73" spans="1:21" ht="15">
      <c r="A73" s="258">
        <v>400868</v>
      </c>
      <c r="B73" s="254" t="s">
        <v>539</v>
      </c>
      <c r="C73" s="254" t="s">
        <v>86</v>
      </c>
      <c r="D73" s="254" t="s">
        <v>944</v>
      </c>
      <c r="E73" s="254" t="s">
        <v>808</v>
      </c>
      <c r="F73" s="255">
        <v>30468</v>
      </c>
      <c r="G73" s="254" t="s">
        <v>853</v>
      </c>
      <c r="H73" s="254" t="s">
        <v>799</v>
      </c>
      <c r="I73" s="258" t="s">
        <v>451</v>
      </c>
      <c r="J73" s="254"/>
      <c r="K73" s="254"/>
      <c r="L73" s="254"/>
      <c r="M73" s="254" t="s">
        <v>830</v>
      </c>
      <c r="N73" s="254"/>
      <c r="O73" s="254"/>
      <c r="P73" s="254"/>
      <c r="Q73" s="254"/>
      <c r="R73" s="254"/>
      <c r="S73" s="254"/>
      <c r="T73" s="255"/>
      <c r="U73" s="254"/>
    </row>
    <row r="74" spans="1:21" ht="15">
      <c r="A74" s="258">
        <v>400257</v>
      </c>
      <c r="B74" s="254" t="s">
        <v>527</v>
      </c>
      <c r="C74" s="254" t="s">
        <v>86</v>
      </c>
      <c r="D74" s="254" t="s">
        <v>928</v>
      </c>
      <c r="E74" s="254" t="s">
        <v>808</v>
      </c>
      <c r="F74" s="255">
        <v>30477</v>
      </c>
      <c r="G74" s="254" t="s">
        <v>880</v>
      </c>
      <c r="H74" s="254" t="s">
        <v>799</v>
      </c>
      <c r="I74" s="258" t="s">
        <v>451</v>
      </c>
      <c r="J74" s="254"/>
      <c r="K74" s="254"/>
      <c r="L74" s="254"/>
      <c r="M74" s="254" t="s">
        <v>831</v>
      </c>
      <c r="N74" s="254"/>
      <c r="O74" s="254"/>
      <c r="P74" s="254"/>
      <c r="Q74" s="254"/>
      <c r="R74" s="254"/>
      <c r="S74" s="254"/>
      <c r="T74" s="255"/>
      <c r="U74" s="254"/>
    </row>
    <row r="75" spans="1:21" ht="15">
      <c r="A75" s="258">
        <v>401372</v>
      </c>
      <c r="B75" s="254" t="s">
        <v>543</v>
      </c>
      <c r="C75" s="254" t="s">
        <v>224</v>
      </c>
      <c r="D75" s="254" t="s">
        <v>354</v>
      </c>
      <c r="E75" s="254" t="s">
        <v>808</v>
      </c>
      <c r="F75" s="255">
        <v>30510</v>
      </c>
      <c r="G75" s="254" t="s">
        <v>884</v>
      </c>
      <c r="H75" s="254" t="s">
        <v>799</v>
      </c>
      <c r="I75" s="258" t="s">
        <v>451</v>
      </c>
      <c r="J75" s="254"/>
      <c r="K75" s="254"/>
      <c r="L75" s="254"/>
      <c r="M75" s="254" t="s">
        <v>816</v>
      </c>
      <c r="N75" s="254"/>
      <c r="O75" s="254"/>
      <c r="P75" s="254"/>
      <c r="Q75" s="254"/>
      <c r="R75" s="254"/>
      <c r="S75" s="254"/>
      <c r="T75" s="255"/>
      <c r="U75" s="254"/>
    </row>
    <row r="76" spans="1:20" ht="15.75">
      <c r="A76" s="269">
        <v>408951</v>
      </c>
      <c r="B76" s="269" t="s">
        <v>640</v>
      </c>
      <c r="C76" s="269" t="s">
        <v>146</v>
      </c>
      <c r="D76" s="269" t="s">
        <v>861</v>
      </c>
      <c r="E76" s="269" t="s">
        <v>1369</v>
      </c>
      <c r="F76" s="270">
        <v>30540</v>
      </c>
      <c r="G76" s="269" t="s">
        <v>814</v>
      </c>
      <c r="H76" s="269" t="s">
        <v>799</v>
      </c>
      <c r="I76" s="269" t="s">
        <v>451</v>
      </c>
      <c r="J76" s="269" t="s">
        <v>1508</v>
      </c>
      <c r="K76" s="269">
        <v>2002</v>
      </c>
      <c r="L76" s="269" t="s">
        <v>814</v>
      </c>
      <c r="M76" s="269" t="s">
        <v>814</v>
      </c>
      <c r="N76" s="271" t="s">
        <v>1505</v>
      </c>
      <c r="O76" s="269" t="s">
        <v>1506</v>
      </c>
      <c r="P76" s="269" t="s">
        <v>1507</v>
      </c>
      <c r="Q76" s="269" t="s">
        <v>814</v>
      </c>
      <c r="R76" s="269">
        <v>0</v>
      </c>
      <c r="T76" s="257"/>
    </row>
    <row r="77" spans="1:21" ht="15">
      <c r="A77" s="258">
        <v>405946</v>
      </c>
      <c r="B77" s="254" t="s">
        <v>605</v>
      </c>
      <c r="C77" s="254" t="s">
        <v>406</v>
      </c>
      <c r="D77" s="254" t="s">
        <v>1002</v>
      </c>
      <c r="E77" s="254" t="s">
        <v>811</v>
      </c>
      <c r="F77" s="255">
        <v>30560</v>
      </c>
      <c r="G77" s="254" t="s">
        <v>850</v>
      </c>
      <c r="H77" s="254" t="s">
        <v>799</v>
      </c>
      <c r="I77" s="258" t="s">
        <v>451</v>
      </c>
      <c r="J77" s="254"/>
      <c r="K77" s="254"/>
      <c r="L77" s="254"/>
      <c r="M77" s="254" t="s">
        <v>830</v>
      </c>
      <c r="N77" s="254"/>
      <c r="O77" s="254"/>
      <c r="P77" s="254"/>
      <c r="Q77" s="254"/>
      <c r="R77" s="254"/>
      <c r="S77" s="254"/>
      <c r="T77" s="255"/>
      <c r="U77" s="254"/>
    </row>
    <row r="78" spans="1:21" ht="15">
      <c r="A78" s="258">
        <v>407625</v>
      </c>
      <c r="B78" s="254" t="s">
        <v>620</v>
      </c>
      <c r="C78" s="254" t="s">
        <v>146</v>
      </c>
      <c r="D78" s="254" t="s">
        <v>1139</v>
      </c>
      <c r="E78" s="254" t="s">
        <v>808</v>
      </c>
      <c r="F78" s="255">
        <v>30560</v>
      </c>
      <c r="G78" s="254" t="s">
        <v>1140</v>
      </c>
      <c r="H78" s="254" t="s">
        <v>799</v>
      </c>
      <c r="I78" s="258" t="s">
        <v>451</v>
      </c>
      <c r="J78" s="254"/>
      <c r="K78" s="254"/>
      <c r="L78" s="254"/>
      <c r="M78" s="254" t="s">
        <v>814</v>
      </c>
      <c r="N78" s="254"/>
      <c r="O78" s="254"/>
      <c r="P78" s="254"/>
      <c r="Q78" s="254"/>
      <c r="R78" s="254"/>
      <c r="S78" s="254"/>
      <c r="T78" s="255"/>
      <c r="U78" s="254"/>
    </row>
    <row r="79" spans="1:21" ht="15">
      <c r="A79" s="258">
        <v>403566</v>
      </c>
      <c r="B79" s="254" t="s">
        <v>570</v>
      </c>
      <c r="C79" s="254" t="s">
        <v>309</v>
      </c>
      <c r="D79" s="254" t="s">
        <v>978</v>
      </c>
      <c r="E79" s="254" t="s">
        <v>811</v>
      </c>
      <c r="F79" s="255">
        <v>30585</v>
      </c>
      <c r="G79" s="254" t="s">
        <v>84</v>
      </c>
      <c r="H79" s="254" t="s">
        <v>799</v>
      </c>
      <c r="I79" s="258" t="s">
        <v>451</v>
      </c>
      <c r="J79" s="254"/>
      <c r="K79" s="254"/>
      <c r="L79" s="254"/>
      <c r="M79" s="254" t="s">
        <v>84</v>
      </c>
      <c r="N79" s="254"/>
      <c r="O79" s="254"/>
      <c r="P79" s="254"/>
      <c r="Q79" s="254"/>
      <c r="R79" s="254"/>
      <c r="S79" s="254"/>
      <c r="T79" s="255"/>
      <c r="U79" s="254"/>
    </row>
    <row r="80" spans="1:20" ht="15.75">
      <c r="A80" s="269">
        <v>412953</v>
      </c>
      <c r="B80" s="269" t="s">
        <v>358</v>
      </c>
      <c r="C80" s="269" t="s">
        <v>307</v>
      </c>
      <c r="D80" s="269" t="s">
        <v>1642</v>
      </c>
      <c r="E80" s="269" t="s">
        <v>808</v>
      </c>
      <c r="F80" s="270">
        <v>30585</v>
      </c>
      <c r="G80" s="269" t="s">
        <v>84</v>
      </c>
      <c r="H80" s="269" t="s">
        <v>799</v>
      </c>
      <c r="I80" s="269" t="s">
        <v>451</v>
      </c>
      <c r="J80" s="269" t="s">
        <v>809</v>
      </c>
      <c r="K80" s="269">
        <v>2002</v>
      </c>
      <c r="L80" s="269" t="s">
        <v>831</v>
      </c>
      <c r="M80" s="269" t="s">
        <v>831</v>
      </c>
      <c r="N80" s="271" t="s">
        <v>1643</v>
      </c>
      <c r="O80" s="269" t="s">
        <v>1644</v>
      </c>
      <c r="P80" s="269" t="s">
        <v>1645</v>
      </c>
      <c r="Q80" s="269" t="s">
        <v>1646</v>
      </c>
      <c r="R80" s="269" t="s">
        <v>877</v>
      </c>
      <c r="T80" s="257"/>
    </row>
    <row r="81" spans="1:21" ht="15">
      <c r="A81" s="258">
        <v>403630</v>
      </c>
      <c r="B81" s="254" t="s">
        <v>571</v>
      </c>
      <c r="C81" s="254" t="s">
        <v>285</v>
      </c>
      <c r="D81" s="254" t="s">
        <v>979</v>
      </c>
      <c r="E81" s="254" t="s">
        <v>808</v>
      </c>
      <c r="F81" s="255">
        <v>30609</v>
      </c>
      <c r="G81" s="254" t="s">
        <v>84</v>
      </c>
      <c r="H81" s="254" t="s">
        <v>799</v>
      </c>
      <c r="I81" s="258" t="s">
        <v>451</v>
      </c>
      <c r="J81" s="254"/>
      <c r="K81" s="254"/>
      <c r="L81" s="254"/>
      <c r="M81" s="254" t="s">
        <v>816</v>
      </c>
      <c r="N81" s="254"/>
      <c r="O81" s="254"/>
      <c r="P81" s="254"/>
      <c r="Q81" s="254"/>
      <c r="R81" s="254"/>
      <c r="S81" s="254"/>
      <c r="T81" s="255"/>
      <c r="U81" s="254"/>
    </row>
    <row r="82" spans="1:20" ht="15.75">
      <c r="A82" s="269">
        <v>400419</v>
      </c>
      <c r="B82" s="269" t="s">
        <v>530</v>
      </c>
      <c r="C82" s="269" t="s">
        <v>251</v>
      </c>
      <c r="D82" s="269" t="s">
        <v>183</v>
      </c>
      <c r="E82" s="269" t="s">
        <v>808</v>
      </c>
      <c r="F82" s="270">
        <v>30627</v>
      </c>
      <c r="G82" s="269" t="s">
        <v>854</v>
      </c>
      <c r="H82" s="269" t="s">
        <v>799</v>
      </c>
      <c r="I82" s="269" t="s">
        <v>451</v>
      </c>
      <c r="J82" s="269" t="s">
        <v>809</v>
      </c>
      <c r="K82" s="269">
        <v>2003</v>
      </c>
      <c r="L82" s="269" t="s">
        <v>854</v>
      </c>
      <c r="M82" s="269" t="s">
        <v>854</v>
      </c>
      <c r="N82" s="271" t="s">
        <v>1341</v>
      </c>
      <c r="O82" s="269" t="s">
        <v>1342</v>
      </c>
      <c r="P82" s="269" t="s">
        <v>1343</v>
      </c>
      <c r="Q82" s="269" t="s">
        <v>1344</v>
      </c>
      <c r="R82" s="269" t="s">
        <v>854</v>
      </c>
      <c r="T82" s="257"/>
    </row>
    <row r="83" spans="1:21" ht="15">
      <c r="A83" s="258">
        <v>400436</v>
      </c>
      <c r="B83" s="254" t="s">
        <v>532</v>
      </c>
      <c r="C83" s="254" t="s">
        <v>933</v>
      </c>
      <c r="D83" s="254" t="s">
        <v>230</v>
      </c>
      <c r="E83" s="254" t="s">
        <v>808</v>
      </c>
      <c r="F83" s="255">
        <v>30637</v>
      </c>
      <c r="G83" s="254" t="s">
        <v>833</v>
      </c>
      <c r="H83" s="254" t="s">
        <v>799</v>
      </c>
      <c r="I83" s="258" t="s">
        <v>451</v>
      </c>
      <c r="J83" s="254"/>
      <c r="K83" s="254"/>
      <c r="L83" s="254"/>
      <c r="M83" s="254" t="s">
        <v>844</v>
      </c>
      <c r="N83" s="254"/>
      <c r="O83" s="254"/>
      <c r="P83" s="254"/>
      <c r="Q83" s="254"/>
      <c r="R83" s="254"/>
      <c r="S83" s="254"/>
      <c r="T83" s="255"/>
      <c r="U83" s="254"/>
    </row>
    <row r="84" spans="1:20" ht="15.75">
      <c r="A84" s="269">
        <v>411444</v>
      </c>
      <c r="B84" s="269" t="s">
        <v>1072</v>
      </c>
      <c r="C84" s="269" t="s">
        <v>86</v>
      </c>
      <c r="D84" s="269" t="s">
        <v>112</v>
      </c>
      <c r="E84" s="269" t="s">
        <v>1369</v>
      </c>
      <c r="F84" s="270">
        <v>30677</v>
      </c>
      <c r="G84" s="269" t="s">
        <v>839</v>
      </c>
      <c r="H84" s="269" t="s">
        <v>799</v>
      </c>
      <c r="I84" s="269" t="s">
        <v>451</v>
      </c>
      <c r="J84" s="269" t="s">
        <v>809</v>
      </c>
      <c r="K84" s="269">
        <v>2002</v>
      </c>
      <c r="L84" s="269" t="s">
        <v>1365</v>
      </c>
      <c r="M84" s="269" t="s">
        <v>1365</v>
      </c>
      <c r="N84" s="271">
        <v>0</v>
      </c>
      <c r="O84" s="269">
        <v>0</v>
      </c>
      <c r="P84" s="269" t="s">
        <v>1484</v>
      </c>
      <c r="Q84" s="269">
        <v>0</v>
      </c>
      <c r="R84" s="269">
        <v>0</v>
      </c>
      <c r="T84" s="257"/>
    </row>
    <row r="85" spans="1:21" ht="15">
      <c r="A85" s="258">
        <v>401061</v>
      </c>
      <c r="B85" s="254" t="s">
        <v>541</v>
      </c>
      <c r="C85" s="254" t="s">
        <v>428</v>
      </c>
      <c r="D85" s="254" t="s">
        <v>946</v>
      </c>
      <c r="E85" s="254" t="s">
        <v>808</v>
      </c>
      <c r="F85" s="255">
        <v>30682</v>
      </c>
      <c r="G85" s="254" t="s">
        <v>84</v>
      </c>
      <c r="H85" s="254" t="s">
        <v>799</v>
      </c>
      <c r="I85" s="258" t="s">
        <v>451</v>
      </c>
      <c r="J85" s="254"/>
      <c r="K85" s="254"/>
      <c r="L85" s="254"/>
      <c r="M85" s="254" t="s">
        <v>84</v>
      </c>
      <c r="N85" s="254"/>
      <c r="O85" s="254"/>
      <c r="P85" s="254"/>
      <c r="Q85" s="254"/>
      <c r="R85" s="254"/>
      <c r="S85" s="254"/>
      <c r="T85" s="255"/>
      <c r="U85" s="254"/>
    </row>
    <row r="86" spans="1:20" ht="15.75">
      <c r="A86" s="269">
        <v>403483</v>
      </c>
      <c r="B86" s="269" t="s">
        <v>976</v>
      </c>
      <c r="C86" s="269" t="s">
        <v>86</v>
      </c>
      <c r="D86" s="269" t="s">
        <v>142</v>
      </c>
      <c r="E86" s="269" t="s">
        <v>811</v>
      </c>
      <c r="F86" s="270">
        <v>30682</v>
      </c>
      <c r="G86" s="269" t="s">
        <v>84</v>
      </c>
      <c r="H86" s="269" t="s">
        <v>799</v>
      </c>
      <c r="I86" s="269" t="s">
        <v>451</v>
      </c>
      <c r="J86" s="269" t="s">
        <v>812</v>
      </c>
      <c r="K86" s="269">
        <v>2002</v>
      </c>
      <c r="L86" s="269" t="s">
        <v>84</v>
      </c>
      <c r="M86" s="269" t="s">
        <v>84</v>
      </c>
      <c r="N86" s="271" t="s">
        <v>1380</v>
      </c>
      <c r="O86" s="269" t="s">
        <v>1381</v>
      </c>
      <c r="P86" s="269">
        <v>0</v>
      </c>
      <c r="Q86" s="269" t="s">
        <v>84</v>
      </c>
      <c r="R86" s="269">
        <v>0</v>
      </c>
      <c r="T86" s="257"/>
    </row>
    <row r="87" spans="1:20" ht="15.75">
      <c r="A87" s="269">
        <v>410325</v>
      </c>
      <c r="B87" s="269" t="s">
        <v>667</v>
      </c>
      <c r="C87" s="269" t="s">
        <v>343</v>
      </c>
      <c r="D87" s="269" t="s">
        <v>194</v>
      </c>
      <c r="E87" s="269" t="s">
        <v>1369</v>
      </c>
      <c r="F87" s="270">
        <v>30682</v>
      </c>
      <c r="G87" s="269" t="s">
        <v>84</v>
      </c>
      <c r="H87" s="269" t="s">
        <v>799</v>
      </c>
      <c r="I87" s="269" t="s">
        <v>451</v>
      </c>
      <c r="J87" s="269" t="s">
        <v>812</v>
      </c>
      <c r="K87" s="269">
        <v>2002</v>
      </c>
      <c r="L87" s="269" t="s">
        <v>84</v>
      </c>
      <c r="M87" s="269" t="s">
        <v>84</v>
      </c>
      <c r="N87" s="271" t="s">
        <v>1544</v>
      </c>
      <c r="O87" s="269" t="s">
        <v>1545</v>
      </c>
      <c r="P87" s="269">
        <v>0</v>
      </c>
      <c r="Q87" s="269" t="s">
        <v>1546</v>
      </c>
      <c r="R87" s="269">
        <v>0</v>
      </c>
      <c r="T87" s="257"/>
    </row>
    <row r="88" spans="1:20" ht="15.75">
      <c r="A88" s="269">
        <v>418528</v>
      </c>
      <c r="B88" s="269" t="s">
        <v>1120</v>
      </c>
      <c r="C88" s="269" t="s">
        <v>163</v>
      </c>
      <c r="D88" s="269" t="s">
        <v>128</v>
      </c>
      <c r="E88" s="269" t="s">
        <v>811</v>
      </c>
      <c r="F88" s="270">
        <v>30682</v>
      </c>
      <c r="G88" s="269" t="s">
        <v>84</v>
      </c>
      <c r="H88" s="269" t="s">
        <v>799</v>
      </c>
      <c r="I88" s="269" t="s">
        <v>451</v>
      </c>
      <c r="J88" s="269" t="s">
        <v>812</v>
      </c>
      <c r="K88" s="269">
        <v>2002</v>
      </c>
      <c r="L88" s="269" t="s">
        <v>84</v>
      </c>
      <c r="M88" s="269" t="s">
        <v>84</v>
      </c>
      <c r="N88" s="271" t="s">
        <v>2065</v>
      </c>
      <c r="O88" s="269" t="s">
        <v>2066</v>
      </c>
      <c r="P88" s="269">
        <v>0</v>
      </c>
      <c r="Q88" s="269" t="s">
        <v>2067</v>
      </c>
      <c r="R88" s="269">
        <v>0</v>
      </c>
      <c r="T88" s="257"/>
    </row>
    <row r="89" spans="1:20" ht="15.75">
      <c r="A89" s="269">
        <v>404955</v>
      </c>
      <c r="B89" s="269" t="s">
        <v>468</v>
      </c>
      <c r="C89" s="269" t="s">
        <v>224</v>
      </c>
      <c r="D89" s="269" t="s">
        <v>883</v>
      </c>
      <c r="E89" s="269" t="s">
        <v>808</v>
      </c>
      <c r="F89" s="270">
        <v>30684</v>
      </c>
      <c r="G89" s="269" t="s">
        <v>875</v>
      </c>
      <c r="H89" s="269" t="s">
        <v>799</v>
      </c>
      <c r="I89" s="269" t="s">
        <v>451</v>
      </c>
      <c r="J89" s="269" t="s">
        <v>812</v>
      </c>
      <c r="K89" s="269">
        <v>2006</v>
      </c>
      <c r="L89" s="269" t="s">
        <v>831</v>
      </c>
      <c r="M89" s="269" t="s">
        <v>831</v>
      </c>
      <c r="N89" s="271" t="s">
        <v>1416</v>
      </c>
      <c r="O89" s="269" t="s">
        <v>1417</v>
      </c>
      <c r="P89" s="269">
        <v>0</v>
      </c>
      <c r="Q89" s="269" t="s">
        <v>84</v>
      </c>
      <c r="R89" s="269" t="s">
        <v>875</v>
      </c>
      <c r="T89" s="257"/>
    </row>
    <row r="90" spans="1:21" ht="15">
      <c r="A90" s="258">
        <v>400451</v>
      </c>
      <c r="B90" s="254" t="s">
        <v>533</v>
      </c>
      <c r="C90" s="254" t="s">
        <v>100</v>
      </c>
      <c r="D90" s="254" t="s">
        <v>359</v>
      </c>
      <c r="E90" s="254" t="s">
        <v>808</v>
      </c>
      <c r="F90" s="255">
        <v>30691</v>
      </c>
      <c r="G90" s="254" t="s">
        <v>936</v>
      </c>
      <c r="H90" s="254" t="s">
        <v>799</v>
      </c>
      <c r="I90" s="258" t="s">
        <v>451</v>
      </c>
      <c r="J90" s="254"/>
      <c r="K90" s="254"/>
      <c r="L90" s="254"/>
      <c r="M90" s="254" t="s">
        <v>844</v>
      </c>
      <c r="N90" s="254"/>
      <c r="O90" s="254"/>
      <c r="P90" s="254"/>
      <c r="Q90" s="254"/>
      <c r="R90" s="254"/>
      <c r="S90" s="254"/>
      <c r="T90" s="255"/>
      <c r="U90" s="254"/>
    </row>
    <row r="91" spans="1:20" ht="15.75">
      <c r="A91" s="269">
        <v>410606</v>
      </c>
      <c r="B91" s="269" t="s">
        <v>672</v>
      </c>
      <c r="C91" s="269" t="s">
        <v>267</v>
      </c>
      <c r="D91" s="269" t="s">
        <v>388</v>
      </c>
      <c r="E91" s="269" t="s">
        <v>811</v>
      </c>
      <c r="F91" s="270" t="s">
        <v>1559</v>
      </c>
      <c r="G91" s="269" t="s">
        <v>859</v>
      </c>
      <c r="H91" s="269" t="s">
        <v>799</v>
      </c>
      <c r="I91" s="269" t="s">
        <v>451</v>
      </c>
      <c r="J91" s="269" t="s">
        <v>809</v>
      </c>
      <c r="K91" s="269">
        <v>2002</v>
      </c>
      <c r="L91" s="269" t="s">
        <v>830</v>
      </c>
      <c r="M91" s="269" t="s">
        <v>830</v>
      </c>
      <c r="N91" s="271" t="s">
        <v>1560</v>
      </c>
      <c r="O91" s="269" t="s">
        <v>1561</v>
      </c>
      <c r="P91" s="269">
        <v>0</v>
      </c>
      <c r="Q91" s="269" t="s">
        <v>830</v>
      </c>
      <c r="R91" s="269">
        <v>0</v>
      </c>
      <c r="T91" s="257"/>
    </row>
    <row r="92" spans="1:20" ht="15.75">
      <c r="A92" s="269">
        <v>402057</v>
      </c>
      <c r="B92" s="269" t="s">
        <v>523</v>
      </c>
      <c r="C92" s="269" t="s">
        <v>136</v>
      </c>
      <c r="D92" s="269" t="s">
        <v>1358</v>
      </c>
      <c r="E92" s="269" t="s">
        <v>808</v>
      </c>
      <c r="F92" s="270">
        <v>30710</v>
      </c>
      <c r="G92" s="269" t="s">
        <v>1359</v>
      </c>
      <c r="H92" s="269" t="s">
        <v>799</v>
      </c>
      <c r="I92" s="269" t="s">
        <v>451</v>
      </c>
      <c r="J92" s="269" t="s">
        <v>1350</v>
      </c>
      <c r="K92" s="269">
        <v>2001</v>
      </c>
      <c r="L92" s="269" t="s">
        <v>907</v>
      </c>
      <c r="M92" s="269" t="s">
        <v>1361</v>
      </c>
      <c r="N92" s="271" t="s">
        <v>1360</v>
      </c>
      <c r="O92" s="269" t="s">
        <v>1362</v>
      </c>
      <c r="P92" s="269" t="s">
        <v>1363</v>
      </c>
      <c r="Q92" s="269" t="s">
        <v>1359</v>
      </c>
      <c r="R92" s="269" t="s">
        <v>1361</v>
      </c>
      <c r="T92" s="257"/>
    </row>
    <row r="93" spans="1:21" ht="15">
      <c r="A93" s="258">
        <v>404882</v>
      </c>
      <c r="B93" s="254" t="s">
        <v>589</v>
      </c>
      <c r="C93" s="254" t="s">
        <v>264</v>
      </c>
      <c r="D93" s="254" t="s">
        <v>369</v>
      </c>
      <c r="E93" s="254" t="s">
        <v>811</v>
      </c>
      <c r="F93" s="255">
        <v>30713</v>
      </c>
      <c r="G93" s="254" t="s">
        <v>84</v>
      </c>
      <c r="H93" s="254" t="s">
        <v>799</v>
      </c>
      <c r="I93" s="258" t="s">
        <v>451</v>
      </c>
      <c r="J93" s="254"/>
      <c r="K93" s="254"/>
      <c r="L93" s="254"/>
      <c r="M93" s="254" t="s">
        <v>830</v>
      </c>
      <c r="N93" s="254"/>
      <c r="O93" s="254"/>
      <c r="P93" s="254"/>
      <c r="Q93" s="254"/>
      <c r="R93" s="254"/>
      <c r="S93" s="254"/>
      <c r="T93" s="255"/>
      <c r="U93" s="254"/>
    </row>
    <row r="94" spans="1:21" ht="15">
      <c r="A94" s="258">
        <v>406819</v>
      </c>
      <c r="B94" s="254" t="s">
        <v>1010</v>
      </c>
      <c r="C94" s="254" t="s">
        <v>87</v>
      </c>
      <c r="D94" s="254" t="s">
        <v>1011</v>
      </c>
      <c r="E94" s="254" t="s">
        <v>808</v>
      </c>
      <c r="F94" s="255">
        <v>30719</v>
      </c>
      <c r="G94" s="254" t="s">
        <v>84</v>
      </c>
      <c r="H94" s="254" t="s">
        <v>799</v>
      </c>
      <c r="I94" s="258" t="s">
        <v>451</v>
      </c>
      <c r="J94" s="254"/>
      <c r="K94" s="254"/>
      <c r="L94" s="254"/>
      <c r="M94" s="254" t="s">
        <v>84</v>
      </c>
      <c r="N94" s="254"/>
      <c r="O94" s="254"/>
      <c r="P94" s="254"/>
      <c r="Q94" s="254"/>
      <c r="R94" s="254"/>
      <c r="S94" s="254"/>
      <c r="T94" s="255"/>
      <c r="U94" s="254"/>
    </row>
    <row r="95" spans="1:21" ht="15">
      <c r="A95" s="258">
        <v>411516</v>
      </c>
      <c r="B95" s="254" t="s">
        <v>690</v>
      </c>
      <c r="C95" s="254" t="s">
        <v>150</v>
      </c>
      <c r="D95" s="254" t="s">
        <v>1076</v>
      </c>
      <c r="E95" s="254" t="s">
        <v>811</v>
      </c>
      <c r="F95" s="255">
        <v>30729</v>
      </c>
      <c r="G95" s="254" t="s">
        <v>838</v>
      </c>
      <c r="H95" s="254" t="s">
        <v>799</v>
      </c>
      <c r="I95" s="258" t="s">
        <v>451</v>
      </c>
      <c r="J95" s="254"/>
      <c r="K95" s="254"/>
      <c r="L95" s="254"/>
      <c r="M95" s="254" t="s">
        <v>830</v>
      </c>
      <c r="N95" s="254"/>
      <c r="O95" s="254"/>
      <c r="P95" s="254"/>
      <c r="Q95" s="254"/>
      <c r="R95" s="254"/>
      <c r="S95" s="254"/>
      <c r="T95" s="255"/>
      <c r="U95" s="254"/>
    </row>
    <row r="96" spans="1:21" ht="15">
      <c r="A96" s="258">
        <v>405117</v>
      </c>
      <c r="B96" s="254" t="s">
        <v>598</v>
      </c>
      <c r="C96" s="254" t="s">
        <v>190</v>
      </c>
      <c r="D96" s="254" t="s">
        <v>216</v>
      </c>
      <c r="E96" s="254" t="s">
        <v>808</v>
      </c>
      <c r="F96" s="255">
        <v>30737</v>
      </c>
      <c r="G96" s="254" t="s">
        <v>822</v>
      </c>
      <c r="H96" s="254" t="s">
        <v>799</v>
      </c>
      <c r="I96" s="258" t="s">
        <v>451</v>
      </c>
      <c r="J96" s="254"/>
      <c r="K96" s="254"/>
      <c r="L96" s="254"/>
      <c r="M96" s="254" t="s">
        <v>822</v>
      </c>
      <c r="N96" s="254"/>
      <c r="O96" s="254"/>
      <c r="P96" s="254"/>
      <c r="Q96" s="254"/>
      <c r="R96" s="254"/>
      <c r="S96" s="254"/>
      <c r="T96" s="255"/>
      <c r="U96" s="254"/>
    </row>
    <row r="97" spans="1:20" ht="15.75">
      <c r="A97" s="269">
        <v>411883</v>
      </c>
      <c r="B97" s="269" t="s">
        <v>695</v>
      </c>
      <c r="C97" s="269" t="s">
        <v>118</v>
      </c>
      <c r="D97" s="269" t="s">
        <v>1078</v>
      </c>
      <c r="E97" s="269" t="s">
        <v>1369</v>
      </c>
      <c r="F97" s="270" t="s">
        <v>1605</v>
      </c>
      <c r="G97" s="269" t="s">
        <v>84</v>
      </c>
      <c r="H97" s="269" t="s">
        <v>799</v>
      </c>
      <c r="I97" s="269" t="s">
        <v>451</v>
      </c>
      <c r="J97" s="269" t="s">
        <v>1497</v>
      </c>
      <c r="K97" s="269">
        <v>2003</v>
      </c>
      <c r="L97" s="269" t="s">
        <v>1574</v>
      </c>
      <c r="M97" s="269" t="s">
        <v>1574</v>
      </c>
      <c r="N97" s="271" t="s">
        <v>1606</v>
      </c>
      <c r="O97" s="269" t="s">
        <v>1607</v>
      </c>
      <c r="P97" s="269">
        <v>0</v>
      </c>
      <c r="Q97" s="269" t="s">
        <v>1608</v>
      </c>
      <c r="R97" s="269">
        <v>0</v>
      </c>
      <c r="T97" s="257"/>
    </row>
    <row r="98" spans="1:21" ht="15">
      <c r="A98" s="258">
        <v>400287</v>
      </c>
      <c r="B98" s="254" t="s">
        <v>528</v>
      </c>
      <c r="C98" s="254" t="s">
        <v>371</v>
      </c>
      <c r="D98" s="254" t="s">
        <v>396</v>
      </c>
      <c r="E98" s="254" t="s">
        <v>811</v>
      </c>
      <c r="F98" s="255">
        <v>30769</v>
      </c>
      <c r="G98" s="254" t="s">
        <v>84</v>
      </c>
      <c r="H98" s="254" t="s">
        <v>799</v>
      </c>
      <c r="I98" s="258" t="s">
        <v>451</v>
      </c>
      <c r="J98" s="254"/>
      <c r="K98" s="254"/>
      <c r="L98" s="254"/>
      <c r="M98" s="254" t="s">
        <v>84</v>
      </c>
      <c r="N98" s="254"/>
      <c r="O98" s="254"/>
      <c r="P98" s="254"/>
      <c r="Q98" s="254"/>
      <c r="R98" s="254"/>
      <c r="S98" s="254"/>
      <c r="T98" s="255"/>
      <c r="U98" s="254"/>
    </row>
    <row r="99" spans="1:21" ht="15">
      <c r="A99" s="258">
        <v>413475</v>
      </c>
      <c r="B99" s="254" t="s">
        <v>714</v>
      </c>
      <c r="C99" s="254" t="s">
        <v>88</v>
      </c>
      <c r="D99" s="254" t="s">
        <v>185</v>
      </c>
      <c r="E99" s="254" t="s">
        <v>808</v>
      </c>
      <c r="F99" s="255">
        <v>30810</v>
      </c>
      <c r="G99" s="254" t="s">
        <v>890</v>
      </c>
      <c r="H99" s="254" t="s">
        <v>799</v>
      </c>
      <c r="I99" s="258" t="s">
        <v>451</v>
      </c>
      <c r="J99" s="254"/>
      <c r="K99" s="254"/>
      <c r="L99" s="254"/>
      <c r="M99" s="254" t="s">
        <v>814</v>
      </c>
      <c r="N99" s="254"/>
      <c r="O99" s="254"/>
      <c r="P99" s="254"/>
      <c r="Q99" s="254"/>
      <c r="R99" s="254"/>
      <c r="S99" s="254"/>
      <c r="T99" s="255"/>
      <c r="U99" s="254"/>
    </row>
    <row r="100" spans="1:21" ht="15">
      <c r="A100" s="258">
        <v>412189</v>
      </c>
      <c r="B100" s="254" t="s">
        <v>703</v>
      </c>
      <c r="C100" s="254" t="s">
        <v>275</v>
      </c>
      <c r="D100" s="254" t="s">
        <v>1083</v>
      </c>
      <c r="E100" s="254" t="s">
        <v>811</v>
      </c>
      <c r="F100" s="255">
        <v>30827</v>
      </c>
      <c r="G100" s="254" t="s">
        <v>1084</v>
      </c>
      <c r="H100" s="254" t="s">
        <v>799</v>
      </c>
      <c r="I100" s="258" t="s">
        <v>451</v>
      </c>
      <c r="J100" s="254"/>
      <c r="K100" s="254"/>
      <c r="L100" s="254"/>
      <c r="M100" s="254" t="s">
        <v>84</v>
      </c>
      <c r="N100" s="254"/>
      <c r="O100" s="254"/>
      <c r="P100" s="254"/>
      <c r="Q100" s="254"/>
      <c r="R100" s="254"/>
      <c r="S100" s="254"/>
      <c r="T100" s="255"/>
      <c r="U100" s="254"/>
    </row>
    <row r="101" spans="1:20" ht="15.75">
      <c r="A101" s="269">
        <v>417770</v>
      </c>
      <c r="B101" s="269" t="s">
        <v>516</v>
      </c>
      <c r="C101" s="269" t="s">
        <v>199</v>
      </c>
      <c r="D101" s="269" t="s">
        <v>1157</v>
      </c>
      <c r="E101" s="269" t="s">
        <v>808</v>
      </c>
      <c r="F101" s="270">
        <v>30829</v>
      </c>
      <c r="G101" s="269" t="s">
        <v>84</v>
      </c>
      <c r="H101" s="269" t="s">
        <v>819</v>
      </c>
      <c r="I101" s="269" t="s">
        <v>451</v>
      </c>
      <c r="J101" s="269" t="s">
        <v>812</v>
      </c>
      <c r="K101" s="269">
        <v>2003</v>
      </c>
      <c r="L101" s="269" t="s">
        <v>84</v>
      </c>
      <c r="M101" s="269" t="s">
        <v>1962</v>
      </c>
      <c r="N101" s="271" t="s">
        <v>1961</v>
      </c>
      <c r="O101" s="269" t="s">
        <v>1963</v>
      </c>
      <c r="P101" s="269">
        <v>0</v>
      </c>
      <c r="Q101" s="269" t="s">
        <v>84</v>
      </c>
      <c r="R101" s="269" t="s">
        <v>1469</v>
      </c>
      <c r="T101" s="257"/>
    </row>
    <row r="102" spans="1:21" ht="15">
      <c r="A102" s="258">
        <v>400774</v>
      </c>
      <c r="B102" s="254" t="s">
        <v>942</v>
      </c>
      <c r="C102" s="254" t="s">
        <v>153</v>
      </c>
      <c r="D102" s="254" t="s">
        <v>943</v>
      </c>
      <c r="E102" s="254" t="s">
        <v>808</v>
      </c>
      <c r="F102" s="255">
        <v>30848</v>
      </c>
      <c r="G102" s="254" t="s">
        <v>853</v>
      </c>
      <c r="H102" s="254" t="s">
        <v>799</v>
      </c>
      <c r="I102" s="258" t="s">
        <v>451</v>
      </c>
      <c r="J102" s="254"/>
      <c r="K102" s="254"/>
      <c r="L102" s="254"/>
      <c r="M102" s="254" t="s">
        <v>830</v>
      </c>
      <c r="N102" s="254"/>
      <c r="O102" s="254"/>
      <c r="P102" s="254"/>
      <c r="Q102" s="254"/>
      <c r="R102" s="254"/>
      <c r="S102" s="254"/>
      <c r="T102" s="255"/>
      <c r="U102" s="254"/>
    </row>
    <row r="103" spans="1:21" ht="15">
      <c r="A103" s="258">
        <v>400754</v>
      </c>
      <c r="B103" s="254" t="s">
        <v>538</v>
      </c>
      <c r="C103" s="254" t="s">
        <v>248</v>
      </c>
      <c r="D103" s="254" t="s">
        <v>941</v>
      </c>
      <c r="E103" s="254" t="s">
        <v>808</v>
      </c>
      <c r="F103" s="255">
        <v>30862</v>
      </c>
      <c r="G103" s="254" t="s">
        <v>922</v>
      </c>
      <c r="H103" s="254" t="s">
        <v>799</v>
      </c>
      <c r="I103" s="258" t="s">
        <v>451</v>
      </c>
      <c r="J103" s="254"/>
      <c r="K103" s="254"/>
      <c r="L103" s="254"/>
      <c r="M103" s="254" t="s">
        <v>831</v>
      </c>
      <c r="N103" s="254"/>
      <c r="O103" s="254"/>
      <c r="P103" s="254"/>
      <c r="Q103" s="254"/>
      <c r="R103" s="254"/>
      <c r="S103" s="254"/>
      <c r="T103" s="255"/>
      <c r="U103" s="254"/>
    </row>
    <row r="104" spans="1:20" ht="15.75">
      <c r="A104" s="269">
        <v>412590</v>
      </c>
      <c r="B104" s="269" t="s">
        <v>1627</v>
      </c>
      <c r="C104" s="269" t="s">
        <v>1628</v>
      </c>
      <c r="D104" s="269" t="s">
        <v>1629</v>
      </c>
      <c r="E104" s="269" t="s">
        <v>811</v>
      </c>
      <c r="F104" s="270">
        <v>30881</v>
      </c>
      <c r="G104" s="269" t="s">
        <v>84</v>
      </c>
      <c r="H104" s="269" t="s">
        <v>799</v>
      </c>
      <c r="I104" s="269" t="s">
        <v>451</v>
      </c>
      <c r="J104" s="269" t="s">
        <v>812</v>
      </c>
      <c r="K104" s="269">
        <v>2003</v>
      </c>
      <c r="L104" s="269" t="s">
        <v>830</v>
      </c>
      <c r="M104" s="269" t="s">
        <v>830</v>
      </c>
      <c r="N104" s="271" t="s">
        <v>1630</v>
      </c>
      <c r="O104" s="269" t="s">
        <v>1631</v>
      </c>
      <c r="P104" s="269" t="s">
        <v>1632</v>
      </c>
      <c r="Q104" s="269" t="s">
        <v>1633</v>
      </c>
      <c r="R104" s="269">
        <v>0</v>
      </c>
      <c r="T104" s="257"/>
    </row>
    <row r="105" spans="1:21" ht="15">
      <c r="A105" s="258">
        <v>401774</v>
      </c>
      <c r="B105" s="254" t="s">
        <v>549</v>
      </c>
      <c r="C105" s="254" t="s">
        <v>100</v>
      </c>
      <c r="D105" s="254" t="s">
        <v>955</v>
      </c>
      <c r="E105" s="254" t="s">
        <v>808</v>
      </c>
      <c r="F105" s="255">
        <v>30882</v>
      </c>
      <c r="G105" s="254" t="s">
        <v>956</v>
      </c>
      <c r="H105" s="254" t="s">
        <v>799</v>
      </c>
      <c r="I105" s="258" t="s">
        <v>451</v>
      </c>
      <c r="J105" s="254"/>
      <c r="K105" s="254"/>
      <c r="L105" s="254"/>
      <c r="M105" s="254" t="s">
        <v>830</v>
      </c>
      <c r="N105" s="254"/>
      <c r="O105" s="254"/>
      <c r="P105" s="254"/>
      <c r="Q105" s="254"/>
      <c r="R105" s="254"/>
      <c r="S105" s="254"/>
      <c r="T105" s="255"/>
      <c r="U105" s="254"/>
    </row>
    <row r="106" spans="1:21" ht="15">
      <c r="A106" s="258">
        <v>407626</v>
      </c>
      <c r="B106" s="254" t="s">
        <v>621</v>
      </c>
      <c r="C106" s="254" t="s">
        <v>168</v>
      </c>
      <c r="D106" s="254" t="s">
        <v>1017</v>
      </c>
      <c r="E106" s="254" t="s">
        <v>808</v>
      </c>
      <c r="F106" s="255">
        <v>30929</v>
      </c>
      <c r="G106" s="254" t="s">
        <v>895</v>
      </c>
      <c r="H106" s="254" t="s">
        <v>799</v>
      </c>
      <c r="I106" s="258" t="s">
        <v>451</v>
      </c>
      <c r="J106" s="254"/>
      <c r="K106" s="254"/>
      <c r="L106" s="254"/>
      <c r="M106" s="254" t="s">
        <v>823</v>
      </c>
      <c r="N106" s="254"/>
      <c r="O106" s="254"/>
      <c r="P106" s="254"/>
      <c r="Q106" s="254"/>
      <c r="R106" s="254"/>
      <c r="S106" s="254"/>
      <c r="T106" s="255"/>
      <c r="U106" s="254"/>
    </row>
    <row r="107" spans="1:20" ht="15.75">
      <c r="A107" s="269">
        <v>405021</v>
      </c>
      <c r="B107" s="269" t="s">
        <v>594</v>
      </c>
      <c r="C107" s="269" t="s">
        <v>307</v>
      </c>
      <c r="D107" s="269" t="s">
        <v>995</v>
      </c>
      <c r="E107" s="269" t="s">
        <v>808</v>
      </c>
      <c r="F107" s="270" t="s">
        <v>1420</v>
      </c>
      <c r="G107" s="269" t="s">
        <v>84</v>
      </c>
      <c r="H107" s="269" t="s">
        <v>799</v>
      </c>
      <c r="I107" s="269" t="s">
        <v>451</v>
      </c>
      <c r="J107" s="269" t="s">
        <v>812</v>
      </c>
      <c r="K107" s="269">
        <v>2002</v>
      </c>
      <c r="L107" s="269" t="s">
        <v>84</v>
      </c>
      <c r="M107" s="269" t="s">
        <v>84</v>
      </c>
      <c r="N107" s="271" t="s">
        <v>1421</v>
      </c>
      <c r="O107" s="269" t="s">
        <v>1422</v>
      </c>
      <c r="P107" s="269">
        <v>0</v>
      </c>
      <c r="Q107" s="269" t="s">
        <v>1423</v>
      </c>
      <c r="R107" s="269" t="s">
        <v>1396</v>
      </c>
      <c r="T107" s="257"/>
    </row>
    <row r="108" spans="1:20" ht="15.75">
      <c r="A108" s="269">
        <v>408142</v>
      </c>
      <c r="B108" s="269" t="s">
        <v>628</v>
      </c>
      <c r="C108" s="269" t="s">
        <v>129</v>
      </c>
      <c r="D108" s="269" t="s">
        <v>117</v>
      </c>
      <c r="E108" s="269" t="s">
        <v>811</v>
      </c>
      <c r="F108" s="270">
        <v>30956</v>
      </c>
      <c r="G108" s="269" t="s">
        <v>84</v>
      </c>
      <c r="H108" s="269" t="s">
        <v>799</v>
      </c>
      <c r="I108" s="269" t="s">
        <v>451</v>
      </c>
      <c r="J108" s="269" t="s">
        <v>1171</v>
      </c>
      <c r="K108" s="269">
        <v>2002</v>
      </c>
      <c r="L108" s="269" t="s">
        <v>84</v>
      </c>
      <c r="M108" s="269" t="s">
        <v>84</v>
      </c>
      <c r="N108" s="271" t="s">
        <v>1479</v>
      </c>
      <c r="O108" s="269" t="s">
        <v>1480</v>
      </c>
      <c r="P108" s="269">
        <v>0</v>
      </c>
      <c r="Q108" s="269" t="s">
        <v>1481</v>
      </c>
      <c r="R108" s="269">
        <v>0</v>
      </c>
      <c r="T108" s="257"/>
    </row>
    <row r="109" spans="1:20" ht="15.75">
      <c r="A109" s="269">
        <v>409762</v>
      </c>
      <c r="B109" s="269" t="s">
        <v>655</v>
      </c>
      <c r="C109" s="269" t="s">
        <v>207</v>
      </c>
      <c r="D109" s="269" t="s">
        <v>173</v>
      </c>
      <c r="E109" s="269" t="s">
        <v>808</v>
      </c>
      <c r="F109" s="270">
        <v>30965</v>
      </c>
      <c r="G109" s="269" t="s">
        <v>84</v>
      </c>
      <c r="H109" s="269" t="s">
        <v>799</v>
      </c>
      <c r="I109" s="269" t="s">
        <v>451</v>
      </c>
      <c r="J109" s="269" t="s">
        <v>812</v>
      </c>
      <c r="K109" s="269">
        <v>2003</v>
      </c>
      <c r="L109" s="269" t="s">
        <v>84</v>
      </c>
      <c r="M109" s="269" t="s">
        <v>84</v>
      </c>
      <c r="N109" s="271" t="s">
        <v>1528</v>
      </c>
      <c r="O109" s="269" t="s">
        <v>1530</v>
      </c>
      <c r="P109" s="269">
        <v>0</v>
      </c>
      <c r="Q109" s="269" t="s">
        <v>1531</v>
      </c>
      <c r="R109" s="269" t="s">
        <v>1529</v>
      </c>
      <c r="T109" s="257"/>
    </row>
    <row r="110" spans="1:20" ht="15.75">
      <c r="A110" s="269">
        <v>408919</v>
      </c>
      <c r="B110" s="269" t="s">
        <v>1500</v>
      </c>
      <c r="C110" s="269" t="s">
        <v>177</v>
      </c>
      <c r="D110" s="269" t="s">
        <v>1501</v>
      </c>
      <c r="E110" s="269" t="s">
        <v>1369</v>
      </c>
      <c r="F110" s="270">
        <v>30975</v>
      </c>
      <c r="G110" s="269" t="s">
        <v>814</v>
      </c>
      <c r="H110" s="269" t="s">
        <v>799</v>
      </c>
      <c r="I110" s="269" t="s">
        <v>451</v>
      </c>
      <c r="J110" s="269" t="s">
        <v>809</v>
      </c>
      <c r="K110" s="269">
        <v>2003</v>
      </c>
      <c r="L110" s="269" t="s">
        <v>814</v>
      </c>
      <c r="M110" s="269" t="s">
        <v>814</v>
      </c>
      <c r="N110" s="271" t="s">
        <v>1502</v>
      </c>
      <c r="O110" s="269" t="s">
        <v>1503</v>
      </c>
      <c r="P110" s="269" t="s">
        <v>1504</v>
      </c>
      <c r="Q110" s="269" t="s">
        <v>814</v>
      </c>
      <c r="R110" s="269">
        <v>0</v>
      </c>
      <c r="T110" s="257"/>
    </row>
    <row r="111" spans="1:20" ht="15.75">
      <c r="A111" s="269">
        <v>400715</v>
      </c>
      <c r="B111" s="269" t="s">
        <v>493</v>
      </c>
      <c r="C111" s="269" t="s">
        <v>339</v>
      </c>
      <c r="D111" s="269" t="s">
        <v>940</v>
      </c>
      <c r="E111" s="269" t="s">
        <v>808</v>
      </c>
      <c r="F111" s="270">
        <v>31004</v>
      </c>
      <c r="G111" s="269" t="s">
        <v>814</v>
      </c>
      <c r="H111" s="269" t="s">
        <v>799</v>
      </c>
      <c r="I111" s="269" t="s">
        <v>451</v>
      </c>
      <c r="J111" s="269" t="s">
        <v>809</v>
      </c>
      <c r="K111" s="269">
        <v>2003</v>
      </c>
      <c r="L111" s="269" t="s">
        <v>814</v>
      </c>
      <c r="M111" s="269" t="s">
        <v>814</v>
      </c>
      <c r="N111" s="271" t="s">
        <v>1345</v>
      </c>
      <c r="O111" s="269" t="s">
        <v>1346</v>
      </c>
      <c r="P111" s="269" t="s">
        <v>1347</v>
      </c>
      <c r="Q111" s="269" t="s">
        <v>814</v>
      </c>
      <c r="R111" s="269" t="s">
        <v>814</v>
      </c>
      <c r="T111" s="257"/>
    </row>
    <row r="112" spans="1:21" ht="15">
      <c r="A112" s="258">
        <v>409588</v>
      </c>
      <c r="B112" s="254" t="s">
        <v>652</v>
      </c>
      <c r="C112" s="254" t="s">
        <v>108</v>
      </c>
      <c r="D112" s="254" t="s">
        <v>1046</v>
      </c>
      <c r="E112" s="254" t="s">
        <v>811</v>
      </c>
      <c r="F112" s="255">
        <v>31022</v>
      </c>
      <c r="G112" s="254" t="s">
        <v>84</v>
      </c>
      <c r="H112" s="254" t="s">
        <v>799</v>
      </c>
      <c r="I112" s="258" t="s">
        <v>451</v>
      </c>
      <c r="J112" s="254"/>
      <c r="K112" s="254"/>
      <c r="L112" s="254"/>
      <c r="M112" s="254" t="s">
        <v>828</v>
      </c>
      <c r="N112" s="254"/>
      <c r="O112" s="254"/>
      <c r="P112" s="254"/>
      <c r="Q112" s="254"/>
      <c r="R112" s="254"/>
      <c r="S112" s="254"/>
      <c r="T112" s="255"/>
      <c r="U112" s="254"/>
    </row>
    <row r="113" spans="1:21" ht="15">
      <c r="A113" s="258">
        <v>400424</v>
      </c>
      <c r="B113" s="254" t="s">
        <v>930</v>
      </c>
      <c r="C113" s="254" t="s">
        <v>88</v>
      </c>
      <c r="D113" s="254" t="s">
        <v>931</v>
      </c>
      <c r="E113" s="254" t="s">
        <v>808</v>
      </c>
      <c r="F113" s="255">
        <v>31048</v>
      </c>
      <c r="G113" s="254" t="s">
        <v>873</v>
      </c>
      <c r="H113" s="254" t="s">
        <v>799</v>
      </c>
      <c r="I113" s="258" t="s">
        <v>451</v>
      </c>
      <c r="J113" s="254"/>
      <c r="K113" s="254"/>
      <c r="L113" s="254"/>
      <c r="M113" s="254" t="s">
        <v>830</v>
      </c>
      <c r="N113" s="254"/>
      <c r="O113" s="254"/>
      <c r="P113" s="254"/>
      <c r="Q113" s="254"/>
      <c r="R113" s="254"/>
      <c r="S113" s="254"/>
      <c r="T113" s="255"/>
      <c r="U113" s="254"/>
    </row>
    <row r="114" spans="1:20" ht="15.75">
      <c r="A114" s="269">
        <v>403709</v>
      </c>
      <c r="B114" s="269" t="s">
        <v>1386</v>
      </c>
      <c r="C114" s="269" t="s">
        <v>191</v>
      </c>
      <c r="D114" s="269" t="s">
        <v>1387</v>
      </c>
      <c r="E114" s="269" t="s">
        <v>811</v>
      </c>
      <c r="F114" s="270">
        <v>31048</v>
      </c>
      <c r="G114" s="269" t="s">
        <v>814</v>
      </c>
      <c r="H114" s="269" t="s">
        <v>799</v>
      </c>
      <c r="I114" s="269" t="s">
        <v>451</v>
      </c>
      <c r="J114" s="269" t="s">
        <v>1171</v>
      </c>
      <c r="K114" s="269">
        <v>2003</v>
      </c>
      <c r="L114" s="269" t="s">
        <v>814</v>
      </c>
      <c r="M114" s="269" t="s">
        <v>814</v>
      </c>
      <c r="N114" s="271" t="s">
        <v>1388</v>
      </c>
      <c r="O114" s="269" t="s">
        <v>1389</v>
      </c>
      <c r="P114" s="269" t="s">
        <v>1390</v>
      </c>
      <c r="Q114" s="269" t="s">
        <v>814</v>
      </c>
      <c r="R114" s="269">
        <v>0</v>
      </c>
      <c r="T114" s="257"/>
    </row>
    <row r="115" spans="1:20" ht="15.75">
      <c r="A115" s="269">
        <v>407973</v>
      </c>
      <c r="B115" s="269" t="s">
        <v>626</v>
      </c>
      <c r="C115" s="269" t="s">
        <v>86</v>
      </c>
      <c r="D115" s="269" t="s">
        <v>99</v>
      </c>
      <c r="E115" s="269" t="s">
        <v>808</v>
      </c>
      <c r="F115" s="270">
        <v>31048</v>
      </c>
      <c r="G115" s="269" t="s">
        <v>855</v>
      </c>
      <c r="H115" s="269" t="s">
        <v>799</v>
      </c>
      <c r="I115" s="269" t="s">
        <v>451</v>
      </c>
      <c r="J115" s="269" t="s">
        <v>809</v>
      </c>
      <c r="K115" s="269">
        <v>2003</v>
      </c>
      <c r="L115" s="269" t="s">
        <v>84</v>
      </c>
      <c r="M115" s="269" t="s">
        <v>84</v>
      </c>
      <c r="N115" s="271" t="s">
        <v>1471</v>
      </c>
      <c r="O115" s="269" t="s">
        <v>1472</v>
      </c>
      <c r="P115" s="269">
        <v>0</v>
      </c>
      <c r="Q115" s="269" t="s">
        <v>1473</v>
      </c>
      <c r="R115" s="269" t="s">
        <v>848</v>
      </c>
      <c r="T115" s="257"/>
    </row>
    <row r="116" spans="1:20" ht="15.75">
      <c r="A116" s="269">
        <v>415006</v>
      </c>
      <c r="B116" s="269" t="s">
        <v>730</v>
      </c>
      <c r="C116" s="269" t="s">
        <v>86</v>
      </c>
      <c r="D116" s="269" t="s">
        <v>142</v>
      </c>
      <c r="E116" s="269" t="s">
        <v>1369</v>
      </c>
      <c r="F116" s="270">
        <v>31048</v>
      </c>
      <c r="G116" s="269" t="s">
        <v>84</v>
      </c>
      <c r="H116" s="269" t="s">
        <v>799</v>
      </c>
      <c r="I116" s="269" t="s">
        <v>451</v>
      </c>
      <c r="J116" s="269" t="s">
        <v>812</v>
      </c>
      <c r="K116" s="269">
        <v>2003</v>
      </c>
      <c r="L116" s="269" t="s">
        <v>84</v>
      </c>
      <c r="M116" s="269" t="s">
        <v>84</v>
      </c>
      <c r="N116" s="271" t="s">
        <v>1711</v>
      </c>
      <c r="O116" s="269" t="s">
        <v>1712</v>
      </c>
      <c r="P116" s="269">
        <v>0</v>
      </c>
      <c r="Q116" s="269" t="s">
        <v>1713</v>
      </c>
      <c r="R116" s="269">
        <v>0</v>
      </c>
      <c r="T116" s="257"/>
    </row>
    <row r="117" spans="1:20" ht="15.75">
      <c r="A117" s="269">
        <v>418161</v>
      </c>
      <c r="B117" s="269" t="s">
        <v>461</v>
      </c>
      <c r="C117" s="269" t="s">
        <v>462</v>
      </c>
      <c r="D117" s="269" t="s">
        <v>223</v>
      </c>
      <c r="E117" s="269" t="s">
        <v>811</v>
      </c>
      <c r="F117" s="270">
        <v>31050</v>
      </c>
      <c r="G117" s="269" t="s">
        <v>84</v>
      </c>
      <c r="H117" s="269" t="s">
        <v>799</v>
      </c>
      <c r="I117" s="269" t="s">
        <v>451</v>
      </c>
      <c r="J117" s="269" t="s">
        <v>1171</v>
      </c>
      <c r="K117" s="269">
        <v>2002</v>
      </c>
      <c r="L117" s="269" t="s">
        <v>830</v>
      </c>
      <c r="M117" s="269" t="s">
        <v>830</v>
      </c>
      <c r="N117" s="271" t="s">
        <v>2025</v>
      </c>
      <c r="O117" s="269">
        <v>0</v>
      </c>
      <c r="P117" s="269" t="s">
        <v>2026</v>
      </c>
      <c r="Q117" s="269" t="s">
        <v>821</v>
      </c>
      <c r="R117" s="269">
        <v>0</v>
      </c>
      <c r="T117" s="257"/>
    </row>
    <row r="118" spans="1:20" ht="15.75">
      <c r="A118" s="269">
        <v>405915</v>
      </c>
      <c r="B118" s="269" t="s">
        <v>454</v>
      </c>
      <c r="C118" s="269" t="s">
        <v>100</v>
      </c>
      <c r="D118" s="269" t="s">
        <v>1444</v>
      </c>
      <c r="E118" s="269" t="s">
        <v>811</v>
      </c>
      <c r="F118" s="270">
        <v>31055</v>
      </c>
      <c r="G118" s="269" t="s">
        <v>84</v>
      </c>
      <c r="H118" s="269" t="s">
        <v>799</v>
      </c>
      <c r="I118" s="269" t="s">
        <v>451</v>
      </c>
      <c r="J118" s="269">
        <v>0</v>
      </c>
      <c r="K118" s="269">
        <v>0</v>
      </c>
      <c r="L118" s="269">
        <v>0</v>
      </c>
      <c r="M118" s="269" t="s">
        <v>822</v>
      </c>
      <c r="N118" s="271" t="s">
        <v>1445</v>
      </c>
      <c r="O118" s="269">
        <v>0</v>
      </c>
      <c r="P118" s="269">
        <v>0</v>
      </c>
      <c r="Q118" s="269">
        <v>0</v>
      </c>
      <c r="R118" s="269">
        <v>0</v>
      </c>
      <c r="T118" s="257"/>
    </row>
    <row r="119" spans="1:21" ht="15">
      <c r="A119" s="258">
        <v>407066</v>
      </c>
      <c r="B119" s="254" t="s">
        <v>615</v>
      </c>
      <c r="C119" s="254" t="s">
        <v>148</v>
      </c>
      <c r="D119" s="254" t="s">
        <v>1015</v>
      </c>
      <c r="E119" s="254" t="s">
        <v>808</v>
      </c>
      <c r="F119" s="255">
        <v>31057</v>
      </c>
      <c r="G119" s="254" t="s">
        <v>84</v>
      </c>
      <c r="H119" s="254" t="s">
        <v>799</v>
      </c>
      <c r="I119" s="258" t="s">
        <v>451</v>
      </c>
      <c r="J119" s="254"/>
      <c r="K119" s="254"/>
      <c r="L119" s="254"/>
      <c r="M119" s="254" t="s">
        <v>84</v>
      </c>
      <c r="N119" s="254"/>
      <c r="O119" s="254"/>
      <c r="P119" s="254"/>
      <c r="Q119" s="254"/>
      <c r="R119" s="254"/>
      <c r="S119" s="254"/>
      <c r="T119" s="255"/>
      <c r="U119" s="254"/>
    </row>
    <row r="120" spans="1:21" ht="15">
      <c r="A120" s="258">
        <v>401067</v>
      </c>
      <c r="B120" s="254" t="s">
        <v>432</v>
      </c>
      <c r="C120" s="254" t="s">
        <v>160</v>
      </c>
      <c r="D120" s="254" t="s">
        <v>947</v>
      </c>
      <c r="E120" s="254" t="s">
        <v>808</v>
      </c>
      <c r="F120" s="255">
        <v>31059</v>
      </c>
      <c r="G120" s="254" t="s">
        <v>918</v>
      </c>
      <c r="H120" s="254" t="s">
        <v>799</v>
      </c>
      <c r="I120" s="258" t="s">
        <v>451</v>
      </c>
      <c r="J120" s="254"/>
      <c r="K120" s="254"/>
      <c r="L120" s="254"/>
      <c r="M120" s="254" t="s">
        <v>831</v>
      </c>
      <c r="N120" s="254"/>
      <c r="O120" s="254"/>
      <c r="P120" s="254"/>
      <c r="Q120" s="254"/>
      <c r="R120" s="254"/>
      <c r="S120" s="254"/>
      <c r="T120" s="255"/>
      <c r="U120" s="254"/>
    </row>
    <row r="121" spans="1:20" ht="15.75">
      <c r="A121" s="269">
        <v>414966</v>
      </c>
      <c r="B121" s="269" t="s">
        <v>729</v>
      </c>
      <c r="C121" s="269" t="s">
        <v>86</v>
      </c>
      <c r="D121" s="269" t="s">
        <v>354</v>
      </c>
      <c r="E121" s="269" t="s">
        <v>811</v>
      </c>
      <c r="F121" s="270">
        <v>31059</v>
      </c>
      <c r="G121" s="269" t="s">
        <v>84</v>
      </c>
      <c r="H121" s="269" t="s">
        <v>799</v>
      </c>
      <c r="I121" s="269" t="s">
        <v>451</v>
      </c>
      <c r="J121" s="269" t="s">
        <v>812</v>
      </c>
      <c r="K121" s="269">
        <v>2005</v>
      </c>
      <c r="L121" s="269" t="s">
        <v>84</v>
      </c>
      <c r="M121" s="269" t="s">
        <v>84</v>
      </c>
      <c r="N121" s="271" t="s">
        <v>1708</v>
      </c>
      <c r="O121" s="269" t="s">
        <v>1709</v>
      </c>
      <c r="P121" s="269">
        <v>0</v>
      </c>
      <c r="Q121" s="269" t="s">
        <v>1710</v>
      </c>
      <c r="R121" s="269">
        <v>0</v>
      </c>
      <c r="T121" s="257"/>
    </row>
    <row r="122" spans="1:21" ht="15">
      <c r="A122" s="258">
        <v>409091</v>
      </c>
      <c r="B122" s="254" t="s">
        <v>642</v>
      </c>
      <c r="C122" s="254" t="s">
        <v>431</v>
      </c>
      <c r="D122" s="254" t="s">
        <v>441</v>
      </c>
      <c r="E122" s="254" t="s">
        <v>808</v>
      </c>
      <c r="F122" s="255">
        <v>31061</v>
      </c>
      <c r="G122" s="254" t="s">
        <v>866</v>
      </c>
      <c r="H122" s="254" t="s">
        <v>799</v>
      </c>
      <c r="I122" s="258" t="s">
        <v>451</v>
      </c>
      <c r="J122" s="254"/>
      <c r="K122" s="254"/>
      <c r="L122" s="254"/>
      <c r="M122" s="254" t="s">
        <v>810</v>
      </c>
      <c r="N122" s="254"/>
      <c r="O122" s="254"/>
      <c r="P122" s="254"/>
      <c r="Q122" s="254"/>
      <c r="R122" s="254"/>
      <c r="S122" s="254"/>
      <c r="T122" s="255"/>
      <c r="U122" s="254"/>
    </row>
    <row r="123" spans="1:20" ht="15.75">
      <c r="A123" s="269">
        <v>401193</v>
      </c>
      <c r="B123" s="269" t="s">
        <v>1125</v>
      </c>
      <c r="C123" s="269" t="s">
        <v>94</v>
      </c>
      <c r="D123" s="269" t="s">
        <v>1126</v>
      </c>
      <c r="E123" s="269" t="s">
        <v>808</v>
      </c>
      <c r="F123" s="270" t="s">
        <v>1351</v>
      </c>
      <c r="G123" s="269" t="s">
        <v>84</v>
      </c>
      <c r="H123" s="269" t="s">
        <v>799</v>
      </c>
      <c r="I123" s="269" t="s">
        <v>451</v>
      </c>
      <c r="J123" s="269" t="s">
        <v>812</v>
      </c>
      <c r="K123" s="269">
        <v>2002</v>
      </c>
      <c r="L123" s="269" t="s">
        <v>84</v>
      </c>
      <c r="M123" s="269" t="s">
        <v>84</v>
      </c>
      <c r="N123" s="271" t="s">
        <v>1352</v>
      </c>
      <c r="O123" s="269" t="s">
        <v>1354</v>
      </c>
      <c r="P123" s="269">
        <v>0</v>
      </c>
      <c r="Q123" s="269" t="s">
        <v>84</v>
      </c>
      <c r="R123" s="269" t="s">
        <v>1353</v>
      </c>
      <c r="T123" s="257"/>
    </row>
    <row r="124" spans="1:21" ht="15">
      <c r="A124" s="258">
        <v>402549</v>
      </c>
      <c r="B124" s="254" t="s">
        <v>964</v>
      </c>
      <c r="C124" s="254" t="s">
        <v>160</v>
      </c>
      <c r="D124" s="254" t="s">
        <v>119</v>
      </c>
      <c r="E124" s="254" t="s">
        <v>808</v>
      </c>
      <c r="F124" s="255">
        <v>31080</v>
      </c>
      <c r="G124" s="254" t="s">
        <v>897</v>
      </c>
      <c r="H124" s="254" t="s">
        <v>799</v>
      </c>
      <c r="I124" s="258" t="s">
        <v>451</v>
      </c>
      <c r="J124" s="254"/>
      <c r="K124" s="254"/>
      <c r="L124" s="254"/>
      <c r="M124" s="254" t="s">
        <v>831</v>
      </c>
      <c r="N124" s="254"/>
      <c r="O124" s="254"/>
      <c r="P124" s="254"/>
      <c r="Q124" s="254"/>
      <c r="R124" s="254"/>
      <c r="S124" s="254"/>
      <c r="T124" s="255"/>
      <c r="U124" s="254"/>
    </row>
    <row r="125" spans="1:20" ht="15.75">
      <c r="A125" s="269">
        <v>405060</v>
      </c>
      <c r="B125" s="269" t="s">
        <v>595</v>
      </c>
      <c r="C125" s="269" t="s">
        <v>161</v>
      </c>
      <c r="D125" s="269" t="s">
        <v>1424</v>
      </c>
      <c r="E125" s="269" t="s">
        <v>808</v>
      </c>
      <c r="F125" s="270">
        <v>31093</v>
      </c>
      <c r="G125" s="269" t="s">
        <v>1425</v>
      </c>
      <c r="H125" s="269" t="s">
        <v>799</v>
      </c>
      <c r="I125" s="269" t="s">
        <v>451</v>
      </c>
      <c r="J125" s="269" t="s">
        <v>1431</v>
      </c>
      <c r="K125" s="269">
        <v>2007</v>
      </c>
      <c r="L125" s="269" t="s">
        <v>907</v>
      </c>
      <c r="M125" s="269" t="s">
        <v>1427</v>
      </c>
      <c r="N125" s="271" t="s">
        <v>1426</v>
      </c>
      <c r="O125" s="269" t="s">
        <v>1429</v>
      </c>
      <c r="P125" s="269">
        <v>0</v>
      </c>
      <c r="Q125" s="269" t="s">
        <v>1430</v>
      </c>
      <c r="R125" s="269" t="s">
        <v>1428</v>
      </c>
      <c r="T125" s="257"/>
    </row>
    <row r="126" spans="1:20" ht="15.75">
      <c r="A126" s="269">
        <v>408283</v>
      </c>
      <c r="B126" s="269" t="s">
        <v>630</v>
      </c>
      <c r="C126" s="269" t="s">
        <v>631</v>
      </c>
      <c r="D126" s="269" t="s">
        <v>1141</v>
      </c>
      <c r="E126" s="269" t="s">
        <v>808</v>
      </c>
      <c r="F126" s="270">
        <v>31096</v>
      </c>
      <c r="G126" s="269" t="s">
        <v>84</v>
      </c>
      <c r="H126" s="269" t="s">
        <v>799</v>
      </c>
      <c r="I126" s="269" t="s">
        <v>451</v>
      </c>
      <c r="J126" s="269" t="s">
        <v>809</v>
      </c>
      <c r="K126" s="269">
        <v>2002</v>
      </c>
      <c r="L126" s="269" t="s">
        <v>84</v>
      </c>
      <c r="M126" s="269" t="s">
        <v>829</v>
      </c>
      <c r="N126" s="271" t="s">
        <v>1490</v>
      </c>
      <c r="O126" s="269" t="s">
        <v>1492</v>
      </c>
      <c r="P126" s="269">
        <v>0</v>
      </c>
      <c r="Q126" s="269" t="s">
        <v>84</v>
      </c>
      <c r="R126" s="269" t="s">
        <v>1491</v>
      </c>
      <c r="T126" s="257"/>
    </row>
    <row r="127" spans="1:21" ht="15">
      <c r="A127" s="258">
        <v>400240</v>
      </c>
      <c r="B127" s="254" t="s">
        <v>526</v>
      </c>
      <c r="C127" s="254" t="s">
        <v>86</v>
      </c>
      <c r="D127" s="254" t="s">
        <v>927</v>
      </c>
      <c r="E127" s="254" t="s">
        <v>811</v>
      </c>
      <c r="F127" s="255">
        <v>31108</v>
      </c>
      <c r="G127" s="254" t="s">
        <v>871</v>
      </c>
      <c r="H127" s="254" t="s">
        <v>799</v>
      </c>
      <c r="I127" s="258" t="s">
        <v>451</v>
      </c>
      <c r="J127" s="254"/>
      <c r="K127" s="254"/>
      <c r="L127" s="254"/>
      <c r="M127" s="254" t="s">
        <v>830</v>
      </c>
      <c r="N127" s="254"/>
      <c r="O127" s="254"/>
      <c r="P127" s="254"/>
      <c r="Q127" s="254"/>
      <c r="R127" s="254"/>
      <c r="S127" s="254"/>
      <c r="T127" s="255"/>
      <c r="U127" s="254"/>
    </row>
    <row r="128" spans="1:20" ht="15.75">
      <c r="A128" s="269">
        <v>405895</v>
      </c>
      <c r="B128" s="269" t="s">
        <v>495</v>
      </c>
      <c r="C128" s="269" t="s">
        <v>87</v>
      </c>
      <c r="D128" s="269" t="s">
        <v>425</v>
      </c>
      <c r="E128" s="269" t="s">
        <v>808</v>
      </c>
      <c r="F128" s="270">
        <v>31113</v>
      </c>
      <c r="G128" s="269" t="s">
        <v>84</v>
      </c>
      <c r="H128" s="269" t="s">
        <v>799</v>
      </c>
      <c r="I128" s="269" t="s">
        <v>451</v>
      </c>
      <c r="J128" s="269" t="s">
        <v>809</v>
      </c>
      <c r="K128" s="269">
        <v>2003</v>
      </c>
      <c r="L128" s="269" t="s">
        <v>84</v>
      </c>
      <c r="M128" s="269" t="s">
        <v>868</v>
      </c>
      <c r="N128" s="271" t="s">
        <v>1439</v>
      </c>
      <c r="O128" s="269" t="s">
        <v>1441</v>
      </c>
      <c r="P128" s="269" t="s">
        <v>1442</v>
      </c>
      <c r="Q128" s="269" t="s">
        <v>1443</v>
      </c>
      <c r="R128" s="269" t="s">
        <v>1440</v>
      </c>
      <c r="T128" s="257"/>
    </row>
    <row r="129" spans="1:21" ht="15">
      <c r="A129" s="258">
        <v>406913</v>
      </c>
      <c r="B129" s="254" t="s">
        <v>612</v>
      </c>
      <c r="C129" s="254" t="s">
        <v>86</v>
      </c>
      <c r="D129" s="254" t="s">
        <v>1013</v>
      </c>
      <c r="E129" s="254" t="s">
        <v>808</v>
      </c>
      <c r="F129" s="255">
        <v>31114</v>
      </c>
      <c r="G129" s="254" t="s">
        <v>909</v>
      </c>
      <c r="H129" s="254" t="s">
        <v>799</v>
      </c>
      <c r="I129" s="258" t="s">
        <v>451</v>
      </c>
      <c r="J129" s="254"/>
      <c r="K129" s="254"/>
      <c r="L129" s="254"/>
      <c r="M129" s="254" t="s">
        <v>831</v>
      </c>
      <c r="N129" s="254"/>
      <c r="O129" s="254"/>
      <c r="P129" s="254"/>
      <c r="Q129" s="254"/>
      <c r="R129" s="254"/>
      <c r="S129" s="254"/>
      <c r="T129" s="255"/>
      <c r="U129" s="254"/>
    </row>
    <row r="130" spans="1:20" ht="15.75">
      <c r="A130" s="269">
        <v>408873</v>
      </c>
      <c r="B130" s="269" t="s">
        <v>639</v>
      </c>
      <c r="C130" s="269" t="s">
        <v>131</v>
      </c>
      <c r="D130" s="269" t="s">
        <v>239</v>
      </c>
      <c r="E130" s="269" t="s">
        <v>811</v>
      </c>
      <c r="F130" s="270">
        <v>31114</v>
      </c>
      <c r="G130" s="269" t="s">
        <v>84</v>
      </c>
      <c r="H130" s="269" t="s">
        <v>799</v>
      </c>
      <c r="I130" s="269" t="s">
        <v>451</v>
      </c>
      <c r="J130" s="269" t="s">
        <v>1497</v>
      </c>
      <c r="K130" s="269">
        <v>2004</v>
      </c>
      <c r="L130" s="269" t="s">
        <v>84</v>
      </c>
      <c r="M130" s="269" t="s">
        <v>84</v>
      </c>
      <c r="N130" s="271" t="s">
        <v>1493</v>
      </c>
      <c r="O130" s="269" t="s">
        <v>1494</v>
      </c>
      <c r="P130" s="269" t="s">
        <v>1495</v>
      </c>
      <c r="Q130" s="269" t="s">
        <v>1496</v>
      </c>
      <c r="R130" s="269">
        <v>0</v>
      </c>
      <c r="T130" s="257"/>
    </row>
    <row r="131" spans="1:20" ht="15.75">
      <c r="A131" s="269">
        <v>418075</v>
      </c>
      <c r="B131" s="269" t="s">
        <v>1118</v>
      </c>
      <c r="C131" s="269" t="s">
        <v>100</v>
      </c>
      <c r="D131" s="269" t="s">
        <v>268</v>
      </c>
      <c r="E131" s="269" t="s">
        <v>811</v>
      </c>
      <c r="F131" s="270">
        <v>31123</v>
      </c>
      <c r="G131" s="269" t="s">
        <v>838</v>
      </c>
      <c r="H131" s="269" t="s">
        <v>799</v>
      </c>
      <c r="I131" s="269" t="s">
        <v>451</v>
      </c>
      <c r="J131" s="269" t="s">
        <v>1171</v>
      </c>
      <c r="K131" s="269">
        <v>2003</v>
      </c>
      <c r="L131" s="269" t="s">
        <v>830</v>
      </c>
      <c r="M131" s="269" t="s">
        <v>830</v>
      </c>
      <c r="N131" s="271" t="s">
        <v>2009</v>
      </c>
      <c r="O131" s="269" t="s">
        <v>2010</v>
      </c>
      <c r="P131" s="269">
        <v>0</v>
      </c>
      <c r="Q131" s="269" t="s">
        <v>2011</v>
      </c>
      <c r="R131" s="269">
        <v>0</v>
      </c>
      <c r="T131" s="257"/>
    </row>
    <row r="132" spans="1:20" ht="15.75">
      <c r="A132" s="269">
        <v>410952</v>
      </c>
      <c r="B132" s="269" t="s">
        <v>679</v>
      </c>
      <c r="C132" s="269" t="s">
        <v>202</v>
      </c>
      <c r="D132" s="269" t="s">
        <v>93</v>
      </c>
      <c r="E132" s="269" t="s">
        <v>811</v>
      </c>
      <c r="F132" s="270">
        <v>31126</v>
      </c>
      <c r="G132" s="269" t="s">
        <v>84</v>
      </c>
      <c r="H132" s="269" t="s">
        <v>799</v>
      </c>
      <c r="I132" s="269" t="s">
        <v>451</v>
      </c>
      <c r="J132" s="269" t="s">
        <v>809</v>
      </c>
      <c r="K132" s="269">
        <v>2002</v>
      </c>
      <c r="L132" s="269" t="s">
        <v>84</v>
      </c>
      <c r="M132" s="269" t="s">
        <v>84</v>
      </c>
      <c r="N132" s="271" t="s">
        <v>1576</v>
      </c>
      <c r="O132" s="269" t="s">
        <v>1577</v>
      </c>
      <c r="P132" s="269" t="s">
        <v>84</v>
      </c>
      <c r="Q132" s="269" t="s">
        <v>84</v>
      </c>
      <c r="R132" s="269">
        <v>0</v>
      </c>
      <c r="T132" s="257"/>
    </row>
    <row r="133" spans="1:21" ht="15">
      <c r="A133" s="258">
        <v>409548</v>
      </c>
      <c r="B133" s="254" t="s">
        <v>651</v>
      </c>
      <c r="C133" s="254" t="s">
        <v>87</v>
      </c>
      <c r="D133" s="254" t="s">
        <v>1045</v>
      </c>
      <c r="E133" s="254" t="s">
        <v>811</v>
      </c>
      <c r="F133" s="255">
        <v>31129</v>
      </c>
      <c r="G133" s="254" t="s">
        <v>84</v>
      </c>
      <c r="H133" s="254" t="s">
        <v>799</v>
      </c>
      <c r="I133" s="258" t="s">
        <v>451</v>
      </c>
      <c r="J133" s="254"/>
      <c r="K133" s="254"/>
      <c r="L133" s="254"/>
      <c r="M133" s="254" t="s">
        <v>830</v>
      </c>
      <c r="N133" s="254"/>
      <c r="O133" s="254"/>
      <c r="P133" s="254"/>
      <c r="Q133" s="254"/>
      <c r="R133" s="254"/>
      <c r="S133" s="254"/>
      <c r="T133" s="255"/>
      <c r="U133" s="254"/>
    </row>
    <row r="134" spans="1:21" ht="15">
      <c r="A134" s="258">
        <v>412212</v>
      </c>
      <c r="B134" s="254" t="s">
        <v>1086</v>
      </c>
      <c r="C134" s="254" t="s">
        <v>339</v>
      </c>
      <c r="D134" s="254" t="s">
        <v>1087</v>
      </c>
      <c r="E134" s="254" t="s">
        <v>808</v>
      </c>
      <c r="F134" s="255">
        <v>31134</v>
      </c>
      <c r="G134" s="254" t="s">
        <v>901</v>
      </c>
      <c r="H134" s="254" t="s">
        <v>799</v>
      </c>
      <c r="I134" s="258" t="s">
        <v>451</v>
      </c>
      <c r="J134" s="254"/>
      <c r="K134" s="254"/>
      <c r="L134" s="254"/>
      <c r="M134" s="254" t="s">
        <v>814</v>
      </c>
      <c r="N134" s="254"/>
      <c r="O134" s="254"/>
      <c r="P134" s="254"/>
      <c r="Q134" s="254"/>
      <c r="R134" s="254"/>
      <c r="S134" s="254"/>
      <c r="T134" s="255"/>
      <c r="U134" s="254"/>
    </row>
    <row r="135" spans="1:21" ht="15">
      <c r="A135" s="258">
        <v>407302</v>
      </c>
      <c r="B135" s="254" t="s">
        <v>616</v>
      </c>
      <c r="C135" s="254" t="s">
        <v>335</v>
      </c>
      <c r="D135" s="254" t="s">
        <v>1016</v>
      </c>
      <c r="E135" s="254" t="s">
        <v>808</v>
      </c>
      <c r="F135" s="255">
        <v>31155</v>
      </c>
      <c r="G135" s="254" t="s">
        <v>831</v>
      </c>
      <c r="H135" s="254" t="s">
        <v>799</v>
      </c>
      <c r="I135" s="258" t="s">
        <v>451</v>
      </c>
      <c r="J135" s="254"/>
      <c r="K135" s="254"/>
      <c r="L135" s="254"/>
      <c r="M135" s="254" t="s">
        <v>831</v>
      </c>
      <c r="N135" s="254"/>
      <c r="O135" s="254"/>
      <c r="P135" s="254"/>
      <c r="Q135" s="254"/>
      <c r="R135" s="254"/>
      <c r="S135" s="254"/>
      <c r="T135" s="255"/>
      <c r="U135" s="254"/>
    </row>
    <row r="136" spans="1:21" ht="15">
      <c r="A136" s="258">
        <v>402861</v>
      </c>
      <c r="B136" s="254" t="s">
        <v>558</v>
      </c>
      <c r="C136" s="254" t="s">
        <v>559</v>
      </c>
      <c r="D136" s="254" t="s">
        <v>968</v>
      </c>
      <c r="E136" s="254" t="s">
        <v>808</v>
      </c>
      <c r="F136" s="255">
        <v>31161</v>
      </c>
      <c r="G136" s="254" t="s">
        <v>969</v>
      </c>
      <c r="H136" s="254" t="s">
        <v>799</v>
      </c>
      <c r="I136" s="258" t="s">
        <v>451</v>
      </c>
      <c r="J136" s="254"/>
      <c r="K136" s="254"/>
      <c r="L136" s="254"/>
      <c r="M136" s="254" t="s">
        <v>816</v>
      </c>
      <c r="N136" s="254"/>
      <c r="O136" s="254"/>
      <c r="P136" s="254"/>
      <c r="Q136" s="254"/>
      <c r="R136" s="254"/>
      <c r="S136" s="254"/>
      <c r="T136" s="255"/>
      <c r="U136" s="254"/>
    </row>
    <row r="137" spans="1:20" ht="15.75">
      <c r="A137" s="269">
        <v>417267</v>
      </c>
      <c r="B137" s="269" t="s">
        <v>1115</v>
      </c>
      <c r="C137" s="269" t="s">
        <v>333</v>
      </c>
      <c r="D137" s="269" t="s">
        <v>139</v>
      </c>
      <c r="E137" s="269" t="s">
        <v>811</v>
      </c>
      <c r="F137" s="270">
        <v>31164</v>
      </c>
      <c r="G137" s="269" t="s">
        <v>84</v>
      </c>
      <c r="H137" s="269" t="s">
        <v>799</v>
      </c>
      <c r="I137" s="269" t="s">
        <v>451</v>
      </c>
      <c r="J137" s="269" t="s">
        <v>809</v>
      </c>
      <c r="K137" s="269">
        <v>2004</v>
      </c>
      <c r="L137" s="269" t="s">
        <v>84</v>
      </c>
      <c r="M137" s="269" t="s">
        <v>84</v>
      </c>
      <c r="N137" s="271" t="s">
        <v>1888</v>
      </c>
      <c r="O137" s="269" t="s">
        <v>1889</v>
      </c>
      <c r="P137" s="269" t="s">
        <v>1890</v>
      </c>
      <c r="Q137" s="269" t="s">
        <v>1891</v>
      </c>
      <c r="R137" s="269">
        <v>0</v>
      </c>
      <c r="T137" s="257"/>
    </row>
    <row r="138" spans="1:21" ht="15">
      <c r="A138" s="258">
        <v>401350</v>
      </c>
      <c r="B138" s="254" t="s">
        <v>948</v>
      </c>
      <c r="C138" s="254" t="s">
        <v>342</v>
      </c>
      <c r="D138" s="254" t="s">
        <v>949</v>
      </c>
      <c r="E138" s="254" t="s">
        <v>811</v>
      </c>
      <c r="F138" s="255">
        <v>31174</v>
      </c>
      <c r="G138" s="254" t="s">
        <v>814</v>
      </c>
      <c r="H138" s="254" t="s">
        <v>799</v>
      </c>
      <c r="I138" s="258" t="s">
        <v>451</v>
      </c>
      <c r="J138" s="254"/>
      <c r="K138" s="254"/>
      <c r="L138" s="254"/>
      <c r="M138" s="254" t="s">
        <v>814</v>
      </c>
      <c r="N138" s="254"/>
      <c r="O138" s="254"/>
      <c r="P138" s="254"/>
      <c r="Q138" s="254"/>
      <c r="R138" s="254"/>
      <c r="S138" s="254"/>
      <c r="T138" s="255"/>
      <c r="U138" s="254"/>
    </row>
    <row r="139" spans="1:21" ht="15">
      <c r="A139" s="258">
        <v>409821</v>
      </c>
      <c r="B139" s="254" t="s">
        <v>656</v>
      </c>
      <c r="C139" s="254" t="s">
        <v>86</v>
      </c>
      <c r="D139" s="254" t="s">
        <v>1052</v>
      </c>
      <c r="E139" s="254" t="s">
        <v>808</v>
      </c>
      <c r="F139" s="255">
        <v>31177</v>
      </c>
      <c r="G139" s="254" t="s">
        <v>84</v>
      </c>
      <c r="H139" s="254" t="s">
        <v>799</v>
      </c>
      <c r="I139" s="258" t="s">
        <v>451</v>
      </c>
      <c r="J139" s="254"/>
      <c r="K139" s="254"/>
      <c r="L139" s="254"/>
      <c r="M139" s="254" t="s">
        <v>84</v>
      </c>
      <c r="N139" s="254"/>
      <c r="O139" s="254"/>
      <c r="P139" s="254"/>
      <c r="Q139" s="254"/>
      <c r="R139" s="254"/>
      <c r="S139" s="254"/>
      <c r="T139" s="255"/>
      <c r="U139" s="254"/>
    </row>
    <row r="140" spans="1:20" ht="15.75">
      <c r="A140" s="269">
        <v>409845</v>
      </c>
      <c r="B140" s="269" t="s">
        <v>657</v>
      </c>
      <c r="C140" s="269" t="s">
        <v>136</v>
      </c>
      <c r="D140" s="269" t="s">
        <v>255</v>
      </c>
      <c r="E140" s="269" t="s">
        <v>808</v>
      </c>
      <c r="F140" s="270">
        <v>31187</v>
      </c>
      <c r="G140" s="269" t="s">
        <v>84</v>
      </c>
      <c r="H140" s="269" t="s">
        <v>799</v>
      </c>
      <c r="I140" s="269" t="s">
        <v>451</v>
      </c>
      <c r="J140" s="269" t="s">
        <v>1350</v>
      </c>
      <c r="K140" s="269">
        <v>2003</v>
      </c>
      <c r="L140" s="269" t="s">
        <v>84</v>
      </c>
      <c r="M140" s="269" t="s">
        <v>84</v>
      </c>
      <c r="N140" s="271" t="s">
        <v>1532</v>
      </c>
      <c r="O140" s="269" t="s">
        <v>1533</v>
      </c>
      <c r="P140" s="269" t="s">
        <v>84</v>
      </c>
      <c r="Q140" s="269" t="s">
        <v>84</v>
      </c>
      <c r="R140" s="269">
        <v>0</v>
      </c>
      <c r="T140" s="257"/>
    </row>
    <row r="141" spans="1:21" ht="15">
      <c r="A141" s="258">
        <v>405079</v>
      </c>
      <c r="B141" s="254" t="s">
        <v>596</v>
      </c>
      <c r="C141" s="254" t="s">
        <v>100</v>
      </c>
      <c r="D141" s="254" t="s">
        <v>1166</v>
      </c>
      <c r="E141" s="254" t="s">
        <v>808</v>
      </c>
      <c r="F141" s="255">
        <v>31199</v>
      </c>
      <c r="G141" s="254" t="s">
        <v>818</v>
      </c>
      <c r="H141" s="254" t="s">
        <v>819</v>
      </c>
      <c r="I141" s="258" t="s">
        <v>451</v>
      </c>
      <c r="J141" s="254"/>
      <c r="K141" s="254"/>
      <c r="L141" s="254"/>
      <c r="M141" s="254"/>
      <c r="N141" s="254"/>
      <c r="O141" s="254"/>
      <c r="P141" s="254"/>
      <c r="Q141" s="254"/>
      <c r="R141" s="254"/>
      <c r="S141" s="254"/>
      <c r="T141" s="255"/>
      <c r="U141" s="254"/>
    </row>
    <row r="142" spans="1:21" ht="15">
      <c r="A142" s="258">
        <v>413565</v>
      </c>
      <c r="B142" s="254" t="s">
        <v>715</v>
      </c>
      <c r="C142" s="254" t="s">
        <v>96</v>
      </c>
      <c r="D142" s="254" t="s">
        <v>186</v>
      </c>
      <c r="E142" s="254" t="s">
        <v>808</v>
      </c>
      <c r="F142" s="255">
        <v>31199</v>
      </c>
      <c r="G142" s="254" t="s">
        <v>84</v>
      </c>
      <c r="H142" s="254" t="s">
        <v>799</v>
      </c>
      <c r="I142" s="258" t="s">
        <v>451</v>
      </c>
      <c r="J142" s="254"/>
      <c r="K142" s="254"/>
      <c r="L142" s="254"/>
      <c r="M142" s="254" t="s">
        <v>84</v>
      </c>
      <c r="N142" s="254"/>
      <c r="O142" s="254"/>
      <c r="P142" s="254"/>
      <c r="Q142" s="254"/>
      <c r="R142" s="254"/>
      <c r="S142" s="254"/>
      <c r="T142" s="255"/>
      <c r="U142" s="254"/>
    </row>
    <row r="143" spans="1:21" ht="15">
      <c r="A143" s="258">
        <v>408848</v>
      </c>
      <c r="B143" s="254" t="s">
        <v>1030</v>
      </c>
      <c r="C143" s="254" t="s">
        <v>100</v>
      </c>
      <c r="D143" s="254" t="s">
        <v>1031</v>
      </c>
      <c r="E143" s="254" t="s">
        <v>808</v>
      </c>
      <c r="F143" s="255">
        <v>31203</v>
      </c>
      <c r="G143" s="254" t="s">
        <v>1032</v>
      </c>
      <c r="H143" s="254" t="s">
        <v>799</v>
      </c>
      <c r="I143" s="258" t="s">
        <v>451</v>
      </c>
      <c r="J143" s="254"/>
      <c r="K143" s="254"/>
      <c r="L143" s="254"/>
      <c r="M143" s="254" t="s">
        <v>813</v>
      </c>
      <c r="N143" s="254"/>
      <c r="O143" s="254"/>
      <c r="P143" s="254"/>
      <c r="Q143" s="254"/>
      <c r="R143" s="254"/>
      <c r="S143" s="254"/>
      <c r="T143" s="255"/>
      <c r="U143" s="254"/>
    </row>
    <row r="144" spans="1:21" ht="15">
      <c r="A144" s="258">
        <v>408488</v>
      </c>
      <c r="B144" s="254" t="s">
        <v>633</v>
      </c>
      <c r="C144" s="254" t="s">
        <v>304</v>
      </c>
      <c r="D144" s="254" t="s">
        <v>1025</v>
      </c>
      <c r="E144" s="254" t="s">
        <v>808</v>
      </c>
      <c r="F144" s="255">
        <v>31216</v>
      </c>
      <c r="G144" s="254" t="s">
        <v>1026</v>
      </c>
      <c r="H144" s="254" t="s">
        <v>799</v>
      </c>
      <c r="I144" s="258" t="s">
        <v>451</v>
      </c>
      <c r="J144" s="254"/>
      <c r="K144" s="254"/>
      <c r="L144" s="254"/>
      <c r="M144" s="254" t="s">
        <v>854</v>
      </c>
      <c r="N144" s="254"/>
      <c r="O144" s="254"/>
      <c r="P144" s="254"/>
      <c r="Q144" s="254"/>
      <c r="R144" s="254"/>
      <c r="S144" s="254"/>
      <c r="T144" s="255"/>
      <c r="U144" s="254"/>
    </row>
    <row r="145" spans="1:21" ht="15">
      <c r="A145" s="258">
        <v>402581</v>
      </c>
      <c r="B145" s="254" t="s">
        <v>554</v>
      </c>
      <c r="C145" s="254" t="s">
        <v>343</v>
      </c>
      <c r="D145" s="254" t="s">
        <v>95</v>
      </c>
      <c r="E145" s="254" t="s">
        <v>808</v>
      </c>
      <c r="F145" s="255">
        <v>31229</v>
      </c>
      <c r="G145" s="254" t="s">
        <v>914</v>
      </c>
      <c r="H145" s="254" t="s">
        <v>799</v>
      </c>
      <c r="I145" s="258" t="s">
        <v>451</v>
      </c>
      <c r="J145" s="254"/>
      <c r="K145" s="254"/>
      <c r="L145" s="254"/>
      <c r="M145" s="254" t="s">
        <v>830</v>
      </c>
      <c r="N145" s="254"/>
      <c r="O145" s="254"/>
      <c r="P145" s="254"/>
      <c r="Q145" s="254"/>
      <c r="R145" s="254"/>
      <c r="S145" s="254"/>
      <c r="T145" s="255"/>
      <c r="U145" s="254"/>
    </row>
    <row r="146" spans="1:21" ht="15">
      <c r="A146" s="258">
        <v>408723</v>
      </c>
      <c r="B146" s="254" t="s">
        <v>637</v>
      </c>
      <c r="C146" s="254" t="s">
        <v>100</v>
      </c>
      <c r="D146" s="254" t="s">
        <v>139</v>
      </c>
      <c r="E146" s="254" t="s">
        <v>808</v>
      </c>
      <c r="F146" s="255">
        <v>31236</v>
      </c>
      <c r="G146" s="254" t="s">
        <v>924</v>
      </c>
      <c r="H146" s="254" t="s">
        <v>799</v>
      </c>
      <c r="I146" s="258" t="s">
        <v>451</v>
      </c>
      <c r="J146" s="254"/>
      <c r="K146" s="254"/>
      <c r="L146" s="254"/>
      <c r="M146" s="254" t="s">
        <v>827</v>
      </c>
      <c r="N146" s="254"/>
      <c r="O146" s="254"/>
      <c r="P146" s="254"/>
      <c r="Q146" s="254"/>
      <c r="R146" s="254"/>
      <c r="S146" s="254"/>
      <c r="T146" s="255"/>
      <c r="U146" s="254"/>
    </row>
    <row r="147" spans="1:20" ht="15.75">
      <c r="A147" s="269">
        <v>408908</v>
      </c>
      <c r="B147" s="269" t="s">
        <v>1034</v>
      </c>
      <c r="C147" s="269" t="s">
        <v>163</v>
      </c>
      <c r="D147" s="269" t="s">
        <v>411</v>
      </c>
      <c r="E147" s="269" t="s">
        <v>811</v>
      </c>
      <c r="F147" s="270">
        <v>31237</v>
      </c>
      <c r="G147" s="269" t="s">
        <v>84</v>
      </c>
      <c r="H147" s="269" t="s">
        <v>799</v>
      </c>
      <c r="I147" s="269" t="s">
        <v>451</v>
      </c>
      <c r="J147" s="269" t="s">
        <v>812</v>
      </c>
      <c r="K147" s="269">
        <v>2004</v>
      </c>
      <c r="L147" s="269" t="s">
        <v>84</v>
      </c>
      <c r="M147" s="269" t="s">
        <v>84</v>
      </c>
      <c r="N147" s="271" t="s">
        <v>1498</v>
      </c>
      <c r="O147" s="269" t="s">
        <v>1499</v>
      </c>
      <c r="P147" s="269">
        <v>0</v>
      </c>
      <c r="Q147" s="269" t="s">
        <v>870</v>
      </c>
      <c r="R147" s="269">
        <v>0</v>
      </c>
      <c r="T147" s="257"/>
    </row>
    <row r="148" spans="1:21" ht="15">
      <c r="A148" s="258">
        <v>405807</v>
      </c>
      <c r="B148" s="254" t="s">
        <v>603</v>
      </c>
      <c r="C148" s="254" t="s">
        <v>213</v>
      </c>
      <c r="D148" s="254" t="s">
        <v>1133</v>
      </c>
      <c r="E148" s="254" t="s">
        <v>808</v>
      </c>
      <c r="F148" s="255">
        <v>31238</v>
      </c>
      <c r="G148" s="254" t="s">
        <v>894</v>
      </c>
      <c r="H148" s="254" t="s">
        <v>799</v>
      </c>
      <c r="I148" s="258" t="s">
        <v>451</v>
      </c>
      <c r="J148" s="254"/>
      <c r="K148" s="254"/>
      <c r="L148" s="254"/>
      <c r="M148" s="254" t="s">
        <v>830</v>
      </c>
      <c r="N148" s="254"/>
      <c r="O148" s="254"/>
      <c r="P148" s="254"/>
      <c r="Q148" s="254"/>
      <c r="R148" s="254"/>
      <c r="S148" s="254"/>
      <c r="T148" s="255"/>
      <c r="U148" s="254"/>
    </row>
    <row r="149" spans="1:21" ht="15">
      <c r="A149" s="258">
        <v>401768</v>
      </c>
      <c r="B149" s="254" t="s">
        <v>548</v>
      </c>
      <c r="C149" s="254" t="s">
        <v>185</v>
      </c>
      <c r="D149" s="254" t="s">
        <v>954</v>
      </c>
      <c r="E149" s="254" t="s">
        <v>808</v>
      </c>
      <c r="F149" s="255">
        <v>31245</v>
      </c>
      <c r="G149" s="254" t="s">
        <v>891</v>
      </c>
      <c r="H149" s="254" t="s">
        <v>799</v>
      </c>
      <c r="I149" s="258" t="s">
        <v>451</v>
      </c>
      <c r="J149" s="254"/>
      <c r="K149" s="254"/>
      <c r="L149" s="254"/>
      <c r="M149" s="254" t="s">
        <v>830</v>
      </c>
      <c r="N149" s="254"/>
      <c r="O149" s="254"/>
      <c r="P149" s="254"/>
      <c r="Q149" s="254"/>
      <c r="R149" s="254"/>
      <c r="S149" s="254"/>
      <c r="T149" s="255"/>
      <c r="U149" s="254"/>
    </row>
    <row r="150" spans="1:21" ht="15">
      <c r="A150" s="258">
        <v>404158</v>
      </c>
      <c r="B150" s="254" t="s">
        <v>581</v>
      </c>
      <c r="C150" s="254" t="s">
        <v>107</v>
      </c>
      <c r="D150" s="254" t="s">
        <v>126</v>
      </c>
      <c r="E150" s="254" t="s">
        <v>811</v>
      </c>
      <c r="F150" s="255">
        <v>31250</v>
      </c>
      <c r="G150" s="254" t="s">
        <v>84</v>
      </c>
      <c r="H150" s="254" t="s">
        <v>799</v>
      </c>
      <c r="I150" s="258" t="s">
        <v>451</v>
      </c>
      <c r="J150" s="254"/>
      <c r="K150" s="254"/>
      <c r="L150" s="254"/>
      <c r="M150" s="254" t="s">
        <v>84</v>
      </c>
      <c r="N150" s="254"/>
      <c r="O150" s="254"/>
      <c r="P150" s="254"/>
      <c r="Q150" s="254"/>
      <c r="R150" s="254"/>
      <c r="S150" s="254"/>
      <c r="T150" s="255"/>
      <c r="U150" s="254"/>
    </row>
    <row r="151" spans="1:21" ht="15">
      <c r="A151" s="258">
        <v>406560</v>
      </c>
      <c r="B151" s="254" t="s">
        <v>609</v>
      </c>
      <c r="C151" s="254" t="s">
        <v>96</v>
      </c>
      <c r="D151" s="254" t="s">
        <v>1008</v>
      </c>
      <c r="E151" s="254" t="s">
        <v>808</v>
      </c>
      <c r="F151" s="255">
        <v>31280</v>
      </c>
      <c r="G151" s="254" t="s">
        <v>912</v>
      </c>
      <c r="H151" s="254" t="s">
        <v>799</v>
      </c>
      <c r="I151" s="258" t="s">
        <v>451</v>
      </c>
      <c r="J151" s="254"/>
      <c r="K151" s="254"/>
      <c r="L151" s="254"/>
      <c r="M151" s="254" t="s">
        <v>830</v>
      </c>
      <c r="N151" s="254"/>
      <c r="O151" s="254"/>
      <c r="P151" s="254"/>
      <c r="Q151" s="254"/>
      <c r="R151" s="254"/>
      <c r="S151" s="254"/>
      <c r="T151" s="255"/>
      <c r="U151" s="254"/>
    </row>
    <row r="152" spans="1:20" ht="15.75">
      <c r="A152" s="269">
        <v>411009</v>
      </c>
      <c r="B152" s="269" t="s">
        <v>1066</v>
      </c>
      <c r="C152" s="269" t="s">
        <v>338</v>
      </c>
      <c r="D152" s="269" t="s">
        <v>1067</v>
      </c>
      <c r="E152" s="269" t="s">
        <v>1369</v>
      </c>
      <c r="F152" s="270">
        <v>31296</v>
      </c>
      <c r="G152" s="269" t="s">
        <v>844</v>
      </c>
      <c r="H152" s="269" t="s">
        <v>799</v>
      </c>
      <c r="I152" s="269" t="s">
        <v>451</v>
      </c>
      <c r="J152" s="269" t="s">
        <v>809</v>
      </c>
      <c r="K152" s="269">
        <v>2003</v>
      </c>
      <c r="L152" s="269" t="s">
        <v>844</v>
      </c>
      <c r="M152" s="269" t="s">
        <v>905</v>
      </c>
      <c r="N152" s="271" t="s">
        <v>1578</v>
      </c>
      <c r="O152" s="269" t="s">
        <v>1579</v>
      </c>
      <c r="P152" s="269">
        <v>0</v>
      </c>
      <c r="Q152" s="269" t="s">
        <v>844</v>
      </c>
      <c r="R152" s="269">
        <v>0</v>
      </c>
      <c r="T152" s="257"/>
    </row>
    <row r="153" spans="1:21" ht="15">
      <c r="A153" s="258">
        <v>406168</v>
      </c>
      <c r="B153" s="254" t="s">
        <v>1160</v>
      </c>
      <c r="C153" s="254" t="s">
        <v>100</v>
      </c>
      <c r="D153" s="254" t="s">
        <v>1161</v>
      </c>
      <c r="E153" s="254" t="s">
        <v>808</v>
      </c>
      <c r="F153" s="255">
        <v>31328</v>
      </c>
      <c r="G153" s="254" t="s">
        <v>818</v>
      </c>
      <c r="H153" s="254" t="s">
        <v>819</v>
      </c>
      <c r="I153" s="258" t="s">
        <v>451</v>
      </c>
      <c r="J153" s="254"/>
      <c r="K153" s="254"/>
      <c r="L153" s="254"/>
      <c r="M153" s="254"/>
      <c r="N153" s="254"/>
      <c r="O153" s="254"/>
      <c r="P153" s="254"/>
      <c r="Q153" s="254"/>
      <c r="R153" s="254"/>
      <c r="S153" s="254"/>
      <c r="T153" s="255"/>
      <c r="U153" s="254"/>
    </row>
    <row r="154" spans="1:20" ht="15.75">
      <c r="A154" s="269">
        <v>411503</v>
      </c>
      <c r="B154" s="269" t="s">
        <v>689</v>
      </c>
      <c r="C154" s="269" t="s">
        <v>231</v>
      </c>
      <c r="D154" s="269" t="s">
        <v>1075</v>
      </c>
      <c r="E154" s="269" t="s">
        <v>808</v>
      </c>
      <c r="F154" s="270" t="s">
        <v>1594</v>
      </c>
      <c r="G154" s="269" t="s">
        <v>84</v>
      </c>
      <c r="H154" s="269" t="s">
        <v>799</v>
      </c>
      <c r="I154" s="269" t="s">
        <v>451</v>
      </c>
      <c r="J154" s="269" t="s">
        <v>809</v>
      </c>
      <c r="K154" s="269">
        <v>2001</v>
      </c>
      <c r="L154" s="269" t="s">
        <v>84</v>
      </c>
      <c r="M154" s="269" t="s">
        <v>84</v>
      </c>
      <c r="N154" s="271" t="s">
        <v>1595</v>
      </c>
      <c r="O154" s="269" t="s">
        <v>1596</v>
      </c>
      <c r="P154" s="269">
        <v>0</v>
      </c>
      <c r="Q154" s="269" t="s">
        <v>84</v>
      </c>
      <c r="R154" s="269" t="s">
        <v>898</v>
      </c>
      <c r="T154" s="257"/>
    </row>
    <row r="155" spans="1:21" ht="15">
      <c r="A155" s="258">
        <v>406972</v>
      </c>
      <c r="B155" s="254" t="s">
        <v>392</v>
      </c>
      <c r="C155" s="254" t="s">
        <v>165</v>
      </c>
      <c r="D155" s="254" t="s">
        <v>1136</v>
      </c>
      <c r="E155" s="254" t="s">
        <v>808</v>
      </c>
      <c r="F155" s="255">
        <v>31346</v>
      </c>
      <c r="G155" s="254" t="s">
        <v>1137</v>
      </c>
      <c r="H155" s="254" t="s">
        <v>799</v>
      </c>
      <c r="I155" s="258" t="s">
        <v>451</v>
      </c>
      <c r="J155" s="254"/>
      <c r="K155" s="254"/>
      <c r="L155" s="254"/>
      <c r="M155" s="254" t="s">
        <v>830</v>
      </c>
      <c r="N155" s="254"/>
      <c r="O155" s="254"/>
      <c r="P155" s="254"/>
      <c r="Q155" s="254"/>
      <c r="R155" s="254"/>
      <c r="S155" s="254"/>
      <c r="T155" s="255"/>
      <c r="U155" s="254"/>
    </row>
    <row r="156" spans="1:20" ht="15.75">
      <c r="A156" s="269">
        <v>409609</v>
      </c>
      <c r="B156" s="269" t="s">
        <v>654</v>
      </c>
      <c r="C156" s="269" t="s">
        <v>94</v>
      </c>
      <c r="D156" s="269" t="s">
        <v>1049</v>
      </c>
      <c r="E156" s="269" t="s">
        <v>811</v>
      </c>
      <c r="F156" s="270">
        <v>31360</v>
      </c>
      <c r="G156" s="269" t="s">
        <v>1050</v>
      </c>
      <c r="H156" s="269" t="s">
        <v>799</v>
      </c>
      <c r="I156" s="269" t="s">
        <v>451</v>
      </c>
      <c r="J156" s="269" t="s">
        <v>1171</v>
      </c>
      <c r="K156" s="269">
        <v>2003</v>
      </c>
      <c r="L156" s="269" t="s">
        <v>830</v>
      </c>
      <c r="M156" s="269" t="s">
        <v>830</v>
      </c>
      <c r="N156" s="271" t="s">
        <v>1526</v>
      </c>
      <c r="O156" s="269" t="s">
        <v>1527</v>
      </c>
      <c r="P156" s="269">
        <v>0</v>
      </c>
      <c r="Q156" s="269" t="s">
        <v>817</v>
      </c>
      <c r="R156" s="269">
        <v>0</v>
      </c>
      <c r="T156" s="257"/>
    </row>
    <row r="157" spans="1:21" ht="15">
      <c r="A157" s="258">
        <v>404118</v>
      </c>
      <c r="B157" s="254" t="s">
        <v>580</v>
      </c>
      <c r="C157" s="254" t="s">
        <v>335</v>
      </c>
      <c r="D157" s="254" t="s">
        <v>986</v>
      </c>
      <c r="E157" s="254" t="s">
        <v>808</v>
      </c>
      <c r="F157" s="255">
        <v>31362</v>
      </c>
      <c r="G157" s="254" t="s">
        <v>856</v>
      </c>
      <c r="H157" s="254" t="s">
        <v>799</v>
      </c>
      <c r="I157" s="258" t="s">
        <v>451</v>
      </c>
      <c r="J157" s="254"/>
      <c r="K157" s="254"/>
      <c r="L157" s="254"/>
      <c r="M157" s="254" t="s">
        <v>831</v>
      </c>
      <c r="N157" s="254"/>
      <c r="O157" s="254"/>
      <c r="P157" s="254"/>
      <c r="Q157" s="254"/>
      <c r="R157" s="254"/>
      <c r="S157" s="254"/>
      <c r="T157" s="255"/>
      <c r="U157" s="254"/>
    </row>
    <row r="158" spans="1:20" ht="15.75">
      <c r="A158" s="269">
        <v>405437</v>
      </c>
      <c r="B158" s="269" t="s">
        <v>599</v>
      </c>
      <c r="C158" s="269" t="s">
        <v>220</v>
      </c>
      <c r="D158" s="269" t="s">
        <v>142</v>
      </c>
      <c r="E158" s="269" t="s">
        <v>808</v>
      </c>
      <c r="F158" s="270">
        <v>31366</v>
      </c>
      <c r="G158" s="269" t="s">
        <v>84</v>
      </c>
      <c r="H158" s="269" t="s">
        <v>799</v>
      </c>
      <c r="I158" s="269" t="s">
        <v>451</v>
      </c>
      <c r="J158" s="269">
        <v>0</v>
      </c>
      <c r="K158" s="269">
        <v>0</v>
      </c>
      <c r="L158" s="269">
        <v>0</v>
      </c>
      <c r="M158" s="269" t="s">
        <v>84</v>
      </c>
      <c r="N158" s="271">
        <v>0</v>
      </c>
      <c r="O158" s="269">
        <v>0</v>
      </c>
      <c r="P158" s="269">
        <v>0</v>
      </c>
      <c r="Q158" s="269">
        <v>0</v>
      </c>
      <c r="R158" s="269">
        <v>0</v>
      </c>
      <c r="T158" s="257"/>
    </row>
    <row r="159" spans="1:21" ht="15">
      <c r="A159" s="258">
        <v>406188</v>
      </c>
      <c r="B159" s="254" t="s">
        <v>607</v>
      </c>
      <c r="C159" s="254" t="s">
        <v>179</v>
      </c>
      <c r="D159" s="254" t="s">
        <v>1004</v>
      </c>
      <c r="E159" s="254" t="s">
        <v>808</v>
      </c>
      <c r="F159" s="255">
        <v>31369</v>
      </c>
      <c r="G159" s="254" t="s">
        <v>84</v>
      </c>
      <c r="H159" s="254" t="s">
        <v>799</v>
      </c>
      <c r="I159" s="258" t="s">
        <v>451</v>
      </c>
      <c r="J159" s="254"/>
      <c r="K159" s="254"/>
      <c r="L159" s="254"/>
      <c r="M159" s="254" t="s">
        <v>84</v>
      </c>
      <c r="N159" s="254"/>
      <c r="O159" s="254"/>
      <c r="P159" s="254"/>
      <c r="Q159" s="254"/>
      <c r="R159" s="254"/>
      <c r="S159" s="254"/>
      <c r="T159" s="255"/>
      <c r="U159" s="254"/>
    </row>
    <row r="160" spans="1:20" ht="15.75">
      <c r="A160" s="269">
        <v>402597</v>
      </c>
      <c r="B160" s="269" t="s">
        <v>555</v>
      </c>
      <c r="C160" s="269" t="s">
        <v>401</v>
      </c>
      <c r="D160" s="269" t="s">
        <v>965</v>
      </c>
      <c r="E160" s="269" t="s">
        <v>1369</v>
      </c>
      <c r="F160" s="270">
        <v>31370</v>
      </c>
      <c r="G160" s="269" t="s">
        <v>84</v>
      </c>
      <c r="H160" s="269" t="s">
        <v>799</v>
      </c>
      <c r="I160" s="269" t="s">
        <v>451</v>
      </c>
      <c r="J160" s="269" t="s">
        <v>812</v>
      </c>
      <c r="K160" s="269">
        <v>2007</v>
      </c>
      <c r="L160" s="269" t="s">
        <v>84</v>
      </c>
      <c r="M160" s="269" t="s">
        <v>822</v>
      </c>
      <c r="N160" s="271" t="s">
        <v>1368</v>
      </c>
      <c r="O160" s="269" t="s">
        <v>1370</v>
      </c>
      <c r="P160" s="269">
        <v>0</v>
      </c>
      <c r="Q160" s="269" t="s">
        <v>84</v>
      </c>
      <c r="R160" s="269">
        <v>0</v>
      </c>
      <c r="T160" s="257"/>
    </row>
    <row r="161" spans="1:21" ht="15">
      <c r="A161" s="258">
        <v>405599</v>
      </c>
      <c r="B161" s="254" t="s">
        <v>600</v>
      </c>
      <c r="C161" s="254" t="s">
        <v>409</v>
      </c>
      <c r="D161" s="254" t="s">
        <v>152</v>
      </c>
      <c r="E161" s="254" t="s">
        <v>808</v>
      </c>
      <c r="F161" s="255">
        <v>31398</v>
      </c>
      <c r="G161" s="254" t="s">
        <v>84</v>
      </c>
      <c r="H161" s="254" t="s">
        <v>799</v>
      </c>
      <c r="I161" s="258" t="s">
        <v>451</v>
      </c>
      <c r="J161" s="254"/>
      <c r="K161" s="254"/>
      <c r="L161" s="254"/>
      <c r="M161" s="254" t="s">
        <v>84</v>
      </c>
      <c r="N161" s="254"/>
      <c r="O161" s="254"/>
      <c r="P161" s="254"/>
      <c r="Q161" s="254"/>
      <c r="R161" s="254"/>
      <c r="S161" s="254"/>
      <c r="T161" s="255"/>
      <c r="U161" s="254"/>
    </row>
    <row r="162" spans="1:21" ht="15">
      <c r="A162" s="258">
        <v>401448</v>
      </c>
      <c r="B162" s="254" t="s">
        <v>1242</v>
      </c>
      <c r="C162" s="254" t="s">
        <v>325</v>
      </c>
      <c r="D162" s="254" t="s">
        <v>365</v>
      </c>
      <c r="E162" s="254" t="s">
        <v>808</v>
      </c>
      <c r="F162" s="255">
        <v>31413</v>
      </c>
      <c r="G162" s="254" t="s">
        <v>84</v>
      </c>
      <c r="H162" s="254" t="s">
        <v>799</v>
      </c>
      <c r="I162" s="258" t="s">
        <v>451</v>
      </c>
      <c r="J162" s="254"/>
      <c r="K162" s="254"/>
      <c r="L162" s="254"/>
      <c r="M162" s="254" t="s">
        <v>84</v>
      </c>
      <c r="N162" s="254"/>
      <c r="O162" s="254"/>
      <c r="P162" s="254"/>
      <c r="Q162" s="254"/>
      <c r="R162" s="254"/>
      <c r="S162" s="254"/>
      <c r="T162" s="255"/>
      <c r="U162" s="254"/>
    </row>
    <row r="163" spans="1:21" ht="15">
      <c r="A163" s="258">
        <v>403301</v>
      </c>
      <c r="B163" s="254" t="s">
        <v>566</v>
      </c>
      <c r="C163" s="254" t="s">
        <v>86</v>
      </c>
      <c r="D163" s="254" t="s">
        <v>972</v>
      </c>
      <c r="E163" s="254" t="s">
        <v>808</v>
      </c>
      <c r="F163" s="255">
        <v>31413</v>
      </c>
      <c r="G163" s="254" t="s">
        <v>921</v>
      </c>
      <c r="H163" s="254" t="s">
        <v>799</v>
      </c>
      <c r="I163" s="258" t="s">
        <v>451</v>
      </c>
      <c r="J163" s="254"/>
      <c r="K163" s="254"/>
      <c r="L163" s="254"/>
      <c r="M163" s="254" t="s">
        <v>84</v>
      </c>
      <c r="N163" s="254"/>
      <c r="O163" s="254"/>
      <c r="P163" s="254"/>
      <c r="Q163" s="254"/>
      <c r="R163" s="254"/>
      <c r="S163" s="254"/>
      <c r="T163" s="255"/>
      <c r="U163" s="254"/>
    </row>
    <row r="164" spans="1:21" ht="15">
      <c r="A164" s="258">
        <v>403359</v>
      </c>
      <c r="B164" s="254" t="s">
        <v>567</v>
      </c>
      <c r="C164" s="254" t="s">
        <v>357</v>
      </c>
      <c r="D164" s="254" t="s">
        <v>973</v>
      </c>
      <c r="E164" s="254" t="s">
        <v>808</v>
      </c>
      <c r="F164" s="255">
        <v>31413</v>
      </c>
      <c r="G164" s="254" t="s">
        <v>84</v>
      </c>
      <c r="H164" s="254" t="s">
        <v>799</v>
      </c>
      <c r="I164" s="258" t="s">
        <v>451</v>
      </c>
      <c r="J164" s="254"/>
      <c r="K164" s="254"/>
      <c r="L164" s="254"/>
      <c r="M164" s="254" t="s">
        <v>84</v>
      </c>
      <c r="N164" s="254"/>
      <c r="O164" s="254"/>
      <c r="P164" s="254"/>
      <c r="Q164" s="254"/>
      <c r="R164" s="254"/>
      <c r="S164" s="254">
        <v>6499</v>
      </c>
      <c r="T164" s="255" t="s">
        <v>1248</v>
      </c>
      <c r="U164" s="254">
        <v>10900</v>
      </c>
    </row>
    <row r="165" spans="1:21" ht="15">
      <c r="A165" s="258">
        <v>411646</v>
      </c>
      <c r="B165" s="254" t="s">
        <v>692</v>
      </c>
      <c r="C165" s="254" t="s">
        <v>100</v>
      </c>
      <c r="D165" s="254" t="s">
        <v>182</v>
      </c>
      <c r="E165" s="254" t="s">
        <v>808</v>
      </c>
      <c r="F165" s="255">
        <v>31413</v>
      </c>
      <c r="G165" s="254" t="s">
        <v>925</v>
      </c>
      <c r="H165" s="254" t="s">
        <v>799</v>
      </c>
      <c r="I165" s="258" t="s">
        <v>451</v>
      </c>
      <c r="J165" s="254"/>
      <c r="K165" s="254"/>
      <c r="L165" s="254"/>
      <c r="M165" s="254" t="s">
        <v>830</v>
      </c>
      <c r="N165" s="254"/>
      <c r="O165" s="254"/>
      <c r="P165" s="254"/>
      <c r="Q165" s="254"/>
      <c r="R165" s="254"/>
      <c r="S165" s="254"/>
      <c r="T165" s="255"/>
      <c r="U165" s="254"/>
    </row>
    <row r="166" spans="1:21" ht="15">
      <c r="A166" s="258">
        <v>412039</v>
      </c>
      <c r="B166" s="254" t="s">
        <v>700</v>
      </c>
      <c r="C166" s="254" t="s">
        <v>701</v>
      </c>
      <c r="D166" s="254" t="s">
        <v>1082</v>
      </c>
      <c r="E166" s="254" t="s">
        <v>808</v>
      </c>
      <c r="F166" s="255">
        <v>31413</v>
      </c>
      <c r="G166" s="254" t="s">
        <v>886</v>
      </c>
      <c r="H166" s="254" t="s">
        <v>799</v>
      </c>
      <c r="I166" s="258" t="s">
        <v>451</v>
      </c>
      <c r="J166" s="254"/>
      <c r="K166" s="254"/>
      <c r="L166" s="254"/>
      <c r="M166" s="254" t="s">
        <v>810</v>
      </c>
      <c r="N166" s="254"/>
      <c r="O166" s="254"/>
      <c r="P166" s="254"/>
      <c r="Q166" s="254"/>
      <c r="R166" s="254"/>
      <c r="S166" s="254"/>
      <c r="T166" s="255"/>
      <c r="U166" s="254"/>
    </row>
    <row r="167" spans="1:21" ht="15">
      <c r="A167" s="258">
        <v>412245</v>
      </c>
      <c r="B167" s="254" t="s">
        <v>704</v>
      </c>
      <c r="C167" s="254" t="s">
        <v>349</v>
      </c>
      <c r="D167" s="254" t="s">
        <v>1090</v>
      </c>
      <c r="E167" s="254" t="s">
        <v>811</v>
      </c>
      <c r="F167" s="255">
        <v>31413</v>
      </c>
      <c r="G167" s="254" t="s">
        <v>84</v>
      </c>
      <c r="H167" s="254" t="s">
        <v>799</v>
      </c>
      <c r="I167" s="258" t="s">
        <v>451</v>
      </c>
      <c r="J167" s="254"/>
      <c r="K167" s="254"/>
      <c r="L167" s="254"/>
      <c r="M167" s="254" t="s">
        <v>84</v>
      </c>
      <c r="N167" s="254"/>
      <c r="O167" s="254"/>
      <c r="P167" s="254"/>
      <c r="Q167" s="254"/>
      <c r="R167" s="254"/>
      <c r="S167" s="254"/>
      <c r="T167" s="255"/>
      <c r="U167" s="254"/>
    </row>
    <row r="168" spans="1:20" ht="15.75">
      <c r="A168" s="269">
        <v>404998</v>
      </c>
      <c r="B168" s="269" t="s">
        <v>593</v>
      </c>
      <c r="C168" s="269" t="s">
        <v>221</v>
      </c>
      <c r="D168" s="269" t="s">
        <v>994</v>
      </c>
      <c r="E168" s="269" t="s">
        <v>811</v>
      </c>
      <c r="F168" s="270">
        <v>31413</v>
      </c>
      <c r="G168" s="269" t="s">
        <v>84</v>
      </c>
      <c r="H168" s="269" t="s">
        <v>799</v>
      </c>
      <c r="I168" s="269" t="s">
        <v>451</v>
      </c>
      <c r="J168" s="269" t="s">
        <v>1415</v>
      </c>
      <c r="K168" s="269">
        <v>2004</v>
      </c>
      <c r="L168" s="269" t="s">
        <v>84</v>
      </c>
      <c r="M168" s="269" t="s">
        <v>84</v>
      </c>
      <c r="N168" s="271" t="s">
        <v>1418</v>
      </c>
      <c r="O168" s="269" t="s">
        <v>1419</v>
      </c>
      <c r="P168" s="269">
        <v>0</v>
      </c>
      <c r="Q168" s="269" t="s">
        <v>84</v>
      </c>
      <c r="R168" s="269">
        <v>0</v>
      </c>
      <c r="T168" s="257"/>
    </row>
    <row r="169" spans="1:20" ht="15.75">
      <c r="A169" s="269">
        <v>411932</v>
      </c>
      <c r="B169" s="269" t="s">
        <v>490</v>
      </c>
      <c r="C169" s="269" t="s">
        <v>100</v>
      </c>
      <c r="D169" s="269" t="s">
        <v>1148</v>
      </c>
      <c r="E169" s="269" t="s">
        <v>811</v>
      </c>
      <c r="F169" s="270">
        <v>31413</v>
      </c>
      <c r="G169" s="269" t="s">
        <v>84</v>
      </c>
      <c r="H169" s="269" t="s">
        <v>799</v>
      </c>
      <c r="I169" s="269" t="s">
        <v>451</v>
      </c>
      <c r="J169" s="269" t="s">
        <v>809</v>
      </c>
      <c r="K169" s="269">
        <v>2004</v>
      </c>
      <c r="L169" s="269" t="s">
        <v>84</v>
      </c>
      <c r="M169" s="269" t="s">
        <v>84</v>
      </c>
      <c r="N169" s="271" t="s">
        <v>1609</v>
      </c>
      <c r="O169" s="269" t="s">
        <v>1610</v>
      </c>
      <c r="P169" s="269">
        <v>0</v>
      </c>
      <c r="Q169" s="269" t="s">
        <v>84</v>
      </c>
      <c r="R169" s="269">
        <v>0</v>
      </c>
      <c r="T169" s="257"/>
    </row>
    <row r="170" spans="1:20" ht="15.75">
      <c r="A170" s="269">
        <v>416757</v>
      </c>
      <c r="B170" s="269" t="s">
        <v>748</v>
      </c>
      <c r="C170" s="269" t="s">
        <v>100</v>
      </c>
      <c r="D170" s="269" t="s">
        <v>341</v>
      </c>
      <c r="E170" s="269" t="s">
        <v>808</v>
      </c>
      <c r="F170" s="270">
        <v>31413</v>
      </c>
      <c r="G170" s="269" t="s">
        <v>84</v>
      </c>
      <c r="H170" s="269" t="s">
        <v>799</v>
      </c>
      <c r="I170" s="269" t="s">
        <v>451</v>
      </c>
      <c r="J170" s="269" t="s">
        <v>812</v>
      </c>
      <c r="K170" s="269">
        <v>2003</v>
      </c>
      <c r="L170" s="269" t="s">
        <v>830</v>
      </c>
      <c r="M170" s="269" t="s">
        <v>828</v>
      </c>
      <c r="N170" s="271" t="s">
        <v>1820</v>
      </c>
      <c r="O170" s="269" t="s">
        <v>1822</v>
      </c>
      <c r="P170" s="269">
        <v>0</v>
      </c>
      <c r="Q170" s="269" t="s">
        <v>830</v>
      </c>
      <c r="R170" s="269" t="s">
        <v>1821</v>
      </c>
      <c r="T170" s="257"/>
    </row>
    <row r="171" spans="1:20" ht="15.75">
      <c r="A171" s="269">
        <v>417877</v>
      </c>
      <c r="B171" s="269" t="s">
        <v>1979</v>
      </c>
      <c r="C171" s="269" t="s">
        <v>301</v>
      </c>
      <c r="D171" s="269" t="s">
        <v>382</v>
      </c>
      <c r="E171" s="269" t="s">
        <v>808</v>
      </c>
      <c r="F171" s="270">
        <v>31413</v>
      </c>
      <c r="G171" s="269" t="s">
        <v>1980</v>
      </c>
      <c r="H171" s="269" t="s">
        <v>799</v>
      </c>
      <c r="I171" s="269" t="s">
        <v>451</v>
      </c>
      <c r="J171" s="269" t="s">
        <v>1985</v>
      </c>
      <c r="K171" s="269">
        <v>2003</v>
      </c>
      <c r="L171" s="269" t="s">
        <v>830</v>
      </c>
      <c r="M171" s="269" t="s">
        <v>816</v>
      </c>
      <c r="N171" s="271" t="s">
        <v>1981</v>
      </c>
      <c r="O171" s="269" t="s">
        <v>1982</v>
      </c>
      <c r="P171" s="269" t="s">
        <v>1983</v>
      </c>
      <c r="Q171" s="269" t="s">
        <v>1984</v>
      </c>
      <c r="R171" s="269" t="s">
        <v>816</v>
      </c>
      <c r="T171" s="257"/>
    </row>
    <row r="172" spans="1:21" ht="15">
      <c r="A172" s="258">
        <v>401828</v>
      </c>
      <c r="B172" s="254" t="s">
        <v>347</v>
      </c>
      <c r="C172" s="254" t="s">
        <v>132</v>
      </c>
      <c r="D172" s="254" t="s">
        <v>399</v>
      </c>
      <c r="E172" s="254" t="s">
        <v>808</v>
      </c>
      <c r="F172" s="255">
        <v>31418</v>
      </c>
      <c r="G172" s="254" t="s">
        <v>84</v>
      </c>
      <c r="H172" s="254" t="s">
        <v>799</v>
      </c>
      <c r="I172" s="258" t="s">
        <v>451</v>
      </c>
      <c r="J172" s="254"/>
      <c r="K172" s="254"/>
      <c r="L172" s="254"/>
      <c r="M172" s="254" t="s">
        <v>816</v>
      </c>
      <c r="N172" s="254"/>
      <c r="O172" s="254"/>
      <c r="P172" s="254"/>
      <c r="Q172" s="254"/>
      <c r="R172" s="254"/>
      <c r="S172" s="254"/>
      <c r="T172" s="255"/>
      <c r="U172" s="254"/>
    </row>
    <row r="173" spans="1:21" ht="15">
      <c r="A173" s="258">
        <v>401461</v>
      </c>
      <c r="B173" s="254" t="s">
        <v>546</v>
      </c>
      <c r="C173" s="254" t="s">
        <v>328</v>
      </c>
      <c r="D173" s="254" t="s">
        <v>145</v>
      </c>
      <c r="E173" s="254" t="s">
        <v>808</v>
      </c>
      <c r="F173" s="255">
        <v>31421</v>
      </c>
      <c r="G173" s="254" t="s">
        <v>84</v>
      </c>
      <c r="H173" s="254" t="s">
        <v>799</v>
      </c>
      <c r="I173" s="258" t="s">
        <v>451</v>
      </c>
      <c r="J173" s="254"/>
      <c r="K173" s="254"/>
      <c r="L173" s="254"/>
      <c r="M173" s="254" t="s">
        <v>823</v>
      </c>
      <c r="N173" s="254"/>
      <c r="O173" s="254"/>
      <c r="P173" s="254"/>
      <c r="Q173" s="254"/>
      <c r="R173" s="254"/>
      <c r="S173" s="254"/>
      <c r="T173" s="255"/>
      <c r="U173" s="254"/>
    </row>
    <row r="174" spans="1:21" ht="15">
      <c r="A174" s="258">
        <v>401789</v>
      </c>
      <c r="B174" s="254" t="s">
        <v>957</v>
      </c>
      <c r="C174" s="254" t="s">
        <v>372</v>
      </c>
      <c r="D174" s="254" t="s">
        <v>958</v>
      </c>
      <c r="E174" s="254" t="s">
        <v>808</v>
      </c>
      <c r="F174" s="255">
        <v>31437</v>
      </c>
      <c r="G174" s="254" t="s">
        <v>916</v>
      </c>
      <c r="H174" s="254" t="s">
        <v>799</v>
      </c>
      <c r="I174" s="258" t="s">
        <v>451</v>
      </c>
      <c r="J174" s="254"/>
      <c r="K174" s="254"/>
      <c r="L174" s="254"/>
      <c r="M174" s="254" t="s">
        <v>831</v>
      </c>
      <c r="N174" s="254"/>
      <c r="O174" s="254"/>
      <c r="P174" s="254"/>
      <c r="Q174" s="254"/>
      <c r="R174" s="254"/>
      <c r="S174" s="254"/>
      <c r="T174" s="255"/>
      <c r="U174" s="254"/>
    </row>
    <row r="175" spans="1:20" ht="15.75">
      <c r="A175" s="269">
        <v>417896</v>
      </c>
      <c r="B175" s="269" t="s">
        <v>1990</v>
      </c>
      <c r="C175" s="269" t="s">
        <v>448</v>
      </c>
      <c r="D175" s="269" t="s">
        <v>1991</v>
      </c>
      <c r="E175" s="269" t="s">
        <v>1369</v>
      </c>
      <c r="F175" s="270">
        <v>31449</v>
      </c>
      <c r="G175" s="269" t="s">
        <v>84</v>
      </c>
      <c r="H175" s="269" t="s">
        <v>799</v>
      </c>
      <c r="I175" s="269" t="s">
        <v>451</v>
      </c>
      <c r="J175" s="269" t="s">
        <v>809</v>
      </c>
      <c r="K175" s="269">
        <v>2004</v>
      </c>
      <c r="L175" s="269" t="s">
        <v>84</v>
      </c>
      <c r="M175" s="269" t="s">
        <v>831</v>
      </c>
      <c r="N175" s="271" t="s">
        <v>1992</v>
      </c>
      <c r="O175" s="269" t="s">
        <v>1993</v>
      </c>
      <c r="P175" s="269" t="s">
        <v>1994</v>
      </c>
      <c r="Q175" s="269" t="s">
        <v>1995</v>
      </c>
      <c r="R175" s="269">
        <v>0</v>
      </c>
      <c r="T175" s="257"/>
    </row>
    <row r="176" spans="1:21" ht="15">
      <c r="A176" s="258">
        <v>403522</v>
      </c>
      <c r="B176" s="254" t="s">
        <v>569</v>
      </c>
      <c r="C176" s="254" t="s">
        <v>220</v>
      </c>
      <c r="D176" s="254" t="s">
        <v>196</v>
      </c>
      <c r="E176" s="254" t="s">
        <v>808</v>
      </c>
      <c r="F176" s="255">
        <v>31462</v>
      </c>
      <c r="G176" s="254" t="s">
        <v>84</v>
      </c>
      <c r="H176" s="254" t="s">
        <v>799</v>
      </c>
      <c r="I176" s="258" t="s">
        <v>451</v>
      </c>
      <c r="J176" s="254"/>
      <c r="K176" s="254"/>
      <c r="L176" s="254"/>
      <c r="M176" s="254" t="s">
        <v>814</v>
      </c>
      <c r="N176" s="254"/>
      <c r="O176" s="254"/>
      <c r="P176" s="254"/>
      <c r="Q176" s="254"/>
      <c r="R176" s="254"/>
      <c r="S176" s="254"/>
      <c r="T176" s="255"/>
      <c r="U176" s="254"/>
    </row>
    <row r="177" spans="1:21" ht="15">
      <c r="A177" s="258">
        <v>405613</v>
      </c>
      <c r="B177" s="254" t="s">
        <v>602</v>
      </c>
      <c r="C177" s="254" t="s">
        <v>103</v>
      </c>
      <c r="D177" s="254" t="s">
        <v>1132</v>
      </c>
      <c r="E177" s="254" t="s">
        <v>808</v>
      </c>
      <c r="F177" s="255">
        <v>31470</v>
      </c>
      <c r="G177" s="254" t="s">
        <v>84</v>
      </c>
      <c r="H177" s="254" t="s">
        <v>799</v>
      </c>
      <c r="I177" s="258" t="s">
        <v>451</v>
      </c>
      <c r="J177" s="254"/>
      <c r="K177" s="254"/>
      <c r="L177" s="254"/>
      <c r="M177" s="254" t="s">
        <v>84</v>
      </c>
      <c r="N177" s="254"/>
      <c r="O177" s="254"/>
      <c r="P177" s="254"/>
      <c r="Q177" s="254"/>
      <c r="R177" s="254"/>
      <c r="S177" s="254"/>
      <c r="T177" s="255"/>
      <c r="U177" s="254"/>
    </row>
    <row r="178" spans="1:20" ht="15.75">
      <c r="A178" s="269">
        <v>403294</v>
      </c>
      <c r="B178" s="269" t="s">
        <v>565</v>
      </c>
      <c r="C178" s="269" t="s">
        <v>134</v>
      </c>
      <c r="D178" s="269" t="s">
        <v>176</v>
      </c>
      <c r="E178" s="269" t="s">
        <v>811</v>
      </c>
      <c r="F178" s="270">
        <v>31508</v>
      </c>
      <c r="G178" s="269" t="s">
        <v>84</v>
      </c>
      <c r="H178" s="269" t="s">
        <v>799</v>
      </c>
      <c r="I178" s="269" t="s">
        <v>451</v>
      </c>
      <c r="J178" s="269" t="s">
        <v>812</v>
      </c>
      <c r="K178" s="269">
        <v>2005</v>
      </c>
      <c r="L178" s="269" t="s">
        <v>84</v>
      </c>
      <c r="M178" s="269" t="s">
        <v>84</v>
      </c>
      <c r="N178" s="271" t="s">
        <v>1377</v>
      </c>
      <c r="O178" s="269" t="s">
        <v>1378</v>
      </c>
      <c r="P178" s="269">
        <v>0</v>
      </c>
      <c r="Q178" s="269" t="s">
        <v>1379</v>
      </c>
      <c r="R178" s="269">
        <v>0</v>
      </c>
      <c r="T178" s="257"/>
    </row>
    <row r="179" spans="1:21" ht="15">
      <c r="A179" s="258">
        <v>412984</v>
      </c>
      <c r="B179" s="254" t="s">
        <v>709</v>
      </c>
      <c r="C179" s="254" t="s">
        <v>222</v>
      </c>
      <c r="D179" s="254" t="s">
        <v>175</v>
      </c>
      <c r="E179" s="254" t="s">
        <v>808</v>
      </c>
      <c r="F179" s="255">
        <v>31527</v>
      </c>
      <c r="G179" s="254" t="s">
        <v>853</v>
      </c>
      <c r="H179" s="254" t="s">
        <v>799</v>
      </c>
      <c r="I179" s="258" t="s">
        <v>451</v>
      </c>
      <c r="J179" s="254"/>
      <c r="K179" s="254"/>
      <c r="L179" s="254"/>
      <c r="M179" s="254" t="s">
        <v>830</v>
      </c>
      <c r="N179" s="254"/>
      <c r="O179" s="254"/>
      <c r="P179" s="254"/>
      <c r="Q179" s="254"/>
      <c r="R179" s="254"/>
      <c r="S179" s="254"/>
      <c r="T179" s="255"/>
      <c r="U179" s="254"/>
    </row>
    <row r="180" spans="1:21" ht="15">
      <c r="A180" s="258">
        <v>405611</v>
      </c>
      <c r="B180" s="254" t="s">
        <v>601</v>
      </c>
      <c r="C180" s="254" t="s">
        <v>320</v>
      </c>
      <c r="D180" s="254" t="s">
        <v>998</v>
      </c>
      <c r="E180" s="254" t="s">
        <v>808</v>
      </c>
      <c r="F180" s="255">
        <v>31544</v>
      </c>
      <c r="G180" s="254" t="s">
        <v>842</v>
      </c>
      <c r="H180" s="254" t="s">
        <v>799</v>
      </c>
      <c r="I180" s="258" t="s">
        <v>451</v>
      </c>
      <c r="J180" s="254"/>
      <c r="K180" s="254"/>
      <c r="L180" s="254"/>
      <c r="M180" s="254" t="s">
        <v>830</v>
      </c>
      <c r="N180" s="254"/>
      <c r="O180" s="254"/>
      <c r="P180" s="254"/>
      <c r="Q180" s="254"/>
      <c r="R180" s="254"/>
      <c r="S180" s="254"/>
      <c r="T180" s="255"/>
      <c r="U180" s="254"/>
    </row>
    <row r="181" spans="1:21" ht="15">
      <c r="A181" s="258">
        <v>401612</v>
      </c>
      <c r="B181" s="254" t="s">
        <v>340</v>
      </c>
      <c r="C181" s="254" t="s">
        <v>150</v>
      </c>
      <c r="D181" s="254" t="s">
        <v>953</v>
      </c>
      <c r="E181" s="254" t="s">
        <v>808</v>
      </c>
      <c r="F181" s="255">
        <v>31547</v>
      </c>
      <c r="G181" s="254" t="s">
        <v>892</v>
      </c>
      <c r="H181" s="254" t="s">
        <v>799</v>
      </c>
      <c r="I181" s="258" t="s">
        <v>451</v>
      </c>
      <c r="J181" s="254"/>
      <c r="K181" s="254"/>
      <c r="L181" s="254"/>
      <c r="M181" s="254" t="s">
        <v>831</v>
      </c>
      <c r="N181" s="254"/>
      <c r="O181" s="254"/>
      <c r="P181" s="254"/>
      <c r="Q181" s="254"/>
      <c r="R181" s="254"/>
      <c r="S181" s="254"/>
      <c r="T181" s="255"/>
      <c r="U181" s="254"/>
    </row>
    <row r="182" spans="1:21" ht="15">
      <c r="A182" s="258">
        <v>408853</v>
      </c>
      <c r="B182" s="254" t="s">
        <v>638</v>
      </c>
      <c r="C182" s="254" t="s">
        <v>246</v>
      </c>
      <c r="D182" s="254" t="s">
        <v>1033</v>
      </c>
      <c r="E182" s="254" t="s">
        <v>811</v>
      </c>
      <c r="F182" s="255">
        <v>31548</v>
      </c>
      <c r="G182" s="254" t="s">
        <v>814</v>
      </c>
      <c r="H182" s="254" t="s">
        <v>799</v>
      </c>
      <c r="I182" s="258" t="s">
        <v>451</v>
      </c>
      <c r="J182" s="254"/>
      <c r="K182" s="254"/>
      <c r="L182" s="254"/>
      <c r="M182" s="254" t="s">
        <v>814</v>
      </c>
      <c r="N182" s="254"/>
      <c r="O182" s="254"/>
      <c r="P182" s="254"/>
      <c r="Q182" s="254"/>
      <c r="R182" s="254"/>
      <c r="S182" s="254"/>
      <c r="T182" s="255"/>
      <c r="U182" s="254"/>
    </row>
    <row r="183" spans="1:21" ht="15">
      <c r="A183" s="258">
        <v>408153</v>
      </c>
      <c r="B183" s="254" t="s">
        <v>629</v>
      </c>
      <c r="C183" s="254" t="s">
        <v>181</v>
      </c>
      <c r="D183" s="254" t="s">
        <v>95</v>
      </c>
      <c r="E183" s="254" t="s">
        <v>808</v>
      </c>
      <c r="F183" s="255">
        <v>31563</v>
      </c>
      <c r="G183" s="254" t="s">
        <v>84</v>
      </c>
      <c r="H183" s="254" t="s">
        <v>799</v>
      </c>
      <c r="I183" s="258" t="s">
        <v>451</v>
      </c>
      <c r="J183" s="254"/>
      <c r="K183" s="254"/>
      <c r="L183" s="254"/>
      <c r="M183" s="254" t="s">
        <v>84</v>
      </c>
      <c r="N183" s="254"/>
      <c r="O183" s="254"/>
      <c r="P183" s="254"/>
      <c r="Q183" s="254"/>
      <c r="R183" s="254"/>
      <c r="S183" s="254"/>
      <c r="T183" s="255"/>
      <c r="U183" s="254"/>
    </row>
    <row r="184" spans="1:20" ht="15.75">
      <c r="A184" s="269">
        <v>418460</v>
      </c>
      <c r="B184" s="269" t="s">
        <v>397</v>
      </c>
      <c r="C184" s="269" t="s">
        <v>189</v>
      </c>
      <c r="D184" s="269" t="s">
        <v>209</v>
      </c>
      <c r="E184" s="269" t="s">
        <v>811</v>
      </c>
      <c r="F184" s="270">
        <v>31568</v>
      </c>
      <c r="G184" s="269" t="s">
        <v>2053</v>
      </c>
      <c r="H184" s="269" t="s">
        <v>799</v>
      </c>
      <c r="I184" s="269" t="s">
        <v>451</v>
      </c>
      <c r="J184" s="269" t="s">
        <v>1171</v>
      </c>
      <c r="K184" s="269">
        <v>2004</v>
      </c>
      <c r="L184" s="269" t="s">
        <v>84</v>
      </c>
      <c r="M184" s="269" t="s">
        <v>84</v>
      </c>
      <c r="N184" s="271" t="s">
        <v>2054</v>
      </c>
      <c r="O184" s="269" t="s">
        <v>2055</v>
      </c>
      <c r="P184" s="269" t="s">
        <v>2056</v>
      </c>
      <c r="Q184" s="269" t="s">
        <v>2057</v>
      </c>
      <c r="R184" s="269">
        <v>0</v>
      </c>
      <c r="T184" s="257"/>
    </row>
    <row r="185" spans="1:20" ht="15.75">
      <c r="A185" s="269">
        <v>413698</v>
      </c>
      <c r="B185" s="269" t="s">
        <v>1150</v>
      </c>
      <c r="C185" s="269" t="s">
        <v>224</v>
      </c>
      <c r="D185" s="269" t="s">
        <v>223</v>
      </c>
      <c r="E185" s="269" t="s">
        <v>811</v>
      </c>
      <c r="F185" s="270">
        <v>31577</v>
      </c>
      <c r="G185" s="269" t="s">
        <v>84</v>
      </c>
      <c r="H185" s="269" t="s">
        <v>799</v>
      </c>
      <c r="I185" s="269" t="s">
        <v>451</v>
      </c>
      <c r="J185" s="269" t="s">
        <v>812</v>
      </c>
      <c r="K185" s="269">
        <v>2005</v>
      </c>
      <c r="L185" s="269" t="s">
        <v>84</v>
      </c>
      <c r="M185" s="269" t="s">
        <v>84</v>
      </c>
      <c r="N185" s="271" t="s">
        <v>1666</v>
      </c>
      <c r="O185" s="269" t="s">
        <v>1667</v>
      </c>
      <c r="P185" s="269">
        <v>0</v>
      </c>
      <c r="Q185" s="269" t="s">
        <v>84</v>
      </c>
      <c r="R185" s="269">
        <v>0</v>
      </c>
      <c r="T185" s="257"/>
    </row>
    <row r="186" spans="1:21" ht="15">
      <c r="A186" s="258">
        <v>402089</v>
      </c>
      <c r="B186" s="254" t="s">
        <v>551</v>
      </c>
      <c r="C186" s="254" t="s">
        <v>163</v>
      </c>
      <c r="D186" s="254" t="s">
        <v>961</v>
      </c>
      <c r="E186" s="254" t="s">
        <v>808</v>
      </c>
      <c r="F186" s="255">
        <v>31591</v>
      </c>
      <c r="G186" s="254" t="s">
        <v>84</v>
      </c>
      <c r="H186" s="254" t="s">
        <v>799</v>
      </c>
      <c r="I186" s="258" t="s">
        <v>451</v>
      </c>
      <c r="J186" s="254"/>
      <c r="K186" s="254"/>
      <c r="L186" s="254"/>
      <c r="M186" s="254" t="s">
        <v>84</v>
      </c>
      <c r="N186" s="254"/>
      <c r="O186" s="254"/>
      <c r="P186" s="254"/>
      <c r="Q186" s="254"/>
      <c r="R186" s="254"/>
      <c r="S186" s="254"/>
      <c r="T186" s="255"/>
      <c r="U186" s="254"/>
    </row>
    <row r="187" spans="1:21" ht="15">
      <c r="A187" s="258">
        <v>405086</v>
      </c>
      <c r="B187" s="254" t="s">
        <v>597</v>
      </c>
      <c r="C187" s="254" t="s">
        <v>97</v>
      </c>
      <c r="D187" s="254" t="s">
        <v>996</v>
      </c>
      <c r="E187" s="254" t="s">
        <v>808</v>
      </c>
      <c r="F187" s="255">
        <v>31594</v>
      </c>
      <c r="G187" s="254" t="s">
        <v>849</v>
      </c>
      <c r="H187" s="254" t="s">
        <v>799</v>
      </c>
      <c r="I187" s="258" t="s">
        <v>451</v>
      </c>
      <c r="J187" s="254"/>
      <c r="K187" s="254"/>
      <c r="L187" s="254"/>
      <c r="M187" s="254" t="s">
        <v>830</v>
      </c>
      <c r="N187" s="254"/>
      <c r="O187" s="254"/>
      <c r="P187" s="254"/>
      <c r="Q187" s="254"/>
      <c r="R187" s="254"/>
      <c r="S187" s="254"/>
      <c r="T187" s="255"/>
      <c r="U187" s="254"/>
    </row>
    <row r="188" spans="1:20" ht="15.75">
      <c r="A188" s="269">
        <v>416865</v>
      </c>
      <c r="B188" s="269" t="s">
        <v>1155</v>
      </c>
      <c r="C188" s="269" t="s">
        <v>275</v>
      </c>
      <c r="D188" s="269" t="s">
        <v>521</v>
      </c>
      <c r="E188" s="269" t="s">
        <v>811</v>
      </c>
      <c r="F188" s="270">
        <v>31602</v>
      </c>
      <c r="G188" s="269" t="s">
        <v>84</v>
      </c>
      <c r="H188" s="269" t="s">
        <v>799</v>
      </c>
      <c r="I188" s="269" t="s">
        <v>451</v>
      </c>
      <c r="J188" s="269" t="s">
        <v>812</v>
      </c>
      <c r="K188" s="269">
        <v>2004</v>
      </c>
      <c r="L188" s="269" t="s">
        <v>84</v>
      </c>
      <c r="M188" s="269" t="s">
        <v>84</v>
      </c>
      <c r="N188" s="271" t="s">
        <v>1834</v>
      </c>
      <c r="O188" s="269" t="s">
        <v>1835</v>
      </c>
      <c r="P188" s="269">
        <v>0</v>
      </c>
      <c r="Q188" s="269" t="s">
        <v>1792</v>
      </c>
      <c r="R188" s="269">
        <v>0</v>
      </c>
      <c r="T188" s="257"/>
    </row>
    <row r="189" spans="1:21" ht="15">
      <c r="A189" s="258">
        <v>404315</v>
      </c>
      <c r="B189" s="254" t="s">
        <v>582</v>
      </c>
      <c r="C189" s="254" t="s">
        <v>86</v>
      </c>
      <c r="D189" s="254" t="s">
        <v>1159</v>
      </c>
      <c r="E189" s="254" t="s">
        <v>811</v>
      </c>
      <c r="F189" s="255">
        <v>31633</v>
      </c>
      <c r="G189" s="254" t="s">
        <v>84</v>
      </c>
      <c r="H189" s="254" t="s">
        <v>819</v>
      </c>
      <c r="I189" s="258" t="s">
        <v>451</v>
      </c>
      <c r="J189" s="254"/>
      <c r="K189" s="254"/>
      <c r="L189" s="254"/>
      <c r="M189" s="254"/>
      <c r="N189" s="254"/>
      <c r="O189" s="254"/>
      <c r="P189" s="254"/>
      <c r="Q189" s="254"/>
      <c r="R189" s="254"/>
      <c r="S189" s="254"/>
      <c r="T189" s="255"/>
      <c r="U189" s="254"/>
    </row>
    <row r="190" spans="1:21" ht="15">
      <c r="A190" s="258">
        <v>409606</v>
      </c>
      <c r="B190" s="254" t="s">
        <v>1047</v>
      </c>
      <c r="C190" s="254" t="s">
        <v>160</v>
      </c>
      <c r="D190" s="254" t="s">
        <v>1048</v>
      </c>
      <c r="E190" s="254" t="s">
        <v>811</v>
      </c>
      <c r="F190" s="255">
        <v>31636</v>
      </c>
      <c r="G190" s="254" t="s">
        <v>815</v>
      </c>
      <c r="H190" s="254" t="s">
        <v>799</v>
      </c>
      <c r="I190" s="258" t="s">
        <v>451</v>
      </c>
      <c r="J190" s="254"/>
      <c r="K190" s="254"/>
      <c r="L190" s="254"/>
      <c r="M190" s="254" t="s">
        <v>830</v>
      </c>
      <c r="N190" s="254"/>
      <c r="O190" s="254"/>
      <c r="P190" s="254"/>
      <c r="Q190" s="254"/>
      <c r="R190" s="254"/>
      <c r="S190" s="254"/>
      <c r="T190" s="255"/>
      <c r="U190" s="254"/>
    </row>
    <row r="191" spans="1:20" ht="15.75">
      <c r="A191" s="269">
        <v>405168</v>
      </c>
      <c r="B191" s="269" t="s">
        <v>445</v>
      </c>
      <c r="C191" s="269" t="s">
        <v>108</v>
      </c>
      <c r="D191" s="269" t="s">
        <v>997</v>
      </c>
      <c r="E191" s="269" t="s">
        <v>808</v>
      </c>
      <c r="F191" s="270">
        <v>31646</v>
      </c>
      <c r="G191" s="269" t="s">
        <v>84</v>
      </c>
      <c r="H191" s="269" t="s">
        <v>799</v>
      </c>
      <c r="I191" s="269" t="s">
        <v>451</v>
      </c>
      <c r="J191" s="269" t="s">
        <v>809</v>
      </c>
      <c r="K191" s="269">
        <v>2005</v>
      </c>
      <c r="L191" s="269" t="s">
        <v>84</v>
      </c>
      <c r="M191" s="269" t="s">
        <v>854</v>
      </c>
      <c r="N191" s="271" t="s">
        <v>1432</v>
      </c>
      <c r="O191" s="269" t="s">
        <v>1434</v>
      </c>
      <c r="P191" s="269">
        <v>0</v>
      </c>
      <c r="Q191" s="269" t="s">
        <v>851</v>
      </c>
      <c r="R191" s="269" t="s">
        <v>1433</v>
      </c>
      <c r="T191" s="257"/>
    </row>
    <row r="192" spans="1:21" ht="15">
      <c r="A192" s="258">
        <v>405375</v>
      </c>
      <c r="B192" s="254" t="s">
        <v>1130</v>
      </c>
      <c r="C192" s="254" t="s">
        <v>262</v>
      </c>
      <c r="D192" s="254" t="s">
        <v>1131</v>
      </c>
      <c r="E192" s="254" t="s">
        <v>811</v>
      </c>
      <c r="F192" s="255">
        <v>31663</v>
      </c>
      <c r="G192" s="254" t="s">
        <v>84</v>
      </c>
      <c r="H192" s="254" t="s">
        <v>799</v>
      </c>
      <c r="I192" s="258" t="s">
        <v>451</v>
      </c>
      <c r="J192" s="254"/>
      <c r="K192" s="254"/>
      <c r="L192" s="254"/>
      <c r="M192" s="254" t="s">
        <v>84</v>
      </c>
      <c r="N192" s="254"/>
      <c r="O192" s="254"/>
      <c r="P192" s="254"/>
      <c r="Q192" s="254"/>
      <c r="R192" s="254"/>
      <c r="S192" s="254"/>
      <c r="T192" s="255"/>
      <c r="U192" s="254"/>
    </row>
    <row r="193" spans="1:21" ht="15">
      <c r="A193" s="258">
        <v>409502</v>
      </c>
      <c r="B193" s="254" t="s">
        <v>650</v>
      </c>
      <c r="C193" s="254" t="s">
        <v>100</v>
      </c>
      <c r="D193" s="254" t="s">
        <v>123</v>
      </c>
      <c r="E193" s="254" t="s">
        <v>808</v>
      </c>
      <c r="F193" s="255">
        <v>31665</v>
      </c>
      <c r="G193" s="254" t="s">
        <v>1043</v>
      </c>
      <c r="H193" s="254" t="s">
        <v>799</v>
      </c>
      <c r="I193" s="258" t="s">
        <v>451</v>
      </c>
      <c r="J193" s="254"/>
      <c r="K193" s="254"/>
      <c r="L193" s="254"/>
      <c r="M193" s="254" t="s">
        <v>831</v>
      </c>
      <c r="N193" s="254"/>
      <c r="O193" s="254"/>
      <c r="P193" s="254"/>
      <c r="Q193" s="254"/>
      <c r="R193" s="254"/>
      <c r="S193" s="254"/>
      <c r="T193" s="255"/>
      <c r="U193" s="254"/>
    </row>
    <row r="194" spans="1:21" ht="15">
      <c r="A194" s="258">
        <v>410057</v>
      </c>
      <c r="B194" s="254" t="s">
        <v>660</v>
      </c>
      <c r="C194" s="254" t="s">
        <v>416</v>
      </c>
      <c r="D194" s="254" t="s">
        <v>95</v>
      </c>
      <c r="E194" s="254" t="s">
        <v>808</v>
      </c>
      <c r="F194" s="255">
        <v>31668</v>
      </c>
      <c r="G194" s="254" t="s">
        <v>84</v>
      </c>
      <c r="H194" s="254" t="s">
        <v>799</v>
      </c>
      <c r="I194" s="258" t="s">
        <v>451</v>
      </c>
      <c r="J194" s="254"/>
      <c r="K194" s="254"/>
      <c r="L194" s="254"/>
      <c r="M194" s="254" t="s">
        <v>84</v>
      </c>
      <c r="N194" s="254"/>
      <c r="O194" s="254"/>
      <c r="P194" s="254"/>
      <c r="Q194" s="254"/>
      <c r="R194" s="254"/>
      <c r="S194" s="254"/>
      <c r="T194" s="255"/>
      <c r="U194" s="254"/>
    </row>
    <row r="195" spans="1:21" ht="15">
      <c r="A195" s="258">
        <v>409338</v>
      </c>
      <c r="B195" s="254" t="s">
        <v>647</v>
      </c>
      <c r="C195" s="254" t="s">
        <v>162</v>
      </c>
      <c r="D195" s="254" t="s">
        <v>1042</v>
      </c>
      <c r="E195" s="254" t="s">
        <v>808</v>
      </c>
      <c r="F195" s="255">
        <v>31672</v>
      </c>
      <c r="G195" s="254" t="s">
        <v>84</v>
      </c>
      <c r="H195" s="254" t="s">
        <v>799</v>
      </c>
      <c r="I195" s="258" t="s">
        <v>451</v>
      </c>
      <c r="J195" s="254"/>
      <c r="K195" s="254"/>
      <c r="L195" s="254"/>
      <c r="M195" s="254" t="s">
        <v>816</v>
      </c>
      <c r="N195" s="254"/>
      <c r="O195" s="254"/>
      <c r="P195" s="254"/>
      <c r="Q195" s="254"/>
      <c r="R195" s="254"/>
      <c r="S195" s="254"/>
      <c r="T195" s="255"/>
      <c r="U195" s="254"/>
    </row>
    <row r="196" spans="1:21" ht="15">
      <c r="A196" s="258">
        <v>403893</v>
      </c>
      <c r="B196" s="254" t="s">
        <v>576</v>
      </c>
      <c r="C196" s="254" t="s">
        <v>188</v>
      </c>
      <c r="D196" s="254" t="s">
        <v>983</v>
      </c>
      <c r="E196" s="254" t="s">
        <v>808</v>
      </c>
      <c r="F196" s="255">
        <v>31675</v>
      </c>
      <c r="G196" s="254" t="s">
        <v>84</v>
      </c>
      <c r="H196" s="254" t="s">
        <v>799</v>
      </c>
      <c r="I196" s="258" t="s">
        <v>451</v>
      </c>
      <c r="J196" s="254"/>
      <c r="K196" s="254"/>
      <c r="L196" s="254"/>
      <c r="M196" s="254" t="s">
        <v>810</v>
      </c>
      <c r="N196" s="254"/>
      <c r="O196" s="254"/>
      <c r="P196" s="254"/>
      <c r="Q196" s="254"/>
      <c r="R196" s="254"/>
      <c r="S196" s="254"/>
      <c r="T196" s="255"/>
      <c r="U196" s="254"/>
    </row>
    <row r="197" spans="1:20" ht="15.75">
      <c r="A197" s="269">
        <v>407556</v>
      </c>
      <c r="B197" s="269" t="s">
        <v>618</v>
      </c>
      <c r="C197" s="269" t="s">
        <v>87</v>
      </c>
      <c r="D197" s="269" t="s">
        <v>865</v>
      </c>
      <c r="E197" s="269" t="s">
        <v>811</v>
      </c>
      <c r="F197" s="270">
        <v>31681</v>
      </c>
      <c r="G197" s="269" t="s">
        <v>818</v>
      </c>
      <c r="H197" s="269" t="s">
        <v>820</v>
      </c>
      <c r="I197" s="269" t="s">
        <v>451</v>
      </c>
      <c r="J197" s="269" t="s">
        <v>1415</v>
      </c>
      <c r="K197" s="269">
        <v>2005</v>
      </c>
      <c r="L197" s="269" t="s">
        <v>830</v>
      </c>
      <c r="M197" s="269" t="s">
        <v>1365</v>
      </c>
      <c r="N197" s="271" t="s">
        <v>1461</v>
      </c>
      <c r="O197" s="269" t="s">
        <v>1462</v>
      </c>
      <c r="P197" s="269">
        <v>0</v>
      </c>
      <c r="Q197" s="269" t="s">
        <v>1365</v>
      </c>
      <c r="R197" s="269">
        <v>0</v>
      </c>
      <c r="T197" s="257"/>
    </row>
    <row r="198" spans="1:21" ht="15">
      <c r="A198" s="258">
        <v>408707</v>
      </c>
      <c r="B198" s="254" t="s">
        <v>636</v>
      </c>
      <c r="C198" s="254" t="s">
        <v>100</v>
      </c>
      <c r="D198" s="254" t="s">
        <v>1029</v>
      </c>
      <c r="E198" s="254" t="s">
        <v>808</v>
      </c>
      <c r="F198" s="255">
        <v>31686</v>
      </c>
      <c r="G198" s="254" t="s">
        <v>265</v>
      </c>
      <c r="H198" s="254" t="s">
        <v>799</v>
      </c>
      <c r="I198" s="258" t="s">
        <v>451</v>
      </c>
      <c r="J198" s="254"/>
      <c r="K198" s="254"/>
      <c r="L198" s="254"/>
      <c r="M198" s="254" t="s">
        <v>831</v>
      </c>
      <c r="N198" s="254"/>
      <c r="O198" s="254"/>
      <c r="P198" s="254"/>
      <c r="Q198" s="254"/>
      <c r="R198" s="254"/>
      <c r="S198" s="254"/>
      <c r="T198" s="255"/>
      <c r="U198" s="254"/>
    </row>
    <row r="199" spans="1:20" ht="15.75">
      <c r="A199" s="269">
        <v>411123</v>
      </c>
      <c r="B199" s="269" t="s">
        <v>1069</v>
      </c>
      <c r="C199" s="269" t="s">
        <v>86</v>
      </c>
      <c r="D199" s="269" t="s">
        <v>193</v>
      </c>
      <c r="E199" s="269" t="s">
        <v>1369</v>
      </c>
      <c r="F199" s="270">
        <v>31686</v>
      </c>
      <c r="G199" s="269" t="s">
        <v>1070</v>
      </c>
      <c r="H199" s="269" t="s">
        <v>799</v>
      </c>
      <c r="I199" s="269" t="s">
        <v>451</v>
      </c>
      <c r="J199" s="269" t="s">
        <v>1497</v>
      </c>
      <c r="K199" s="269">
        <v>2004</v>
      </c>
      <c r="L199" s="269" t="s">
        <v>868</v>
      </c>
      <c r="M199" s="269" t="s">
        <v>868</v>
      </c>
      <c r="N199" s="271" t="s">
        <v>1580</v>
      </c>
      <c r="O199" s="269" t="s">
        <v>1581</v>
      </c>
      <c r="P199" s="269" t="s">
        <v>1582</v>
      </c>
      <c r="Q199" s="269" t="s">
        <v>1583</v>
      </c>
      <c r="R199" s="269">
        <v>0</v>
      </c>
      <c r="T199" s="257"/>
    </row>
    <row r="200" spans="1:20" ht="15.75">
      <c r="A200" s="269">
        <v>412818</v>
      </c>
      <c r="B200" s="269" t="s">
        <v>1636</v>
      </c>
      <c r="C200" s="269" t="s">
        <v>180</v>
      </c>
      <c r="D200" s="269" t="s">
        <v>104</v>
      </c>
      <c r="E200" s="269" t="s">
        <v>811</v>
      </c>
      <c r="F200" s="270">
        <v>31747</v>
      </c>
      <c r="G200" s="269" t="s">
        <v>852</v>
      </c>
      <c r="H200" s="269" t="s">
        <v>799</v>
      </c>
      <c r="I200" s="269" t="s">
        <v>451</v>
      </c>
      <c r="J200" s="269" t="s">
        <v>1171</v>
      </c>
      <c r="K200" s="269" t="s">
        <v>1641</v>
      </c>
      <c r="L200" s="269" t="s">
        <v>830</v>
      </c>
      <c r="M200" s="269" t="s">
        <v>830</v>
      </c>
      <c r="N200" s="271" t="s">
        <v>1637</v>
      </c>
      <c r="O200" s="269" t="s">
        <v>1638</v>
      </c>
      <c r="P200" s="269" t="s">
        <v>1639</v>
      </c>
      <c r="Q200" s="269" t="s">
        <v>1640</v>
      </c>
      <c r="R200" s="269">
        <v>0</v>
      </c>
      <c r="T200" s="257"/>
    </row>
    <row r="201" spans="1:21" ht="15">
      <c r="A201" s="258">
        <v>406247</v>
      </c>
      <c r="B201" s="254" t="s">
        <v>310</v>
      </c>
      <c r="C201" s="254" t="s">
        <v>213</v>
      </c>
      <c r="D201" s="254" t="s">
        <v>1134</v>
      </c>
      <c r="E201" s="254" t="s">
        <v>808</v>
      </c>
      <c r="F201" s="255">
        <v>31751</v>
      </c>
      <c r="G201" s="254" t="s">
        <v>1135</v>
      </c>
      <c r="H201" s="254" t="s">
        <v>799</v>
      </c>
      <c r="I201" s="258" t="s">
        <v>451</v>
      </c>
      <c r="J201" s="254"/>
      <c r="K201" s="254"/>
      <c r="L201" s="254"/>
      <c r="M201" s="254" t="s">
        <v>827</v>
      </c>
      <c r="N201" s="254"/>
      <c r="O201" s="254"/>
      <c r="P201" s="254"/>
      <c r="Q201" s="254"/>
      <c r="R201" s="254"/>
      <c r="S201" s="254"/>
      <c r="T201" s="255"/>
      <c r="U201" s="254"/>
    </row>
    <row r="202" spans="1:20" ht="15.75">
      <c r="A202" s="269">
        <v>403260</v>
      </c>
      <c r="B202" s="269" t="s">
        <v>563</v>
      </c>
      <c r="C202" s="269" t="s">
        <v>217</v>
      </c>
      <c r="D202" s="269" t="s">
        <v>971</v>
      </c>
      <c r="E202" s="269" t="s">
        <v>811</v>
      </c>
      <c r="F202" s="270">
        <v>31756</v>
      </c>
      <c r="G202" s="269" t="s">
        <v>84</v>
      </c>
      <c r="H202" s="269" t="s">
        <v>799</v>
      </c>
      <c r="I202" s="269" t="s">
        <v>451</v>
      </c>
      <c r="J202" s="269" t="s">
        <v>1171</v>
      </c>
      <c r="K202" s="269">
        <v>2007</v>
      </c>
      <c r="L202" s="269" t="s">
        <v>84</v>
      </c>
      <c r="M202" s="269" t="s">
        <v>84</v>
      </c>
      <c r="N202" s="271" t="s">
        <v>1374</v>
      </c>
      <c r="O202" s="269" t="s">
        <v>1375</v>
      </c>
      <c r="P202" s="269">
        <v>0</v>
      </c>
      <c r="Q202" s="269" t="s">
        <v>1376</v>
      </c>
      <c r="R202" s="269">
        <v>0</v>
      </c>
      <c r="T202" s="257"/>
    </row>
    <row r="203" spans="1:21" ht="15">
      <c r="A203" s="258">
        <v>407797</v>
      </c>
      <c r="B203" s="254" t="s">
        <v>624</v>
      </c>
      <c r="C203" s="254" t="s">
        <v>134</v>
      </c>
      <c r="D203" s="254" t="s">
        <v>414</v>
      </c>
      <c r="E203" s="254" t="s">
        <v>808</v>
      </c>
      <c r="F203" s="255">
        <v>31778</v>
      </c>
      <c r="G203" s="254" t="s">
        <v>84</v>
      </c>
      <c r="H203" s="254" t="s">
        <v>799</v>
      </c>
      <c r="I203" s="258" t="s">
        <v>451</v>
      </c>
      <c r="J203" s="254"/>
      <c r="K203" s="254"/>
      <c r="L203" s="254"/>
      <c r="M203" s="254" t="s">
        <v>84</v>
      </c>
      <c r="N203" s="254"/>
      <c r="O203" s="254"/>
      <c r="P203" s="254"/>
      <c r="Q203" s="254"/>
      <c r="R203" s="254"/>
      <c r="S203" s="254"/>
      <c r="T203" s="255"/>
      <c r="U203" s="254"/>
    </row>
    <row r="204" spans="1:21" ht="15">
      <c r="A204" s="258">
        <v>411771</v>
      </c>
      <c r="B204" s="254" t="s">
        <v>694</v>
      </c>
      <c r="C204" s="254" t="s">
        <v>275</v>
      </c>
      <c r="D204" s="254" t="s">
        <v>1147</v>
      </c>
      <c r="E204" s="254" t="s">
        <v>808</v>
      </c>
      <c r="F204" s="255">
        <v>31778</v>
      </c>
      <c r="G204" s="254" t="s">
        <v>84</v>
      </c>
      <c r="H204" s="254" t="s">
        <v>799</v>
      </c>
      <c r="I204" s="258" t="s">
        <v>451</v>
      </c>
      <c r="J204" s="254"/>
      <c r="K204" s="254"/>
      <c r="L204" s="254"/>
      <c r="M204" s="254" t="s">
        <v>84</v>
      </c>
      <c r="N204" s="254"/>
      <c r="O204" s="254"/>
      <c r="P204" s="254"/>
      <c r="Q204" s="254"/>
      <c r="R204" s="254"/>
      <c r="S204" s="254"/>
      <c r="T204" s="255"/>
      <c r="U204" s="254"/>
    </row>
    <row r="205" spans="1:21" ht="15">
      <c r="A205" s="258">
        <v>406344</v>
      </c>
      <c r="B205" s="254" t="s">
        <v>313</v>
      </c>
      <c r="C205" s="254" t="s">
        <v>226</v>
      </c>
      <c r="D205" s="254" t="s">
        <v>1005</v>
      </c>
      <c r="E205" s="254" t="s">
        <v>808</v>
      </c>
      <c r="F205" s="255">
        <v>31779</v>
      </c>
      <c r="G205" s="254" t="s">
        <v>869</v>
      </c>
      <c r="H205" s="254" t="s">
        <v>799</v>
      </c>
      <c r="I205" s="258" t="s">
        <v>451</v>
      </c>
      <c r="J205" s="254"/>
      <c r="K205" s="254"/>
      <c r="L205" s="254"/>
      <c r="M205" s="254" t="s">
        <v>816</v>
      </c>
      <c r="N205" s="254"/>
      <c r="O205" s="254"/>
      <c r="P205" s="254"/>
      <c r="Q205" s="254"/>
      <c r="R205" s="254"/>
      <c r="S205" s="254"/>
      <c r="T205" s="255"/>
      <c r="U205" s="254"/>
    </row>
    <row r="206" spans="1:21" ht="15">
      <c r="A206" s="258">
        <v>408604</v>
      </c>
      <c r="B206" s="254" t="s">
        <v>635</v>
      </c>
      <c r="C206" s="254" t="s">
        <v>249</v>
      </c>
      <c r="D206" s="254" t="s">
        <v>1028</v>
      </c>
      <c r="E206" s="254" t="s">
        <v>808</v>
      </c>
      <c r="F206" s="255">
        <v>31779</v>
      </c>
      <c r="G206" s="254" t="s">
        <v>84</v>
      </c>
      <c r="H206" s="254" t="s">
        <v>799</v>
      </c>
      <c r="I206" s="258" t="s">
        <v>451</v>
      </c>
      <c r="J206" s="254"/>
      <c r="K206" s="254"/>
      <c r="L206" s="254"/>
      <c r="M206" s="254" t="s">
        <v>84</v>
      </c>
      <c r="N206" s="254"/>
      <c r="O206" s="254"/>
      <c r="P206" s="254"/>
      <c r="Q206" s="254"/>
      <c r="R206" s="254"/>
      <c r="S206" s="254"/>
      <c r="T206" s="255"/>
      <c r="U206" s="254"/>
    </row>
    <row r="207" spans="1:21" ht="15">
      <c r="A207" s="258">
        <v>412540</v>
      </c>
      <c r="B207" s="254" t="s">
        <v>498</v>
      </c>
      <c r="C207" s="254" t="s">
        <v>88</v>
      </c>
      <c r="D207" s="254" t="s">
        <v>375</v>
      </c>
      <c r="E207" s="254" t="s">
        <v>808</v>
      </c>
      <c r="F207" s="255">
        <v>31779</v>
      </c>
      <c r="G207" s="254" t="s">
        <v>834</v>
      </c>
      <c r="H207" s="254" t="s">
        <v>799</v>
      </c>
      <c r="I207" s="258" t="s">
        <v>451</v>
      </c>
      <c r="J207" s="254"/>
      <c r="K207" s="254"/>
      <c r="L207" s="254"/>
      <c r="M207" s="254" t="s">
        <v>830</v>
      </c>
      <c r="N207" s="254"/>
      <c r="O207" s="254"/>
      <c r="P207" s="254"/>
      <c r="Q207" s="254"/>
      <c r="R207" s="254"/>
      <c r="S207" s="254"/>
      <c r="T207" s="255"/>
      <c r="U207" s="254"/>
    </row>
    <row r="208" spans="1:21" ht="15">
      <c r="A208" s="258">
        <v>407749</v>
      </c>
      <c r="B208" s="254" t="s">
        <v>623</v>
      </c>
      <c r="C208" s="254" t="s">
        <v>96</v>
      </c>
      <c r="D208" s="254" t="s">
        <v>1019</v>
      </c>
      <c r="E208" s="254" t="s">
        <v>811</v>
      </c>
      <c r="F208" s="255">
        <v>31783</v>
      </c>
      <c r="G208" s="254" t="s">
        <v>84</v>
      </c>
      <c r="H208" s="254" t="s">
        <v>799</v>
      </c>
      <c r="I208" s="258" t="s">
        <v>451</v>
      </c>
      <c r="J208" s="254"/>
      <c r="K208" s="254"/>
      <c r="L208" s="254"/>
      <c r="M208" s="254" t="s">
        <v>84</v>
      </c>
      <c r="N208" s="254"/>
      <c r="O208" s="254"/>
      <c r="P208" s="254"/>
      <c r="Q208" s="254"/>
      <c r="R208" s="254"/>
      <c r="S208" s="254"/>
      <c r="T208" s="255"/>
      <c r="U208" s="254"/>
    </row>
    <row r="209" spans="1:21" ht="15">
      <c r="A209" s="258">
        <v>410067</v>
      </c>
      <c r="B209" s="254" t="s">
        <v>661</v>
      </c>
      <c r="C209" s="254" t="s">
        <v>662</v>
      </c>
      <c r="D209" s="254" t="s">
        <v>330</v>
      </c>
      <c r="E209" s="254" t="s">
        <v>808</v>
      </c>
      <c r="F209" s="255">
        <v>31783</v>
      </c>
      <c r="G209" s="254" t="s">
        <v>84</v>
      </c>
      <c r="H209" s="254" t="s">
        <v>799</v>
      </c>
      <c r="I209" s="258" t="s">
        <v>451</v>
      </c>
      <c r="J209" s="254"/>
      <c r="K209" s="254"/>
      <c r="L209" s="254"/>
      <c r="M209" s="254" t="s">
        <v>84</v>
      </c>
      <c r="N209" s="254"/>
      <c r="O209" s="254"/>
      <c r="P209" s="254"/>
      <c r="Q209" s="254"/>
      <c r="R209" s="254"/>
      <c r="S209" s="254"/>
      <c r="T209" s="255"/>
      <c r="U209" s="254"/>
    </row>
    <row r="210" spans="1:21" ht="15">
      <c r="A210" s="258">
        <v>408532</v>
      </c>
      <c r="B210" s="254" t="s">
        <v>634</v>
      </c>
      <c r="C210" s="254" t="s">
        <v>224</v>
      </c>
      <c r="D210" s="254" t="s">
        <v>1027</v>
      </c>
      <c r="E210" s="254" t="s">
        <v>808</v>
      </c>
      <c r="F210" s="255">
        <v>31784</v>
      </c>
      <c r="G210" s="254" t="s">
        <v>906</v>
      </c>
      <c r="H210" s="254" t="s">
        <v>799</v>
      </c>
      <c r="I210" s="258" t="s">
        <v>451</v>
      </c>
      <c r="J210" s="254"/>
      <c r="K210" s="254"/>
      <c r="L210" s="254"/>
      <c r="M210" s="254" t="s">
        <v>830</v>
      </c>
      <c r="N210" s="254"/>
      <c r="O210" s="254"/>
      <c r="P210" s="254"/>
      <c r="Q210" s="254"/>
      <c r="R210" s="254"/>
      <c r="S210" s="254"/>
      <c r="T210" s="255"/>
      <c r="U210" s="254"/>
    </row>
    <row r="211" spans="1:21" ht="15">
      <c r="A211" s="258">
        <v>403786</v>
      </c>
      <c r="B211" s="254" t="s">
        <v>575</v>
      </c>
      <c r="C211" s="254" t="s">
        <v>214</v>
      </c>
      <c r="D211" s="254" t="s">
        <v>982</v>
      </c>
      <c r="E211" s="254" t="s">
        <v>808</v>
      </c>
      <c r="F211" s="255">
        <v>31785</v>
      </c>
      <c r="G211" s="254" t="s">
        <v>84</v>
      </c>
      <c r="H211" s="254" t="s">
        <v>799</v>
      </c>
      <c r="I211" s="258" t="s">
        <v>451</v>
      </c>
      <c r="J211" s="254"/>
      <c r="K211" s="254"/>
      <c r="L211" s="254"/>
      <c r="M211" s="254" t="s">
        <v>830</v>
      </c>
      <c r="N211" s="254"/>
      <c r="O211" s="254"/>
      <c r="P211" s="254"/>
      <c r="Q211" s="254"/>
      <c r="R211" s="254"/>
      <c r="S211" s="254"/>
      <c r="T211" s="255"/>
      <c r="U211" s="254"/>
    </row>
    <row r="212" spans="1:21" ht="15">
      <c r="A212" s="258">
        <v>407706</v>
      </c>
      <c r="B212" s="254" t="s">
        <v>622</v>
      </c>
      <c r="C212" s="254" t="s">
        <v>299</v>
      </c>
      <c r="D212" s="254" t="s">
        <v>1018</v>
      </c>
      <c r="E212" s="254" t="s">
        <v>808</v>
      </c>
      <c r="F212" s="255">
        <v>31787</v>
      </c>
      <c r="G212" s="254" t="s">
        <v>84</v>
      </c>
      <c r="H212" s="254" t="s">
        <v>799</v>
      </c>
      <c r="I212" s="258" t="s">
        <v>451</v>
      </c>
      <c r="J212" s="254"/>
      <c r="K212" s="254"/>
      <c r="L212" s="254"/>
      <c r="M212" s="254" t="s">
        <v>84</v>
      </c>
      <c r="N212" s="254"/>
      <c r="O212" s="254"/>
      <c r="P212" s="254"/>
      <c r="Q212" s="254"/>
      <c r="R212" s="254"/>
      <c r="S212" s="254"/>
      <c r="T212" s="255"/>
      <c r="U212" s="254"/>
    </row>
    <row r="213" spans="1:20" ht="15.75">
      <c r="A213" s="269">
        <v>406158</v>
      </c>
      <c r="B213" s="269" t="s">
        <v>606</v>
      </c>
      <c r="C213" s="269" t="s">
        <v>306</v>
      </c>
      <c r="D213" s="269" t="s">
        <v>1003</v>
      </c>
      <c r="E213" s="269" t="s">
        <v>1369</v>
      </c>
      <c r="F213" s="270">
        <v>31787</v>
      </c>
      <c r="G213" s="269" t="s">
        <v>885</v>
      </c>
      <c r="H213" s="269" t="s">
        <v>799</v>
      </c>
      <c r="I213" s="269" t="s">
        <v>451</v>
      </c>
      <c r="J213" s="269" t="s">
        <v>812</v>
      </c>
      <c r="K213" s="269">
        <v>2005</v>
      </c>
      <c r="L213" s="269" t="s">
        <v>830</v>
      </c>
      <c r="M213" s="269" t="s">
        <v>868</v>
      </c>
      <c r="N213" s="271" t="s">
        <v>1446</v>
      </c>
      <c r="O213" s="269" t="s">
        <v>1447</v>
      </c>
      <c r="P213" s="269">
        <v>0</v>
      </c>
      <c r="Q213" s="269" t="s">
        <v>84</v>
      </c>
      <c r="R213" s="269">
        <v>0</v>
      </c>
      <c r="T213" s="257"/>
    </row>
    <row r="214" spans="1:21" ht="15">
      <c r="A214" s="258">
        <v>406358</v>
      </c>
      <c r="B214" s="254" t="s">
        <v>314</v>
      </c>
      <c r="C214" s="254" t="s">
        <v>156</v>
      </c>
      <c r="D214" s="254" t="s">
        <v>1006</v>
      </c>
      <c r="E214" s="254" t="s">
        <v>808</v>
      </c>
      <c r="F214" s="255">
        <v>31797</v>
      </c>
      <c r="G214" s="254" t="s">
        <v>842</v>
      </c>
      <c r="H214" s="254" t="s">
        <v>799</v>
      </c>
      <c r="I214" s="258" t="s">
        <v>451</v>
      </c>
      <c r="J214" s="254"/>
      <c r="K214" s="254"/>
      <c r="L214" s="254"/>
      <c r="M214" s="254" t="s">
        <v>830</v>
      </c>
      <c r="N214" s="254"/>
      <c r="O214" s="254"/>
      <c r="P214" s="254"/>
      <c r="Q214" s="254"/>
      <c r="R214" s="254"/>
      <c r="S214" s="254"/>
      <c r="T214" s="255"/>
      <c r="U214" s="254"/>
    </row>
    <row r="215" spans="1:21" ht="15">
      <c r="A215" s="258">
        <v>410092</v>
      </c>
      <c r="B215" s="254" t="s">
        <v>663</v>
      </c>
      <c r="C215" s="254" t="s">
        <v>370</v>
      </c>
      <c r="D215" s="254" t="s">
        <v>276</v>
      </c>
      <c r="E215" s="254" t="s">
        <v>808</v>
      </c>
      <c r="F215" s="255">
        <v>31797</v>
      </c>
      <c r="G215" s="254" t="s">
        <v>881</v>
      </c>
      <c r="H215" s="254" t="s">
        <v>799</v>
      </c>
      <c r="I215" s="258" t="s">
        <v>451</v>
      </c>
      <c r="J215" s="254"/>
      <c r="K215" s="254"/>
      <c r="L215" s="254"/>
      <c r="M215" s="254" t="s">
        <v>830</v>
      </c>
      <c r="N215" s="254"/>
      <c r="O215" s="254"/>
      <c r="P215" s="254"/>
      <c r="Q215" s="254"/>
      <c r="R215" s="254"/>
      <c r="S215" s="254"/>
      <c r="T215" s="255"/>
      <c r="U215" s="254"/>
    </row>
    <row r="216" spans="1:21" ht="15">
      <c r="A216" s="258">
        <v>408530</v>
      </c>
      <c r="B216" s="254" t="s">
        <v>489</v>
      </c>
      <c r="C216" s="254" t="s">
        <v>356</v>
      </c>
      <c r="D216" s="254" t="s">
        <v>1143</v>
      </c>
      <c r="E216" s="254" t="s">
        <v>808</v>
      </c>
      <c r="F216" s="255">
        <v>31799</v>
      </c>
      <c r="G216" s="254" t="s">
        <v>850</v>
      </c>
      <c r="H216" s="254" t="s">
        <v>799</v>
      </c>
      <c r="I216" s="258" t="s">
        <v>451</v>
      </c>
      <c r="J216" s="254"/>
      <c r="K216" s="254"/>
      <c r="L216" s="254"/>
      <c r="M216" s="254" t="s">
        <v>830</v>
      </c>
      <c r="N216" s="254"/>
      <c r="O216" s="254"/>
      <c r="P216" s="254"/>
      <c r="Q216" s="254"/>
      <c r="R216" s="254"/>
      <c r="S216" s="254"/>
      <c r="T216" s="255"/>
      <c r="U216" s="254"/>
    </row>
    <row r="217" spans="1:20" ht="15.75">
      <c r="A217" s="269">
        <v>408071</v>
      </c>
      <c r="B217" s="269" t="s">
        <v>1474</v>
      </c>
      <c r="C217" s="269" t="s">
        <v>430</v>
      </c>
      <c r="D217" s="269" t="s">
        <v>1021</v>
      </c>
      <c r="E217" s="269" t="s">
        <v>1369</v>
      </c>
      <c r="F217" s="270">
        <v>31802</v>
      </c>
      <c r="G217" s="269" t="s">
        <v>84</v>
      </c>
      <c r="H217" s="269" t="s">
        <v>799</v>
      </c>
      <c r="I217" s="269" t="s">
        <v>451</v>
      </c>
      <c r="J217" s="269" t="s">
        <v>1171</v>
      </c>
      <c r="K217" s="269">
        <v>2006</v>
      </c>
      <c r="L217" s="269" t="s">
        <v>84</v>
      </c>
      <c r="M217" s="269" t="s">
        <v>84</v>
      </c>
      <c r="N217" s="271" t="s">
        <v>1475</v>
      </c>
      <c r="O217" s="269" t="s">
        <v>1477</v>
      </c>
      <c r="P217" s="269" t="s">
        <v>1476</v>
      </c>
      <c r="Q217" s="269" t="s">
        <v>1478</v>
      </c>
      <c r="R217" s="269" t="s">
        <v>1476</v>
      </c>
      <c r="T217" s="257"/>
    </row>
    <row r="218" spans="1:21" ht="15">
      <c r="A218" s="258">
        <v>404703</v>
      </c>
      <c r="B218" s="254" t="s">
        <v>989</v>
      </c>
      <c r="C218" s="254" t="s">
        <v>296</v>
      </c>
      <c r="D218" s="254" t="s">
        <v>300</v>
      </c>
      <c r="E218" s="254" t="s">
        <v>808</v>
      </c>
      <c r="F218" s="255">
        <v>31809</v>
      </c>
      <c r="G218" s="254" t="s">
        <v>990</v>
      </c>
      <c r="H218" s="254" t="s">
        <v>799</v>
      </c>
      <c r="I218" s="258" t="s">
        <v>451</v>
      </c>
      <c r="J218" s="254"/>
      <c r="K218" s="254"/>
      <c r="L218" s="254"/>
      <c r="M218" s="254" t="s">
        <v>830</v>
      </c>
      <c r="N218" s="254"/>
      <c r="O218" s="254"/>
      <c r="P218" s="254"/>
      <c r="Q218" s="254"/>
      <c r="R218" s="254"/>
      <c r="S218" s="254"/>
      <c r="T218" s="255"/>
      <c r="U218" s="254"/>
    </row>
    <row r="219" spans="1:21" ht="15">
      <c r="A219" s="258">
        <v>402998</v>
      </c>
      <c r="B219" s="254" t="s">
        <v>562</v>
      </c>
      <c r="C219" s="254" t="s">
        <v>235</v>
      </c>
      <c r="D219" s="254" t="s">
        <v>970</v>
      </c>
      <c r="E219" s="254" t="s">
        <v>808</v>
      </c>
      <c r="F219" s="255">
        <v>31810</v>
      </c>
      <c r="G219" s="254" t="s">
        <v>837</v>
      </c>
      <c r="H219" s="254" t="s">
        <v>799</v>
      </c>
      <c r="I219" s="258" t="s">
        <v>451</v>
      </c>
      <c r="J219" s="254"/>
      <c r="K219" s="254"/>
      <c r="L219" s="254"/>
      <c r="M219" s="254" t="s">
        <v>830</v>
      </c>
      <c r="N219" s="254"/>
      <c r="O219" s="254"/>
      <c r="P219" s="254"/>
      <c r="Q219" s="254"/>
      <c r="R219" s="254"/>
      <c r="S219" s="254"/>
      <c r="T219" s="255"/>
      <c r="U219" s="254"/>
    </row>
    <row r="220" spans="1:20" ht="15.75">
      <c r="A220" s="269">
        <v>406675</v>
      </c>
      <c r="B220" s="269" t="s">
        <v>464</v>
      </c>
      <c r="C220" s="269" t="s">
        <v>217</v>
      </c>
      <c r="D220" s="269" t="s">
        <v>380</v>
      </c>
      <c r="E220" s="269" t="s">
        <v>808</v>
      </c>
      <c r="F220" s="270">
        <v>31823</v>
      </c>
      <c r="G220" s="269" t="s">
        <v>84</v>
      </c>
      <c r="H220" s="269" t="s">
        <v>799</v>
      </c>
      <c r="I220" s="269" t="s">
        <v>451</v>
      </c>
      <c r="J220" s="269" t="s">
        <v>1456</v>
      </c>
      <c r="K220" s="269">
        <v>2004</v>
      </c>
      <c r="L220" s="269" t="s">
        <v>84</v>
      </c>
      <c r="M220" s="269" t="s">
        <v>852</v>
      </c>
      <c r="N220" s="271" t="s">
        <v>1452</v>
      </c>
      <c r="O220" s="269" t="s">
        <v>1453</v>
      </c>
      <c r="P220" s="269" t="s">
        <v>1454</v>
      </c>
      <c r="Q220" s="269" t="s">
        <v>1455</v>
      </c>
      <c r="R220" s="269" t="s">
        <v>845</v>
      </c>
      <c r="T220" s="257"/>
    </row>
    <row r="221" spans="1:21" ht="15">
      <c r="A221" s="258">
        <v>410913</v>
      </c>
      <c r="B221" s="254" t="s">
        <v>1065</v>
      </c>
      <c r="C221" s="254" t="s">
        <v>236</v>
      </c>
      <c r="D221" s="254" t="s">
        <v>149</v>
      </c>
      <c r="E221" s="254" t="s">
        <v>811</v>
      </c>
      <c r="F221" s="255">
        <v>31825</v>
      </c>
      <c r="G221" s="254" t="s">
        <v>84</v>
      </c>
      <c r="H221" s="254" t="s">
        <v>799</v>
      </c>
      <c r="I221" s="258" t="s">
        <v>451</v>
      </c>
      <c r="J221" s="254"/>
      <c r="K221" s="254"/>
      <c r="L221" s="254"/>
      <c r="M221" s="254" t="s">
        <v>84</v>
      </c>
      <c r="N221" s="254"/>
      <c r="O221" s="254"/>
      <c r="P221" s="254"/>
      <c r="Q221" s="254"/>
      <c r="R221" s="254"/>
      <c r="S221" s="254"/>
      <c r="T221" s="255"/>
      <c r="U221" s="254"/>
    </row>
    <row r="222" spans="1:21" ht="15">
      <c r="A222" s="258">
        <v>405918</v>
      </c>
      <c r="B222" s="254" t="s">
        <v>604</v>
      </c>
      <c r="C222" s="254" t="s">
        <v>153</v>
      </c>
      <c r="D222" s="254" t="s">
        <v>394</v>
      </c>
      <c r="E222" s="254" t="s">
        <v>811</v>
      </c>
      <c r="F222" s="255">
        <v>31829</v>
      </c>
      <c r="G222" s="254" t="s">
        <v>84</v>
      </c>
      <c r="H222" s="254" t="s">
        <v>799</v>
      </c>
      <c r="I222" s="258" t="s">
        <v>451</v>
      </c>
      <c r="J222" s="254"/>
      <c r="K222" s="254"/>
      <c r="L222" s="254"/>
      <c r="M222" s="254" t="s">
        <v>84</v>
      </c>
      <c r="N222" s="254"/>
      <c r="O222" s="254"/>
      <c r="P222" s="254"/>
      <c r="Q222" s="254"/>
      <c r="R222" s="254"/>
      <c r="S222" s="254"/>
      <c r="T222" s="255"/>
      <c r="U222" s="254"/>
    </row>
    <row r="223" spans="1:21" ht="15">
      <c r="A223" s="258">
        <v>407009</v>
      </c>
      <c r="B223" s="254" t="s">
        <v>614</v>
      </c>
      <c r="C223" s="254" t="s">
        <v>113</v>
      </c>
      <c r="D223" s="254" t="s">
        <v>1014</v>
      </c>
      <c r="E223" s="254" t="s">
        <v>808</v>
      </c>
      <c r="F223" s="255">
        <v>31851</v>
      </c>
      <c r="G223" s="254" t="s">
        <v>84</v>
      </c>
      <c r="H223" s="254" t="s">
        <v>799</v>
      </c>
      <c r="I223" s="258" t="s">
        <v>451</v>
      </c>
      <c r="J223" s="254"/>
      <c r="K223" s="254"/>
      <c r="L223" s="254"/>
      <c r="M223" s="254" t="s">
        <v>827</v>
      </c>
      <c r="N223" s="254"/>
      <c r="O223" s="254"/>
      <c r="P223" s="254"/>
      <c r="Q223" s="254"/>
      <c r="R223" s="254"/>
      <c r="S223" s="254"/>
      <c r="T223" s="255"/>
      <c r="U223" s="254"/>
    </row>
    <row r="224" spans="1:20" ht="15.75">
      <c r="A224" s="269">
        <v>407808</v>
      </c>
      <c r="B224" s="269" t="s">
        <v>625</v>
      </c>
      <c r="C224" s="269" t="s">
        <v>256</v>
      </c>
      <c r="D224" s="269" t="s">
        <v>1020</v>
      </c>
      <c r="E224" s="269" t="s">
        <v>808</v>
      </c>
      <c r="F224" s="270" t="s">
        <v>1463</v>
      </c>
      <c r="G224" s="269" t="s">
        <v>835</v>
      </c>
      <c r="H224" s="269" t="s">
        <v>799</v>
      </c>
      <c r="I224" s="269" t="s">
        <v>451</v>
      </c>
      <c r="J224" s="269" t="s">
        <v>812</v>
      </c>
      <c r="K224" s="269">
        <v>2005</v>
      </c>
      <c r="L224" s="269" t="s">
        <v>830</v>
      </c>
      <c r="M224" s="269" t="s">
        <v>830</v>
      </c>
      <c r="N224" s="271" t="s">
        <v>1464</v>
      </c>
      <c r="O224" s="269" t="s">
        <v>1465</v>
      </c>
      <c r="P224" s="269" t="s">
        <v>1466</v>
      </c>
      <c r="Q224" s="269" t="s">
        <v>835</v>
      </c>
      <c r="R224" s="269" t="s">
        <v>835</v>
      </c>
      <c r="T224" s="257"/>
    </row>
    <row r="225" spans="1:21" ht="15">
      <c r="A225" s="258">
        <v>402361</v>
      </c>
      <c r="B225" s="254" t="s">
        <v>553</v>
      </c>
      <c r="C225" s="254" t="s">
        <v>150</v>
      </c>
      <c r="D225" s="254" t="s">
        <v>963</v>
      </c>
      <c r="E225" s="254" t="s">
        <v>808</v>
      </c>
      <c r="F225" s="255">
        <v>31861</v>
      </c>
      <c r="G225" s="254" t="s">
        <v>84</v>
      </c>
      <c r="H225" s="254" t="s">
        <v>799</v>
      </c>
      <c r="I225" s="258" t="s">
        <v>451</v>
      </c>
      <c r="J225" s="254"/>
      <c r="K225" s="254"/>
      <c r="L225" s="254"/>
      <c r="M225" s="254" t="s">
        <v>84</v>
      </c>
      <c r="N225" s="254"/>
      <c r="O225" s="254"/>
      <c r="P225" s="254"/>
      <c r="Q225" s="254"/>
      <c r="R225" s="254"/>
      <c r="S225" s="254"/>
      <c r="T225" s="255"/>
      <c r="U225" s="254"/>
    </row>
    <row r="226" spans="1:21" ht="15">
      <c r="A226" s="258">
        <v>412097</v>
      </c>
      <c r="B226" s="254" t="s">
        <v>702</v>
      </c>
      <c r="C226" s="254" t="s">
        <v>198</v>
      </c>
      <c r="D226" s="254" t="s">
        <v>1149</v>
      </c>
      <c r="E226" s="254" t="s">
        <v>811</v>
      </c>
      <c r="F226" s="255">
        <v>31861</v>
      </c>
      <c r="G226" s="254" t="s">
        <v>84</v>
      </c>
      <c r="H226" s="254" t="s">
        <v>799</v>
      </c>
      <c r="I226" s="258" t="s">
        <v>451</v>
      </c>
      <c r="J226" s="254"/>
      <c r="K226" s="254"/>
      <c r="L226" s="254"/>
      <c r="M226" s="254" t="s">
        <v>84</v>
      </c>
      <c r="N226" s="254"/>
      <c r="O226" s="254"/>
      <c r="P226" s="254"/>
      <c r="Q226" s="254"/>
      <c r="R226" s="254"/>
      <c r="S226" s="254"/>
      <c r="T226" s="255"/>
      <c r="U226" s="254"/>
    </row>
    <row r="227" spans="1:21" ht="15">
      <c r="A227" s="258">
        <v>409169</v>
      </c>
      <c r="B227" s="254" t="s">
        <v>644</v>
      </c>
      <c r="C227" s="254" t="s">
        <v>87</v>
      </c>
      <c r="D227" s="254" t="s">
        <v>139</v>
      </c>
      <c r="E227" s="254" t="s">
        <v>808</v>
      </c>
      <c r="F227" s="255">
        <v>31898</v>
      </c>
      <c r="G227" s="254" t="s">
        <v>824</v>
      </c>
      <c r="H227" s="254" t="s">
        <v>799</v>
      </c>
      <c r="I227" s="258" t="s">
        <v>451</v>
      </c>
      <c r="J227" s="254"/>
      <c r="K227" s="254"/>
      <c r="L227" s="254"/>
      <c r="M227" s="254" t="s">
        <v>84</v>
      </c>
      <c r="N227" s="254"/>
      <c r="O227" s="254"/>
      <c r="P227" s="254"/>
      <c r="Q227" s="254"/>
      <c r="R227" s="254"/>
      <c r="S227" s="254"/>
      <c r="T227" s="255"/>
      <c r="U227" s="254"/>
    </row>
    <row r="228" spans="1:20" ht="15.75">
      <c r="A228" s="269">
        <v>404760</v>
      </c>
      <c r="B228" s="269" t="s">
        <v>588</v>
      </c>
      <c r="C228" s="269" t="s">
        <v>107</v>
      </c>
      <c r="D228" s="269" t="s">
        <v>1129</v>
      </c>
      <c r="E228" s="269" t="s">
        <v>808</v>
      </c>
      <c r="F228" s="270">
        <v>31900</v>
      </c>
      <c r="G228" s="269" t="s">
        <v>84</v>
      </c>
      <c r="H228" s="269" t="s">
        <v>799</v>
      </c>
      <c r="I228" s="269" t="s">
        <v>451</v>
      </c>
      <c r="J228" s="269" t="s">
        <v>809</v>
      </c>
      <c r="K228" s="269" t="s">
        <v>1407</v>
      </c>
      <c r="L228" s="269" t="s">
        <v>1408</v>
      </c>
      <c r="M228" s="269" t="s">
        <v>84</v>
      </c>
      <c r="N228" s="271" t="s">
        <v>1403</v>
      </c>
      <c r="O228" s="269" t="s">
        <v>1404</v>
      </c>
      <c r="P228" s="269" t="s">
        <v>1405</v>
      </c>
      <c r="Q228" s="269" t="s">
        <v>1406</v>
      </c>
      <c r="R228" s="269" t="s">
        <v>1396</v>
      </c>
      <c r="T228" s="257"/>
    </row>
    <row r="229" spans="1:21" ht="15">
      <c r="A229" s="258">
        <v>412236</v>
      </c>
      <c r="B229" s="254" t="s">
        <v>1088</v>
      </c>
      <c r="C229" s="254" t="s">
        <v>96</v>
      </c>
      <c r="D229" s="254" t="s">
        <v>1089</v>
      </c>
      <c r="E229" s="254" t="s">
        <v>811</v>
      </c>
      <c r="F229" s="255">
        <v>31901</v>
      </c>
      <c r="G229" s="254" t="s">
        <v>904</v>
      </c>
      <c r="H229" s="254" t="s">
        <v>799</v>
      </c>
      <c r="I229" s="258" t="s">
        <v>451</v>
      </c>
      <c r="J229" s="254"/>
      <c r="K229" s="254"/>
      <c r="L229" s="254"/>
      <c r="M229" s="254" t="s">
        <v>844</v>
      </c>
      <c r="N229" s="254"/>
      <c r="O229" s="254"/>
      <c r="P229" s="254"/>
      <c r="Q229" s="254"/>
      <c r="R229" s="254"/>
      <c r="S229" s="254"/>
      <c r="T229" s="255"/>
      <c r="U229" s="254"/>
    </row>
    <row r="230" spans="1:21" ht="15">
      <c r="A230" s="258">
        <v>410849</v>
      </c>
      <c r="B230" s="254" t="s">
        <v>1060</v>
      </c>
      <c r="C230" s="254" t="s">
        <v>225</v>
      </c>
      <c r="D230" s="254" t="s">
        <v>1061</v>
      </c>
      <c r="E230" s="254" t="s">
        <v>808</v>
      </c>
      <c r="F230" s="255">
        <v>31909</v>
      </c>
      <c r="G230" s="254" t="s">
        <v>84</v>
      </c>
      <c r="H230" s="254" t="s">
        <v>799</v>
      </c>
      <c r="I230" s="258" t="s">
        <v>451</v>
      </c>
      <c r="J230" s="254"/>
      <c r="K230" s="254"/>
      <c r="L230" s="254"/>
      <c r="M230" s="254" t="s">
        <v>830</v>
      </c>
      <c r="N230" s="254"/>
      <c r="O230" s="254"/>
      <c r="P230" s="254"/>
      <c r="Q230" s="254"/>
      <c r="R230" s="254"/>
      <c r="S230" s="254"/>
      <c r="T230" s="255"/>
      <c r="U230" s="254"/>
    </row>
    <row r="231" spans="1:21" ht="15">
      <c r="A231" s="258">
        <v>411211</v>
      </c>
      <c r="B231" s="254" t="s">
        <v>681</v>
      </c>
      <c r="C231" s="254" t="s">
        <v>437</v>
      </c>
      <c r="D231" s="254" t="s">
        <v>247</v>
      </c>
      <c r="E231" s="254" t="s">
        <v>811</v>
      </c>
      <c r="F231" s="255">
        <v>31917</v>
      </c>
      <c r="G231" s="254" t="s">
        <v>858</v>
      </c>
      <c r="H231" s="254" t="s">
        <v>799</v>
      </c>
      <c r="I231" s="258" t="s">
        <v>451</v>
      </c>
      <c r="J231" s="254"/>
      <c r="K231" s="254"/>
      <c r="L231" s="254"/>
      <c r="M231" s="254" t="s">
        <v>831</v>
      </c>
      <c r="N231" s="254"/>
      <c r="O231" s="254"/>
      <c r="P231" s="254"/>
      <c r="Q231" s="254"/>
      <c r="R231" s="254"/>
      <c r="S231" s="254"/>
      <c r="T231" s="255"/>
      <c r="U231" s="254"/>
    </row>
    <row r="232" spans="1:21" ht="15">
      <c r="A232" s="258">
        <v>403978</v>
      </c>
      <c r="B232" s="254" t="s">
        <v>577</v>
      </c>
      <c r="C232" s="254" t="s">
        <v>165</v>
      </c>
      <c r="D232" s="254" t="s">
        <v>366</v>
      </c>
      <c r="E232" s="254" t="s">
        <v>808</v>
      </c>
      <c r="F232" s="255">
        <v>31938</v>
      </c>
      <c r="G232" s="254" t="s">
        <v>841</v>
      </c>
      <c r="H232" s="254" t="s">
        <v>799</v>
      </c>
      <c r="I232" s="258" t="s">
        <v>451</v>
      </c>
      <c r="J232" s="254"/>
      <c r="K232" s="254"/>
      <c r="L232" s="254"/>
      <c r="M232" s="254" t="s">
        <v>830</v>
      </c>
      <c r="N232" s="254"/>
      <c r="O232" s="254"/>
      <c r="P232" s="254"/>
      <c r="Q232" s="254"/>
      <c r="R232" s="254"/>
      <c r="S232" s="254"/>
      <c r="T232" s="255"/>
      <c r="U232" s="254"/>
    </row>
    <row r="233" spans="1:20" ht="15.75">
      <c r="A233" s="269">
        <v>409603</v>
      </c>
      <c r="B233" s="269" t="s">
        <v>1518</v>
      </c>
      <c r="C233" s="269" t="s">
        <v>1519</v>
      </c>
      <c r="D233" s="269" t="s">
        <v>254</v>
      </c>
      <c r="E233" s="269" t="s">
        <v>808</v>
      </c>
      <c r="F233" s="270" t="s">
        <v>1520</v>
      </c>
      <c r="G233" s="269" t="s">
        <v>907</v>
      </c>
      <c r="H233" s="269" t="s">
        <v>799</v>
      </c>
      <c r="I233" s="269" t="s">
        <v>451</v>
      </c>
      <c r="J233" s="269" t="s">
        <v>1525</v>
      </c>
      <c r="K233" s="269">
        <v>2007</v>
      </c>
      <c r="L233" s="269" t="s">
        <v>907</v>
      </c>
      <c r="M233" s="269" t="s">
        <v>907</v>
      </c>
      <c r="N233" s="271" t="s">
        <v>1521</v>
      </c>
      <c r="O233" s="269" t="s">
        <v>1523</v>
      </c>
      <c r="P233" s="269" t="s">
        <v>1524</v>
      </c>
      <c r="Q233" s="269" t="s">
        <v>1522</v>
      </c>
      <c r="R233" s="269" t="s">
        <v>1522</v>
      </c>
      <c r="T233" s="257"/>
    </row>
    <row r="234" spans="1:21" ht="15">
      <c r="A234" s="258">
        <v>404941</v>
      </c>
      <c r="B234" s="254" t="s">
        <v>592</v>
      </c>
      <c r="C234" s="254" t="s">
        <v>292</v>
      </c>
      <c r="D234" s="254" t="s">
        <v>993</v>
      </c>
      <c r="E234" s="254" t="s">
        <v>808</v>
      </c>
      <c r="F234" s="255">
        <v>31955</v>
      </c>
      <c r="G234" s="254" t="s">
        <v>829</v>
      </c>
      <c r="H234" s="254" t="s">
        <v>799</v>
      </c>
      <c r="I234" s="258" t="s">
        <v>451</v>
      </c>
      <c r="J234" s="254"/>
      <c r="K234" s="254"/>
      <c r="L234" s="254"/>
      <c r="M234" s="254" t="s">
        <v>829</v>
      </c>
      <c r="N234" s="254"/>
      <c r="O234" s="254"/>
      <c r="P234" s="254"/>
      <c r="Q234" s="254"/>
      <c r="R234" s="254"/>
      <c r="S234" s="254"/>
      <c r="T234" s="255"/>
      <c r="U234" s="254"/>
    </row>
    <row r="235" spans="1:21" ht="15">
      <c r="A235" s="258">
        <v>413676</v>
      </c>
      <c r="B235" s="254" t="s">
        <v>717</v>
      </c>
      <c r="C235" s="254" t="s">
        <v>160</v>
      </c>
      <c r="D235" s="254" t="s">
        <v>257</v>
      </c>
      <c r="E235" s="254" t="s">
        <v>808</v>
      </c>
      <c r="F235" s="255">
        <v>31960</v>
      </c>
      <c r="G235" s="254" t="s">
        <v>839</v>
      </c>
      <c r="H235" s="254" t="s">
        <v>799</v>
      </c>
      <c r="I235" s="258" t="s">
        <v>451</v>
      </c>
      <c r="J235" s="254"/>
      <c r="K235" s="254"/>
      <c r="L235" s="254"/>
      <c r="M235" s="254" t="s">
        <v>816</v>
      </c>
      <c r="N235" s="254"/>
      <c r="O235" s="254"/>
      <c r="P235" s="254"/>
      <c r="Q235" s="254"/>
      <c r="R235" s="254"/>
      <c r="S235" s="254"/>
      <c r="T235" s="255"/>
      <c r="U235" s="254"/>
    </row>
    <row r="236" spans="1:21" ht="15">
      <c r="A236" s="258">
        <v>409456</v>
      </c>
      <c r="B236" s="254" t="s">
        <v>649</v>
      </c>
      <c r="C236" s="254" t="s">
        <v>378</v>
      </c>
      <c r="D236" s="254" t="s">
        <v>438</v>
      </c>
      <c r="E236" s="254" t="s">
        <v>811</v>
      </c>
      <c r="F236" s="255">
        <v>31968</v>
      </c>
      <c r="G236" s="254" t="s">
        <v>887</v>
      </c>
      <c r="H236" s="254" t="s">
        <v>799</v>
      </c>
      <c r="I236" s="258" t="s">
        <v>451</v>
      </c>
      <c r="J236" s="254"/>
      <c r="K236" s="254"/>
      <c r="L236" s="254"/>
      <c r="M236" s="254" t="s">
        <v>830</v>
      </c>
      <c r="N236" s="254"/>
      <c r="O236" s="254"/>
      <c r="P236" s="254"/>
      <c r="Q236" s="254"/>
      <c r="R236" s="254"/>
      <c r="S236" s="254"/>
      <c r="T236" s="255"/>
      <c r="U236" s="254"/>
    </row>
    <row r="237" spans="1:20" ht="15.75">
      <c r="A237" s="269">
        <v>401562</v>
      </c>
      <c r="B237" s="269" t="s">
        <v>862</v>
      </c>
      <c r="C237" s="269" t="s">
        <v>107</v>
      </c>
      <c r="D237" s="269" t="s">
        <v>863</v>
      </c>
      <c r="E237" s="269" t="s">
        <v>808</v>
      </c>
      <c r="F237" s="270">
        <v>31973</v>
      </c>
      <c r="G237" s="269" t="s">
        <v>84</v>
      </c>
      <c r="H237" s="269" t="s">
        <v>820</v>
      </c>
      <c r="I237" s="269" t="s">
        <v>451</v>
      </c>
      <c r="J237" s="269" t="s">
        <v>1350</v>
      </c>
      <c r="K237" s="269">
        <v>2005</v>
      </c>
      <c r="L237" s="269" t="s">
        <v>84</v>
      </c>
      <c r="M237" s="269" t="s">
        <v>84</v>
      </c>
      <c r="N237" s="271" t="s">
        <v>1355</v>
      </c>
      <c r="O237" s="269" t="s">
        <v>1357</v>
      </c>
      <c r="P237" s="269" t="s">
        <v>84</v>
      </c>
      <c r="Q237" s="269" t="s">
        <v>84</v>
      </c>
      <c r="R237" s="269" t="s">
        <v>1356</v>
      </c>
      <c r="T237" s="257"/>
    </row>
    <row r="238" spans="1:21" ht="15">
      <c r="A238" s="258">
        <v>402142</v>
      </c>
      <c r="B238" s="254" t="s">
        <v>552</v>
      </c>
      <c r="C238" s="254" t="s">
        <v>406</v>
      </c>
      <c r="D238" s="254" t="s">
        <v>962</v>
      </c>
      <c r="E238" s="254" t="s">
        <v>808</v>
      </c>
      <c r="F238" s="255">
        <v>31977</v>
      </c>
      <c r="G238" s="254" t="s">
        <v>849</v>
      </c>
      <c r="H238" s="254" t="s">
        <v>799</v>
      </c>
      <c r="I238" s="258" t="s">
        <v>451</v>
      </c>
      <c r="J238" s="254"/>
      <c r="K238" s="254"/>
      <c r="L238" s="254"/>
      <c r="M238" s="254" t="s">
        <v>830</v>
      </c>
      <c r="N238" s="254"/>
      <c r="O238" s="254"/>
      <c r="P238" s="254"/>
      <c r="Q238" s="254"/>
      <c r="R238" s="254"/>
      <c r="S238" s="254"/>
      <c r="T238" s="255"/>
      <c r="U238" s="254"/>
    </row>
    <row r="239" spans="1:20" ht="15.75">
      <c r="A239" s="269">
        <v>404046</v>
      </c>
      <c r="B239" s="269" t="s">
        <v>453</v>
      </c>
      <c r="C239" s="269" t="s">
        <v>154</v>
      </c>
      <c r="D239" s="269" t="s">
        <v>984</v>
      </c>
      <c r="E239" s="269" t="s">
        <v>808</v>
      </c>
      <c r="F239" s="270">
        <v>31983</v>
      </c>
      <c r="G239" s="269" t="s">
        <v>84</v>
      </c>
      <c r="H239" s="269" t="s">
        <v>799</v>
      </c>
      <c r="I239" s="269" t="s">
        <v>451</v>
      </c>
      <c r="J239" s="269" t="s">
        <v>812</v>
      </c>
      <c r="K239" s="269">
        <v>2004</v>
      </c>
      <c r="L239" s="269" t="s">
        <v>84</v>
      </c>
      <c r="M239" s="269" t="s">
        <v>84</v>
      </c>
      <c r="N239" s="271" t="s">
        <v>1395</v>
      </c>
      <c r="O239" s="269" t="s">
        <v>1397</v>
      </c>
      <c r="P239" s="269">
        <v>0</v>
      </c>
      <c r="Q239" s="269" t="s">
        <v>84</v>
      </c>
      <c r="R239" s="269" t="s">
        <v>1396</v>
      </c>
      <c r="T239" s="257"/>
    </row>
    <row r="240" spans="1:20" ht="15.75">
      <c r="A240" s="269">
        <v>409512</v>
      </c>
      <c r="B240" s="269" t="s">
        <v>525</v>
      </c>
      <c r="C240" s="269" t="s">
        <v>100</v>
      </c>
      <c r="D240" s="269" t="s">
        <v>1044</v>
      </c>
      <c r="E240" s="269" t="s">
        <v>1369</v>
      </c>
      <c r="F240" s="270" t="s">
        <v>1515</v>
      </c>
      <c r="G240" s="269" t="s">
        <v>84</v>
      </c>
      <c r="H240" s="269" t="s">
        <v>799</v>
      </c>
      <c r="I240" s="269" t="s">
        <v>451</v>
      </c>
      <c r="J240" s="269" t="s">
        <v>812</v>
      </c>
      <c r="K240" s="269">
        <v>2010</v>
      </c>
      <c r="L240" s="269" t="s">
        <v>84</v>
      </c>
      <c r="M240" s="269" t="s">
        <v>830</v>
      </c>
      <c r="N240" s="271" t="s">
        <v>1516</v>
      </c>
      <c r="O240" s="269" t="s">
        <v>1517</v>
      </c>
      <c r="P240" s="269">
        <v>0</v>
      </c>
      <c r="Q240" s="269" t="s">
        <v>84</v>
      </c>
      <c r="R240" s="269">
        <v>0</v>
      </c>
      <c r="T240" s="257"/>
    </row>
    <row r="241" spans="1:21" ht="15">
      <c r="A241" s="258">
        <v>411524</v>
      </c>
      <c r="B241" s="254" t="s">
        <v>691</v>
      </c>
      <c r="C241" s="254" t="s">
        <v>204</v>
      </c>
      <c r="D241" s="254" t="s">
        <v>142</v>
      </c>
      <c r="E241" s="254" t="s">
        <v>808</v>
      </c>
      <c r="F241" s="255">
        <v>31986</v>
      </c>
      <c r="G241" s="254" t="s">
        <v>84</v>
      </c>
      <c r="H241" s="254" t="s">
        <v>799</v>
      </c>
      <c r="I241" s="258" t="s">
        <v>451</v>
      </c>
      <c r="J241" s="254"/>
      <c r="K241" s="254"/>
      <c r="L241" s="254"/>
      <c r="M241" s="254" t="s">
        <v>84</v>
      </c>
      <c r="N241" s="254"/>
      <c r="O241" s="254"/>
      <c r="P241" s="254"/>
      <c r="Q241" s="254"/>
      <c r="R241" s="254"/>
      <c r="S241" s="254"/>
      <c r="T241" s="255"/>
      <c r="U241" s="254"/>
    </row>
    <row r="242" spans="1:20" ht="15.75">
      <c r="A242" s="269">
        <v>413436</v>
      </c>
      <c r="B242" s="269" t="s">
        <v>467</v>
      </c>
      <c r="C242" s="269" t="s">
        <v>229</v>
      </c>
      <c r="D242" s="269" t="s">
        <v>119</v>
      </c>
      <c r="E242" s="269" t="s">
        <v>811</v>
      </c>
      <c r="F242" s="270">
        <v>31990</v>
      </c>
      <c r="G242" s="269" t="s">
        <v>878</v>
      </c>
      <c r="H242" s="269" t="s">
        <v>799</v>
      </c>
      <c r="I242" s="269" t="s">
        <v>451</v>
      </c>
      <c r="J242" s="269" t="s">
        <v>1508</v>
      </c>
      <c r="K242" s="269">
        <v>2007</v>
      </c>
      <c r="L242" s="269" t="s">
        <v>84</v>
      </c>
      <c r="M242" s="269" t="s">
        <v>1653</v>
      </c>
      <c r="N242" s="271" t="s">
        <v>1652</v>
      </c>
      <c r="O242" s="269" t="s">
        <v>1654</v>
      </c>
      <c r="P242" s="269">
        <v>0</v>
      </c>
      <c r="Q242" s="269" t="s">
        <v>84</v>
      </c>
      <c r="R242" s="269">
        <v>0</v>
      </c>
      <c r="T242" s="257"/>
    </row>
    <row r="243" spans="1:20" ht="15.75">
      <c r="A243" s="269">
        <v>407856</v>
      </c>
      <c r="B243" s="269" t="s">
        <v>457</v>
      </c>
      <c r="C243" s="269" t="s">
        <v>87</v>
      </c>
      <c r="D243" s="269" t="s">
        <v>1162</v>
      </c>
      <c r="E243" s="269" t="s">
        <v>808</v>
      </c>
      <c r="F243" s="270" t="s">
        <v>1467</v>
      </c>
      <c r="G243" s="269" t="s">
        <v>84</v>
      </c>
      <c r="H243" s="269" t="s">
        <v>820</v>
      </c>
      <c r="I243" s="269" t="s">
        <v>451</v>
      </c>
      <c r="J243" s="269" t="s">
        <v>812</v>
      </c>
      <c r="K243" s="269">
        <v>2001</v>
      </c>
      <c r="L243" s="269" t="s">
        <v>84</v>
      </c>
      <c r="M243" s="269" t="s">
        <v>84</v>
      </c>
      <c r="N243" s="271" t="s">
        <v>1468</v>
      </c>
      <c r="O243" s="269" t="s">
        <v>1470</v>
      </c>
      <c r="P243" s="269">
        <v>0</v>
      </c>
      <c r="Q243" s="269" t="s">
        <v>84</v>
      </c>
      <c r="R243" s="269" t="s">
        <v>1469</v>
      </c>
      <c r="T243" s="257"/>
    </row>
    <row r="244" spans="1:20" ht="15.75">
      <c r="A244" s="269">
        <v>413552</v>
      </c>
      <c r="B244" s="269" t="s">
        <v>1100</v>
      </c>
      <c r="C244" s="269" t="s">
        <v>293</v>
      </c>
      <c r="D244" s="269" t="s">
        <v>386</v>
      </c>
      <c r="E244" s="269" t="s">
        <v>811</v>
      </c>
      <c r="F244" s="270">
        <v>32022</v>
      </c>
      <c r="G244" s="269" t="s">
        <v>84</v>
      </c>
      <c r="H244" s="269" t="s">
        <v>799</v>
      </c>
      <c r="I244" s="269" t="s">
        <v>451</v>
      </c>
      <c r="J244" s="269" t="s">
        <v>1171</v>
      </c>
      <c r="K244" s="269">
        <v>2005</v>
      </c>
      <c r="L244" s="269" t="s">
        <v>84</v>
      </c>
      <c r="M244" s="269" t="s">
        <v>844</v>
      </c>
      <c r="N244" s="271" t="s">
        <v>1660</v>
      </c>
      <c r="O244" s="269" t="s">
        <v>1661</v>
      </c>
      <c r="P244" s="269">
        <v>0</v>
      </c>
      <c r="Q244" s="269" t="s">
        <v>1662</v>
      </c>
      <c r="R244" s="269">
        <v>0</v>
      </c>
      <c r="T244" s="257"/>
    </row>
    <row r="245" spans="1:21" ht="15">
      <c r="A245" s="258">
        <v>402079</v>
      </c>
      <c r="B245" s="254" t="s">
        <v>550</v>
      </c>
      <c r="C245" s="254" t="s">
        <v>163</v>
      </c>
      <c r="D245" s="254" t="s">
        <v>959</v>
      </c>
      <c r="E245" s="254" t="s">
        <v>811</v>
      </c>
      <c r="F245" s="255">
        <v>32036</v>
      </c>
      <c r="G245" s="254" t="s">
        <v>84</v>
      </c>
      <c r="H245" s="254" t="s">
        <v>799</v>
      </c>
      <c r="I245" s="258" t="s">
        <v>451</v>
      </c>
      <c r="J245" s="254"/>
      <c r="K245" s="254"/>
      <c r="L245" s="254"/>
      <c r="M245" s="254" t="s">
        <v>84</v>
      </c>
      <c r="N245" s="254"/>
      <c r="O245" s="254"/>
      <c r="P245" s="254"/>
      <c r="Q245" s="254"/>
      <c r="R245" s="254"/>
      <c r="S245" s="254"/>
      <c r="T245" s="255"/>
      <c r="U245" s="254"/>
    </row>
    <row r="246" spans="1:21" ht="15">
      <c r="A246" s="258">
        <v>404719</v>
      </c>
      <c r="B246" s="254" t="s">
        <v>586</v>
      </c>
      <c r="C246" s="254" t="s">
        <v>148</v>
      </c>
      <c r="D246" s="254" t="s">
        <v>991</v>
      </c>
      <c r="E246" s="254" t="s">
        <v>808</v>
      </c>
      <c r="F246" s="255">
        <v>32038</v>
      </c>
      <c r="G246" s="254" t="s">
        <v>84</v>
      </c>
      <c r="H246" s="254" t="s">
        <v>799</v>
      </c>
      <c r="I246" s="258" t="s">
        <v>451</v>
      </c>
      <c r="J246" s="254"/>
      <c r="K246" s="254"/>
      <c r="L246" s="254"/>
      <c r="M246" s="254" t="s">
        <v>84</v>
      </c>
      <c r="N246" s="254"/>
      <c r="O246" s="254"/>
      <c r="P246" s="254"/>
      <c r="Q246" s="254"/>
      <c r="R246" s="254"/>
      <c r="S246" s="254"/>
      <c r="T246" s="255"/>
      <c r="U246" s="254"/>
    </row>
    <row r="247" spans="1:21" ht="15">
      <c r="A247" s="258">
        <v>406841</v>
      </c>
      <c r="B247" s="254" t="s">
        <v>611</v>
      </c>
      <c r="C247" s="254" t="s">
        <v>192</v>
      </c>
      <c r="D247" s="254" t="s">
        <v>1012</v>
      </c>
      <c r="E247" s="254" t="s">
        <v>808</v>
      </c>
      <c r="F247" s="255">
        <v>32056</v>
      </c>
      <c r="G247" s="254" t="s">
        <v>84</v>
      </c>
      <c r="H247" s="254" t="s">
        <v>799</v>
      </c>
      <c r="I247" s="258" t="s">
        <v>451</v>
      </c>
      <c r="J247" s="254"/>
      <c r="K247" s="254"/>
      <c r="L247" s="254"/>
      <c r="M247" s="254" t="s">
        <v>84</v>
      </c>
      <c r="N247" s="254"/>
      <c r="O247" s="254"/>
      <c r="P247" s="254"/>
      <c r="Q247" s="254"/>
      <c r="R247" s="254"/>
      <c r="S247" s="254"/>
      <c r="T247" s="255"/>
      <c r="U247" s="254"/>
    </row>
    <row r="248" spans="1:21" ht="15">
      <c r="A248" s="258">
        <v>408972</v>
      </c>
      <c r="B248" s="254" t="s">
        <v>641</v>
      </c>
      <c r="C248" s="254" t="s">
        <v>275</v>
      </c>
      <c r="D248" s="254" t="s">
        <v>201</v>
      </c>
      <c r="E248" s="254" t="s">
        <v>808</v>
      </c>
      <c r="F248" s="255">
        <v>32070</v>
      </c>
      <c r="G248" s="254" t="s">
        <v>84</v>
      </c>
      <c r="H248" s="254" t="s">
        <v>799</v>
      </c>
      <c r="I248" s="258" t="s">
        <v>451</v>
      </c>
      <c r="J248" s="254"/>
      <c r="K248" s="254"/>
      <c r="L248" s="254"/>
      <c r="M248" s="254" t="s">
        <v>84</v>
      </c>
      <c r="N248" s="254"/>
      <c r="O248" s="254"/>
      <c r="P248" s="254"/>
      <c r="Q248" s="254"/>
      <c r="R248" s="254"/>
      <c r="S248" s="254"/>
      <c r="T248" s="255"/>
      <c r="U248" s="254"/>
    </row>
    <row r="249" spans="1:21" ht="15">
      <c r="A249" s="258">
        <v>409301</v>
      </c>
      <c r="B249" s="254" t="s">
        <v>646</v>
      </c>
      <c r="C249" s="254" t="s">
        <v>122</v>
      </c>
      <c r="D249" s="254" t="s">
        <v>329</v>
      </c>
      <c r="E249" s="254" t="s">
        <v>808</v>
      </c>
      <c r="F249" s="255">
        <v>32070</v>
      </c>
      <c r="G249" s="254" t="s">
        <v>1041</v>
      </c>
      <c r="H249" s="254" t="s">
        <v>799</v>
      </c>
      <c r="I249" s="258" t="s">
        <v>451</v>
      </c>
      <c r="J249" s="254"/>
      <c r="K249" s="254"/>
      <c r="L249" s="254"/>
      <c r="M249" s="254" t="s">
        <v>831</v>
      </c>
      <c r="N249" s="254"/>
      <c r="O249" s="254"/>
      <c r="P249" s="254"/>
      <c r="Q249" s="254"/>
      <c r="R249" s="254"/>
      <c r="S249" s="254"/>
      <c r="T249" s="255"/>
      <c r="U249" s="254"/>
    </row>
    <row r="250" spans="1:21" ht="15">
      <c r="A250" s="258">
        <v>409139</v>
      </c>
      <c r="B250" s="254" t="s">
        <v>643</v>
      </c>
      <c r="C250" s="254" t="s">
        <v>160</v>
      </c>
      <c r="D250" s="254" t="s">
        <v>1036</v>
      </c>
      <c r="E250" s="254" t="s">
        <v>808</v>
      </c>
      <c r="F250" s="255">
        <v>32109</v>
      </c>
      <c r="G250" s="254" t="s">
        <v>84</v>
      </c>
      <c r="H250" s="254" t="s">
        <v>799</v>
      </c>
      <c r="I250" s="258" t="s">
        <v>451</v>
      </c>
      <c r="J250" s="254"/>
      <c r="K250" s="254"/>
      <c r="L250" s="254"/>
      <c r="M250" s="254" t="s">
        <v>828</v>
      </c>
      <c r="N250" s="254"/>
      <c r="O250" s="254"/>
      <c r="P250" s="254"/>
      <c r="Q250" s="254"/>
      <c r="R250" s="254"/>
      <c r="S250" s="254"/>
      <c r="T250" s="255"/>
      <c r="U250" s="254"/>
    </row>
    <row r="251" spans="1:21" ht="15">
      <c r="A251" s="258">
        <v>403284</v>
      </c>
      <c r="B251" s="254" t="s">
        <v>564</v>
      </c>
      <c r="C251" s="254" t="s">
        <v>87</v>
      </c>
      <c r="D251" s="254" t="s">
        <v>867</v>
      </c>
      <c r="E251" s="254" t="s">
        <v>808</v>
      </c>
      <c r="F251" s="255">
        <v>32143</v>
      </c>
      <c r="G251" s="254" t="s">
        <v>899</v>
      </c>
      <c r="H251" s="254" t="s">
        <v>799</v>
      </c>
      <c r="I251" s="258" t="s">
        <v>451</v>
      </c>
      <c r="J251" s="254"/>
      <c r="K251" s="254"/>
      <c r="L251" s="254"/>
      <c r="M251" s="254" t="s">
        <v>810</v>
      </c>
      <c r="N251" s="254"/>
      <c r="O251" s="254"/>
      <c r="P251" s="254"/>
      <c r="Q251" s="254"/>
      <c r="R251" s="254"/>
      <c r="S251" s="254"/>
      <c r="T251" s="255"/>
      <c r="U251" s="254"/>
    </row>
    <row r="252" spans="1:21" ht="15">
      <c r="A252" s="258">
        <v>406939</v>
      </c>
      <c r="B252" s="254" t="s">
        <v>613</v>
      </c>
      <c r="C252" s="254" t="s">
        <v>213</v>
      </c>
      <c r="D252" s="254" t="s">
        <v>407</v>
      </c>
      <c r="E252" s="254" t="s">
        <v>808</v>
      </c>
      <c r="F252" s="255">
        <v>32143</v>
      </c>
      <c r="G252" s="254" t="s">
        <v>868</v>
      </c>
      <c r="H252" s="254" t="s">
        <v>799</v>
      </c>
      <c r="I252" s="258" t="s">
        <v>451</v>
      </c>
      <c r="J252" s="254"/>
      <c r="K252" s="254"/>
      <c r="L252" s="254"/>
      <c r="M252" s="254" t="s">
        <v>828</v>
      </c>
      <c r="N252" s="254"/>
      <c r="O252" s="254"/>
      <c r="P252" s="254"/>
      <c r="Q252" s="254"/>
      <c r="R252" s="254"/>
      <c r="S252" s="254"/>
      <c r="T252" s="255"/>
      <c r="U252" s="254"/>
    </row>
    <row r="253" spans="1:21" ht="15">
      <c r="A253" s="258">
        <v>409296</v>
      </c>
      <c r="B253" s="254" t="s">
        <v>645</v>
      </c>
      <c r="C253" s="254" t="s">
        <v>110</v>
      </c>
      <c r="D253" s="254" t="s">
        <v>1040</v>
      </c>
      <c r="E253" s="254" t="s">
        <v>811</v>
      </c>
      <c r="F253" s="255">
        <v>32143</v>
      </c>
      <c r="G253" s="254" t="s">
        <v>84</v>
      </c>
      <c r="H253" s="254" t="s">
        <v>799</v>
      </c>
      <c r="I253" s="258" t="s">
        <v>451</v>
      </c>
      <c r="J253" s="254"/>
      <c r="K253" s="254"/>
      <c r="L253" s="254"/>
      <c r="M253" s="254" t="s">
        <v>84</v>
      </c>
      <c r="N253" s="254"/>
      <c r="O253" s="254"/>
      <c r="P253" s="254"/>
      <c r="Q253" s="254"/>
      <c r="R253" s="254"/>
      <c r="S253" s="254"/>
      <c r="T253" s="255"/>
      <c r="U253" s="254"/>
    </row>
    <row r="254" spans="1:20" ht="15.75">
      <c r="A254" s="269">
        <v>413454</v>
      </c>
      <c r="B254" s="269" t="s">
        <v>713</v>
      </c>
      <c r="C254" s="269" t="s">
        <v>203</v>
      </c>
      <c r="D254" s="269" t="s">
        <v>205</v>
      </c>
      <c r="E254" s="269" t="s">
        <v>811</v>
      </c>
      <c r="F254" s="270">
        <v>32143</v>
      </c>
      <c r="G254" s="269" t="s">
        <v>84</v>
      </c>
      <c r="H254" s="269" t="s">
        <v>799</v>
      </c>
      <c r="I254" s="269" t="s">
        <v>451</v>
      </c>
      <c r="J254" s="269" t="s">
        <v>812</v>
      </c>
      <c r="K254" s="269">
        <v>2005</v>
      </c>
      <c r="L254" s="269" t="s">
        <v>84</v>
      </c>
      <c r="M254" s="269" t="s">
        <v>830</v>
      </c>
      <c r="N254" s="271" t="s">
        <v>1655</v>
      </c>
      <c r="O254" s="269" t="s">
        <v>1656</v>
      </c>
      <c r="P254" s="269">
        <v>0</v>
      </c>
      <c r="Q254" s="269" t="s">
        <v>84</v>
      </c>
      <c r="R254" s="269">
        <v>0</v>
      </c>
      <c r="T254" s="257"/>
    </row>
    <row r="255" spans="1:20" ht="15.75">
      <c r="A255" s="269">
        <v>413648</v>
      </c>
      <c r="B255" s="269" t="s">
        <v>716</v>
      </c>
      <c r="C255" s="269" t="s">
        <v>245</v>
      </c>
      <c r="D255" s="269" t="s">
        <v>95</v>
      </c>
      <c r="E255" s="269" t="s">
        <v>808</v>
      </c>
      <c r="F255" s="270">
        <v>32151</v>
      </c>
      <c r="G255" s="269" t="s">
        <v>873</v>
      </c>
      <c r="H255" s="269" t="s">
        <v>799</v>
      </c>
      <c r="I255" s="269" t="s">
        <v>451</v>
      </c>
      <c r="J255" s="269" t="s">
        <v>809</v>
      </c>
      <c r="K255" s="269">
        <v>2007</v>
      </c>
      <c r="L255" s="269" t="s">
        <v>830</v>
      </c>
      <c r="M255" s="269" t="s">
        <v>830</v>
      </c>
      <c r="N255" s="271" t="s">
        <v>1663</v>
      </c>
      <c r="O255" s="269" t="s">
        <v>1665</v>
      </c>
      <c r="P255" s="269">
        <v>0</v>
      </c>
      <c r="Q255" s="269" t="s">
        <v>84</v>
      </c>
      <c r="R255" s="269" t="s">
        <v>1664</v>
      </c>
      <c r="T255" s="257"/>
    </row>
    <row r="256" spans="1:21" ht="15">
      <c r="A256" s="258">
        <v>404742</v>
      </c>
      <c r="B256" s="254" t="s">
        <v>587</v>
      </c>
      <c r="C256" s="254" t="s">
        <v>127</v>
      </c>
      <c r="D256" s="254" t="s">
        <v>992</v>
      </c>
      <c r="E256" s="254" t="s">
        <v>808</v>
      </c>
      <c r="F256" s="255">
        <v>32152</v>
      </c>
      <c r="G256" s="254" t="s">
        <v>827</v>
      </c>
      <c r="H256" s="254" t="s">
        <v>799</v>
      </c>
      <c r="I256" s="258" t="s">
        <v>451</v>
      </c>
      <c r="J256" s="254"/>
      <c r="K256" s="254"/>
      <c r="L256" s="254"/>
      <c r="M256" s="254" t="s">
        <v>827</v>
      </c>
      <c r="N256" s="254"/>
      <c r="O256" s="254"/>
      <c r="P256" s="254"/>
      <c r="Q256" s="254"/>
      <c r="R256" s="254"/>
      <c r="S256" s="254"/>
      <c r="T256" s="255"/>
      <c r="U256" s="254"/>
    </row>
    <row r="257" spans="1:20" ht="15.75">
      <c r="A257" s="269">
        <v>418276</v>
      </c>
      <c r="B257" s="269" t="s">
        <v>786</v>
      </c>
      <c r="C257" s="269" t="s">
        <v>203</v>
      </c>
      <c r="D257" s="269" t="s">
        <v>205</v>
      </c>
      <c r="E257" s="269" t="s">
        <v>808</v>
      </c>
      <c r="F257" s="270">
        <v>32152</v>
      </c>
      <c r="G257" s="269" t="s">
        <v>810</v>
      </c>
      <c r="H257" s="269" t="s">
        <v>799</v>
      </c>
      <c r="I257" s="269" t="s">
        <v>451</v>
      </c>
      <c r="J257" s="269" t="s">
        <v>809</v>
      </c>
      <c r="K257" s="269">
        <v>2007</v>
      </c>
      <c r="L257" s="269" t="s">
        <v>810</v>
      </c>
      <c r="M257" s="269" t="s">
        <v>810</v>
      </c>
      <c r="N257" s="271" t="s">
        <v>2038</v>
      </c>
      <c r="O257" s="269" t="s">
        <v>2040</v>
      </c>
      <c r="P257" s="269" t="s">
        <v>1582</v>
      </c>
      <c r="Q257" s="269" t="s">
        <v>1599</v>
      </c>
      <c r="R257" s="269" t="s">
        <v>2039</v>
      </c>
      <c r="T257" s="257"/>
    </row>
    <row r="258" spans="1:20" ht="15.75">
      <c r="A258" s="269">
        <v>410037</v>
      </c>
      <c r="B258" s="269" t="s">
        <v>659</v>
      </c>
      <c r="C258" s="269" t="s">
        <v>215</v>
      </c>
      <c r="D258" s="269" t="s">
        <v>186</v>
      </c>
      <c r="E258" s="269" t="s">
        <v>808</v>
      </c>
      <c r="F258" s="270">
        <v>32153</v>
      </c>
      <c r="G258" s="269" t="s">
        <v>852</v>
      </c>
      <c r="H258" s="269" t="s">
        <v>799</v>
      </c>
      <c r="I258" s="269" t="s">
        <v>451</v>
      </c>
      <c r="J258" s="269" t="s">
        <v>1540</v>
      </c>
      <c r="K258" s="269">
        <v>2005</v>
      </c>
      <c r="L258" s="269" t="s">
        <v>830</v>
      </c>
      <c r="M258" s="269" t="s">
        <v>830</v>
      </c>
      <c r="N258" s="271" t="s">
        <v>1538</v>
      </c>
      <c r="O258" s="269" t="s">
        <v>1539</v>
      </c>
      <c r="P258" s="269" t="s">
        <v>1539</v>
      </c>
      <c r="Q258" s="269" t="s">
        <v>852</v>
      </c>
      <c r="R258" s="269" t="s">
        <v>845</v>
      </c>
      <c r="T258" s="257"/>
    </row>
    <row r="259" spans="1:21" ht="15">
      <c r="A259" s="258">
        <v>414740</v>
      </c>
      <c r="B259" s="254" t="s">
        <v>724</v>
      </c>
      <c r="C259" s="254" t="s">
        <v>188</v>
      </c>
      <c r="D259" s="254" t="s">
        <v>368</v>
      </c>
      <c r="E259" s="254" t="s">
        <v>808</v>
      </c>
      <c r="F259" s="255">
        <v>32162</v>
      </c>
      <c r="G259" s="254" t="s">
        <v>84</v>
      </c>
      <c r="H259" s="254" t="s">
        <v>799</v>
      </c>
      <c r="I259" s="258" t="s">
        <v>451</v>
      </c>
      <c r="J259" s="254"/>
      <c r="K259" s="254"/>
      <c r="L259" s="254"/>
      <c r="M259" s="254" t="s">
        <v>84</v>
      </c>
      <c r="N259" s="254"/>
      <c r="O259" s="254"/>
      <c r="P259" s="254"/>
      <c r="Q259" s="254"/>
      <c r="R259" s="254"/>
      <c r="S259" s="254"/>
      <c r="T259" s="255"/>
      <c r="U259" s="254"/>
    </row>
    <row r="260" spans="1:20" ht="15.75">
      <c r="A260" s="269">
        <v>416080</v>
      </c>
      <c r="B260" s="269" t="s">
        <v>742</v>
      </c>
      <c r="C260" s="269" t="s">
        <v>114</v>
      </c>
      <c r="D260" s="269" t="s">
        <v>104</v>
      </c>
      <c r="E260" s="269" t="s">
        <v>808</v>
      </c>
      <c r="F260" s="270" t="s">
        <v>1770</v>
      </c>
      <c r="G260" s="269" t="s">
        <v>84</v>
      </c>
      <c r="H260" s="269" t="s">
        <v>799</v>
      </c>
      <c r="I260" s="269" t="s">
        <v>451</v>
      </c>
      <c r="J260" s="269" t="s">
        <v>809</v>
      </c>
      <c r="K260" s="269">
        <v>2007</v>
      </c>
      <c r="L260" s="269" t="s">
        <v>84</v>
      </c>
      <c r="M260" s="269" t="s">
        <v>84</v>
      </c>
      <c r="N260" s="271" t="s">
        <v>1771</v>
      </c>
      <c r="O260" s="269" t="s">
        <v>1773</v>
      </c>
      <c r="P260" s="269">
        <v>0</v>
      </c>
      <c r="Q260" s="269" t="s">
        <v>84</v>
      </c>
      <c r="R260" s="269" t="s">
        <v>1772</v>
      </c>
      <c r="T260" s="257"/>
    </row>
    <row r="261" spans="1:21" ht="15">
      <c r="A261" s="258">
        <v>406798</v>
      </c>
      <c r="B261" s="254" t="s">
        <v>610</v>
      </c>
      <c r="C261" s="254" t="s">
        <v>185</v>
      </c>
      <c r="D261" s="254" t="s">
        <v>1009</v>
      </c>
      <c r="E261" s="254" t="s">
        <v>808</v>
      </c>
      <c r="F261" s="255">
        <v>32165</v>
      </c>
      <c r="G261" s="254" t="s">
        <v>84</v>
      </c>
      <c r="H261" s="254" t="s">
        <v>799</v>
      </c>
      <c r="I261" s="258" t="s">
        <v>451</v>
      </c>
      <c r="J261" s="254"/>
      <c r="K261" s="254"/>
      <c r="L261" s="254"/>
      <c r="M261" s="254" t="s">
        <v>84</v>
      </c>
      <c r="N261" s="254"/>
      <c r="O261" s="254"/>
      <c r="P261" s="254"/>
      <c r="Q261" s="254"/>
      <c r="R261" s="254"/>
      <c r="S261" s="254"/>
      <c r="T261" s="255"/>
      <c r="U261" s="254"/>
    </row>
    <row r="262" spans="1:21" ht="15">
      <c r="A262" s="258">
        <v>411040</v>
      </c>
      <c r="B262" s="254" t="s">
        <v>680</v>
      </c>
      <c r="C262" s="254" t="s">
        <v>135</v>
      </c>
      <c r="D262" s="254" t="s">
        <v>1068</v>
      </c>
      <c r="E262" s="254" t="s">
        <v>811</v>
      </c>
      <c r="F262" s="255">
        <v>32167</v>
      </c>
      <c r="G262" s="254" t="s">
        <v>84</v>
      </c>
      <c r="H262" s="254" t="s">
        <v>799</v>
      </c>
      <c r="I262" s="258" t="s">
        <v>451</v>
      </c>
      <c r="J262" s="254"/>
      <c r="K262" s="254"/>
      <c r="L262" s="254"/>
      <c r="M262" s="254" t="s">
        <v>816</v>
      </c>
      <c r="N262" s="254"/>
      <c r="O262" s="254"/>
      <c r="P262" s="254"/>
      <c r="Q262" s="254"/>
      <c r="R262" s="254"/>
      <c r="S262" s="254"/>
      <c r="T262" s="255"/>
      <c r="U262" s="254"/>
    </row>
    <row r="263" spans="1:21" ht="15">
      <c r="A263" s="258">
        <v>409285</v>
      </c>
      <c r="B263" s="254" t="s">
        <v>1037</v>
      </c>
      <c r="C263" s="254" t="s">
        <v>100</v>
      </c>
      <c r="D263" s="254" t="s">
        <v>1038</v>
      </c>
      <c r="E263" s="254" t="s">
        <v>808</v>
      </c>
      <c r="F263" s="255">
        <v>32173</v>
      </c>
      <c r="G263" s="254" t="s">
        <v>1039</v>
      </c>
      <c r="H263" s="254" t="s">
        <v>799</v>
      </c>
      <c r="I263" s="258" t="s">
        <v>451</v>
      </c>
      <c r="J263" s="254"/>
      <c r="K263" s="254"/>
      <c r="L263" s="254"/>
      <c r="M263" s="254" t="s">
        <v>828</v>
      </c>
      <c r="N263" s="254"/>
      <c r="O263" s="254"/>
      <c r="P263" s="254"/>
      <c r="Q263" s="254"/>
      <c r="R263" s="254"/>
      <c r="S263" s="254"/>
      <c r="T263" s="255"/>
      <c r="U263" s="254"/>
    </row>
    <row r="264" spans="1:20" ht="15.75">
      <c r="A264" s="269">
        <v>409353</v>
      </c>
      <c r="B264" s="269" t="s">
        <v>648</v>
      </c>
      <c r="C264" s="269" t="s">
        <v>132</v>
      </c>
      <c r="D264" s="269" t="s">
        <v>1512</v>
      </c>
      <c r="E264" s="269" t="s">
        <v>1369</v>
      </c>
      <c r="F264" s="270">
        <v>32205</v>
      </c>
      <c r="G264" s="269" t="s">
        <v>917</v>
      </c>
      <c r="H264" s="269" t="s">
        <v>799</v>
      </c>
      <c r="I264" s="269" t="s">
        <v>451</v>
      </c>
      <c r="J264" s="269" t="s">
        <v>1171</v>
      </c>
      <c r="K264" s="269">
        <v>2004</v>
      </c>
      <c r="L264" s="269" t="s">
        <v>84</v>
      </c>
      <c r="M264" s="269" t="s">
        <v>854</v>
      </c>
      <c r="N264" s="271" t="s">
        <v>1513</v>
      </c>
      <c r="O264" s="269" t="s">
        <v>1514</v>
      </c>
      <c r="P264" s="269">
        <v>0</v>
      </c>
      <c r="Q264" s="269" t="s">
        <v>854</v>
      </c>
      <c r="R264" s="269">
        <v>0</v>
      </c>
      <c r="T264" s="257"/>
    </row>
    <row r="265" spans="1:20" ht="15.75">
      <c r="A265" s="269">
        <v>419053</v>
      </c>
      <c r="B265" s="269" t="s">
        <v>2091</v>
      </c>
      <c r="C265" s="269" t="s">
        <v>100</v>
      </c>
      <c r="D265" s="269" t="s">
        <v>2092</v>
      </c>
      <c r="E265" s="269" t="s">
        <v>811</v>
      </c>
      <c r="F265" s="270">
        <v>32213</v>
      </c>
      <c r="G265" s="269" t="s">
        <v>2093</v>
      </c>
      <c r="H265" s="269" t="s">
        <v>799</v>
      </c>
      <c r="I265" s="269" t="s">
        <v>451</v>
      </c>
      <c r="J265" s="269" t="s">
        <v>809</v>
      </c>
      <c r="K265" s="269">
        <v>2006</v>
      </c>
      <c r="L265" s="269" t="s">
        <v>830</v>
      </c>
      <c r="M265" s="269" t="s">
        <v>830</v>
      </c>
      <c r="N265" s="271" t="s">
        <v>2094</v>
      </c>
      <c r="O265" s="269" t="s">
        <v>2095</v>
      </c>
      <c r="P265" s="269" t="s">
        <v>2096</v>
      </c>
      <c r="Q265" s="269" t="s">
        <v>2097</v>
      </c>
      <c r="R265" s="269">
        <v>0</v>
      </c>
      <c r="T265" s="257"/>
    </row>
    <row r="266" spans="1:20" ht="15.75">
      <c r="A266" s="269">
        <v>418517</v>
      </c>
      <c r="B266" s="269" t="s">
        <v>512</v>
      </c>
      <c r="C266" s="269" t="s">
        <v>259</v>
      </c>
      <c r="D266" s="269" t="s">
        <v>2060</v>
      </c>
      <c r="E266" s="269" t="s">
        <v>1369</v>
      </c>
      <c r="F266" s="270">
        <v>32227</v>
      </c>
      <c r="G266" s="269" t="s">
        <v>814</v>
      </c>
      <c r="H266" s="269" t="s">
        <v>799</v>
      </c>
      <c r="I266" s="269" t="s">
        <v>451</v>
      </c>
      <c r="J266" s="269" t="s">
        <v>2064</v>
      </c>
      <c r="K266" s="269">
        <v>2005</v>
      </c>
      <c r="L266" s="269" t="s">
        <v>814</v>
      </c>
      <c r="M266" s="269" t="s">
        <v>814</v>
      </c>
      <c r="N266" s="271" t="s">
        <v>2061</v>
      </c>
      <c r="O266" s="269" t="s">
        <v>2062</v>
      </c>
      <c r="P266" s="269" t="s">
        <v>2063</v>
      </c>
      <c r="Q266" s="269" t="s">
        <v>814</v>
      </c>
      <c r="R266" s="269">
        <v>0</v>
      </c>
      <c r="T266" s="257"/>
    </row>
    <row r="267" spans="1:21" ht="15">
      <c r="A267" s="258">
        <v>412755</v>
      </c>
      <c r="B267" s="254" t="s">
        <v>708</v>
      </c>
      <c r="C267" s="254" t="s">
        <v>100</v>
      </c>
      <c r="D267" s="254" t="s">
        <v>840</v>
      </c>
      <c r="E267" s="254" t="s">
        <v>808</v>
      </c>
      <c r="F267" s="255">
        <v>32234</v>
      </c>
      <c r="G267" s="254" t="s">
        <v>825</v>
      </c>
      <c r="H267" s="254" t="s">
        <v>799</v>
      </c>
      <c r="I267" s="258" t="s">
        <v>451</v>
      </c>
      <c r="J267" s="254"/>
      <c r="K267" s="254"/>
      <c r="L267" s="254"/>
      <c r="M267" s="254" t="s">
        <v>830</v>
      </c>
      <c r="N267" s="254"/>
      <c r="O267" s="254"/>
      <c r="P267" s="254"/>
      <c r="Q267" s="254"/>
      <c r="R267" s="254"/>
      <c r="S267" s="254"/>
      <c r="T267" s="255"/>
      <c r="U267" s="254"/>
    </row>
    <row r="268" spans="1:21" ht="15">
      <c r="A268" s="258">
        <v>404372</v>
      </c>
      <c r="B268" s="254" t="s">
        <v>583</v>
      </c>
      <c r="C268" s="254" t="s">
        <v>86</v>
      </c>
      <c r="D268" s="254" t="s">
        <v>169</v>
      </c>
      <c r="E268" s="254" t="s">
        <v>808</v>
      </c>
      <c r="F268" s="255">
        <v>32253</v>
      </c>
      <c r="G268" s="254" t="s">
        <v>827</v>
      </c>
      <c r="H268" s="254" t="s">
        <v>799</v>
      </c>
      <c r="I268" s="258" t="s">
        <v>451</v>
      </c>
      <c r="J268" s="254"/>
      <c r="K268" s="254"/>
      <c r="L268" s="254"/>
      <c r="M268" s="254" t="s">
        <v>827</v>
      </c>
      <c r="N268" s="254"/>
      <c r="O268" s="254"/>
      <c r="P268" s="254"/>
      <c r="Q268" s="254"/>
      <c r="R268" s="254"/>
      <c r="S268" s="254"/>
      <c r="T268" s="255"/>
      <c r="U268" s="254"/>
    </row>
    <row r="269" spans="1:21" ht="15">
      <c r="A269" s="258">
        <v>410850</v>
      </c>
      <c r="B269" s="254" t="s">
        <v>676</v>
      </c>
      <c r="C269" s="254" t="s">
        <v>86</v>
      </c>
      <c r="D269" s="254" t="s">
        <v>1062</v>
      </c>
      <c r="E269" s="254" t="s">
        <v>808</v>
      </c>
      <c r="F269" s="255">
        <v>32253</v>
      </c>
      <c r="G269" s="254" t="s">
        <v>84</v>
      </c>
      <c r="H269" s="254" t="s">
        <v>799</v>
      </c>
      <c r="I269" s="258" t="s">
        <v>451</v>
      </c>
      <c r="J269" s="254"/>
      <c r="K269" s="254"/>
      <c r="L269" s="254"/>
      <c r="M269" s="254" t="s">
        <v>830</v>
      </c>
      <c r="N269" s="254"/>
      <c r="O269" s="254"/>
      <c r="P269" s="254"/>
      <c r="Q269" s="254"/>
      <c r="R269" s="254"/>
      <c r="S269" s="254"/>
      <c r="T269" s="255"/>
      <c r="U269" s="254"/>
    </row>
    <row r="270" spans="1:21" ht="15">
      <c r="A270" s="258">
        <v>409517</v>
      </c>
      <c r="B270" s="254" t="s">
        <v>496</v>
      </c>
      <c r="C270" s="254" t="s">
        <v>421</v>
      </c>
      <c r="D270" s="254" t="s">
        <v>155</v>
      </c>
      <c r="E270" s="254" t="s">
        <v>811</v>
      </c>
      <c r="F270" s="255">
        <v>32341</v>
      </c>
      <c r="G270" s="254" t="s">
        <v>84</v>
      </c>
      <c r="H270" s="254" t="s">
        <v>799</v>
      </c>
      <c r="I270" s="258" t="s">
        <v>451</v>
      </c>
      <c r="J270" s="254"/>
      <c r="K270" s="254"/>
      <c r="L270" s="254"/>
      <c r="M270" s="254" t="s">
        <v>84</v>
      </c>
      <c r="N270" s="254"/>
      <c r="O270" s="254"/>
      <c r="P270" s="254"/>
      <c r="Q270" s="254"/>
      <c r="R270" s="254"/>
      <c r="S270" s="254"/>
      <c r="T270" s="255"/>
      <c r="U270" s="254"/>
    </row>
    <row r="271" spans="1:20" ht="15.75">
      <c r="A271" s="269">
        <v>417537</v>
      </c>
      <c r="B271" s="269" t="s">
        <v>1167</v>
      </c>
      <c r="C271" s="269" t="s">
        <v>100</v>
      </c>
      <c r="D271" s="269" t="s">
        <v>330</v>
      </c>
      <c r="E271" s="269" t="s">
        <v>811</v>
      </c>
      <c r="F271" s="270">
        <v>32406</v>
      </c>
      <c r="G271" s="269" t="s">
        <v>84</v>
      </c>
      <c r="H271" s="269" t="s">
        <v>819</v>
      </c>
      <c r="I271" s="269" t="s">
        <v>451</v>
      </c>
      <c r="J271" s="269" t="s">
        <v>1171</v>
      </c>
      <c r="K271" s="269">
        <v>2007</v>
      </c>
      <c r="L271" s="269" t="s">
        <v>84</v>
      </c>
      <c r="M271" s="269" t="s">
        <v>84</v>
      </c>
      <c r="N271" s="271" t="s">
        <v>1923</v>
      </c>
      <c r="O271" s="269" t="s">
        <v>1924</v>
      </c>
      <c r="P271" s="269" t="s">
        <v>1925</v>
      </c>
      <c r="Q271" s="269" t="s">
        <v>1926</v>
      </c>
      <c r="R271" s="269">
        <v>0</v>
      </c>
      <c r="T271" s="257"/>
    </row>
    <row r="272" spans="1:20" ht="15.75">
      <c r="A272" s="269">
        <v>417689</v>
      </c>
      <c r="B272" s="269" t="s">
        <v>759</v>
      </c>
      <c r="C272" s="269" t="s">
        <v>682</v>
      </c>
      <c r="D272" s="269" t="s">
        <v>93</v>
      </c>
      <c r="E272" s="269" t="s">
        <v>811</v>
      </c>
      <c r="F272" s="270">
        <v>32417</v>
      </c>
      <c r="G272" s="269" t="s">
        <v>84</v>
      </c>
      <c r="H272" s="269" t="s">
        <v>799</v>
      </c>
      <c r="I272" s="269" t="s">
        <v>451</v>
      </c>
      <c r="J272" s="269" t="s">
        <v>1171</v>
      </c>
      <c r="K272" s="269">
        <v>2013</v>
      </c>
      <c r="L272" s="269" t="s">
        <v>84</v>
      </c>
      <c r="M272" s="269" t="s">
        <v>84</v>
      </c>
      <c r="N272" s="271" t="s">
        <v>1948</v>
      </c>
      <c r="O272" s="269" t="s">
        <v>1949</v>
      </c>
      <c r="P272" s="269" t="s">
        <v>1950</v>
      </c>
      <c r="Q272" s="269" t="s">
        <v>1951</v>
      </c>
      <c r="R272" s="269">
        <v>0</v>
      </c>
      <c r="T272" s="257"/>
    </row>
    <row r="273" spans="1:21" ht="15">
      <c r="A273" s="258">
        <v>411689</v>
      </c>
      <c r="B273" s="254" t="s">
        <v>693</v>
      </c>
      <c r="C273" s="254" t="s">
        <v>118</v>
      </c>
      <c r="D273" s="254" t="s">
        <v>1145</v>
      </c>
      <c r="E273" s="254" t="s">
        <v>808</v>
      </c>
      <c r="F273" s="255">
        <v>32480</v>
      </c>
      <c r="G273" s="254" t="s">
        <v>84</v>
      </c>
      <c r="H273" s="254" t="s">
        <v>799</v>
      </c>
      <c r="I273" s="258" t="s">
        <v>451</v>
      </c>
      <c r="J273" s="254"/>
      <c r="K273" s="254"/>
      <c r="L273" s="254"/>
      <c r="M273" s="254" t="s">
        <v>84</v>
      </c>
      <c r="N273" s="254"/>
      <c r="O273" s="254"/>
      <c r="P273" s="254"/>
      <c r="Q273" s="254"/>
      <c r="R273" s="254"/>
      <c r="S273" s="254"/>
      <c r="T273" s="255"/>
      <c r="U273" s="254"/>
    </row>
    <row r="274" spans="1:21" ht="15">
      <c r="A274" s="258">
        <v>410544</v>
      </c>
      <c r="B274" s="254" t="s">
        <v>440</v>
      </c>
      <c r="C274" s="254" t="s">
        <v>422</v>
      </c>
      <c r="D274" s="254" t="s">
        <v>1056</v>
      </c>
      <c r="E274" s="254" t="s">
        <v>808</v>
      </c>
      <c r="F274" s="255">
        <v>32509</v>
      </c>
      <c r="G274" s="254" t="s">
        <v>84</v>
      </c>
      <c r="H274" s="254" t="s">
        <v>799</v>
      </c>
      <c r="I274" s="258" t="s">
        <v>451</v>
      </c>
      <c r="J274" s="254"/>
      <c r="K274" s="254"/>
      <c r="L274" s="254"/>
      <c r="M274" s="254" t="s">
        <v>84</v>
      </c>
      <c r="N274" s="254"/>
      <c r="O274" s="254"/>
      <c r="P274" s="254"/>
      <c r="Q274" s="254"/>
      <c r="R274" s="254"/>
      <c r="S274" s="254"/>
      <c r="T274" s="255"/>
      <c r="U274" s="254"/>
    </row>
    <row r="275" spans="1:21" ht="15">
      <c r="A275" s="258">
        <v>411333</v>
      </c>
      <c r="B275" s="254" t="s">
        <v>686</v>
      </c>
      <c r="C275" s="254" t="s">
        <v>211</v>
      </c>
      <c r="D275" s="254" t="s">
        <v>98</v>
      </c>
      <c r="E275" s="254" t="s">
        <v>811</v>
      </c>
      <c r="F275" s="255">
        <v>32509</v>
      </c>
      <c r="G275" s="254" t="s">
        <v>84</v>
      </c>
      <c r="H275" s="254" t="s">
        <v>799</v>
      </c>
      <c r="I275" s="258" t="s">
        <v>451</v>
      </c>
      <c r="J275" s="254"/>
      <c r="K275" s="254"/>
      <c r="L275" s="254"/>
      <c r="M275" s="254" t="s">
        <v>84</v>
      </c>
      <c r="N275" s="254"/>
      <c r="O275" s="254"/>
      <c r="P275" s="254"/>
      <c r="Q275" s="254"/>
      <c r="R275" s="254"/>
      <c r="S275" s="254"/>
      <c r="T275" s="255"/>
      <c r="U275" s="254"/>
    </row>
    <row r="276" spans="1:20" ht="15.75">
      <c r="A276" s="269">
        <v>411417</v>
      </c>
      <c r="B276" s="269" t="s">
        <v>688</v>
      </c>
      <c r="C276" s="269" t="s">
        <v>344</v>
      </c>
      <c r="D276" s="269" t="s">
        <v>1589</v>
      </c>
      <c r="E276" s="269" t="s">
        <v>811</v>
      </c>
      <c r="F276" s="270">
        <v>32509</v>
      </c>
      <c r="G276" s="269" t="s">
        <v>84</v>
      </c>
      <c r="H276" s="269" t="s">
        <v>799</v>
      </c>
      <c r="I276" s="269" t="s">
        <v>451</v>
      </c>
      <c r="J276" s="269" t="s">
        <v>809</v>
      </c>
      <c r="K276" s="269">
        <v>2006</v>
      </c>
      <c r="L276" s="269" t="s">
        <v>84</v>
      </c>
      <c r="M276" s="269" t="s">
        <v>84</v>
      </c>
      <c r="N276" s="271" t="s">
        <v>1590</v>
      </c>
      <c r="O276" s="269" t="s">
        <v>1591</v>
      </c>
      <c r="P276" s="269" t="s">
        <v>1592</v>
      </c>
      <c r="Q276" s="269" t="s">
        <v>1593</v>
      </c>
      <c r="R276" s="269">
        <v>0</v>
      </c>
      <c r="T276" s="257"/>
    </row>
    <row r="277" spans="1:20" ht="15.75">
      <c r="A277" s="269">
        <v>417638</v>
      </c>
      <c r="B277" s="269" t="s">
        <v>508</v>
      </c>
      <c r="C277" s="269" t="s">
        <v>141</v>
      </c>
      <c r="D277" s="269" t="s">
        <v>509</v>
      </c>
      <c r="E277" s="269" t="s">
        <v>1369</v>
      </c>
      <c r="F277" s="270">
        <v>32509</v>
      </c>
      <c r="G277" s="269" t="s">
        <v>84</v>
      </c>
      <c r="H277" s="269" t="s">
        <v>799</v>
      </c>
      <c r="I277" s="269" t="s">
        <v>451</v>
      </c>
      <c r="J277" s="269" t="s">
        <v>809</v>
      </c>
      <c r="K277" s="269">
        <v>2007</v>
      </c>
      <c r="L277" s="269" t="s">
        <v>84</v>
      </c>
      <c r="M277" s="269" t="s">
        <v>84</v>
      </c>
      <c r="N277" s="271" t="s">
        <v>1935</v>
      </c>
      <c r="O277" s="269" t="s">
        <v>1936</v>
      </c>
      <c r="P277" s="269">
        <v>0</v>
      </c>
      <c r="Q277" s="269" t="s">
        <v>84</v>
      </c>
      <c r="R277" s="269">
        <v>0</v>
      </c>
      <c r="T277" s="257"/>
    </row>
    <row r="278" spans="1:20" ht="15.75">
      <c r="A278" s="269">
        <v>419067</v>
      </c>
      <c r="B278" s="269" t="s">
        <v>792</v>
      </c>
      <c r="C278" s="269" t="s">
        <v>260</v>
      </c>
      <c r="D278" s="269" t="s">
        <v>205</v>
      </c>
      <c r="E278" s="269" t="s">
        <v>811</v>
      </c>
      <c r="F278" s="270" t="s">
        <v>2098</v>
      </c>
      <c r="G278" s="269" t="s">
        <v>84</v>
      </c>
      <c r="H278" s="269" t="s">
        <v>799</v>
      </c>
      <c r="I278" s="269" t="s">
        <v>451</v>
      </c>
      <c r="J278" s="269" t="s">
        <v>1171</v>
      </c>
      <c r="K278" s="269">
        <v>2008</v>
      </c>
      <c r="L278" s="269" t="s">
        <v>84</v>
      </c>
      <c r="M278" s="269" t="s">
        <v>84</v>
      </c>
      <c r="N278" s="271" t="s">
        <v>2099</v>
      </c>
      <c r="O278" s="269" t="s">
        <v>2100</v>
      </c>
      <c r="P278" s="269" t="s">
        <v>2101</v>
      </c>
      <c r="Q278" s="269" t="s">
        <v>2102</v>
      </c>
      <c r="R278" s="269">
        <v>0</v>
      </c>
      <c r="T278" s="257"/>
    </row>
    <row r="279" spans="1:20" ht="15.75">
      <c r="A279" s="269">
        <v>417717</v>
      </c>
      <c r="B279" s="269" t="s">
        <v>776</v>
      </c>
      <c r="C279" s="269" t="s">
        <v>190</v>
      </c>
      <c r="D279" s="269" t="s">
        <v>117</v>
      </c>
      <c r="E279" s="269" t="s">
        <v>811</v>
      </c>
      <c r="F279" s="270">
        <v>32527</v>
      </c>
      <c r="G279" s="269" t="s">
        <v>84</v>
      </c>
      <c r="H279" s="269" t="s">
        <v>799</v>
      </c>
      <c r="I279" s="269" t="s">
        <v>451</v>
      </c>
      <c r="J279" s="269" t="s">
        <v>809</v>
      </c>
      <c r="K279" s="269">
        <v>2007</v>
      </c>
      <c r="L279" s="269" t="s">
        <v>84</v>
      </c>
      <c r="M279" s="269" t="s">
        <v>84</v>
      </c>
      <c r="N279" s="271" t="s">
        <v>1956</v>
      </c>
      <c r="O279" s="269" t="s">
        <v>1957</v>
      </c>
      <c r="P279" s="269">
        <v>0</v>
      </c>
      <c r="Q279" s="269" t="s">
        <v>1599</v>
      </c>
      <c r="R279" s="269">
        <v>0</v>
      </c>
      <c r="T279" s="257"/>
    </row>
    <row r="280" spans="1:21" ht="15">
      <c r="A280" s="258">
        <v>410459</v>
      </c>
      <c r="B280" s="254" t="s">
        <v>669</v>
      </c>
      <c r="C280" s="254" t="s">
        <v>220</v>
      </c>
      <c r="D280" s="254" t="s">
        <v>1055</v>
      </c>
      <c r="E280" s="254" t="s">
        <v>808</v>
      </c>
      <c r="F280" s="255">
        <v>32539</v>
      </c>
      <c r="G280" s="254" t="s">
        <v>815</v>
      </c>
      <c r="H280" s="254" t="s">
        <v>799</v>
      </c>
      <c r="I280" s="258" t="s">
        <v>451</v>
      </c>
      <c r="J280" s="254"/>
      <c r="K280" s="254"/>
      <c r="L280" s="254"/>
      <c r="M280" s="254" t="s">
        <v>814</v>
      </c>
      <c r="N280" s="254"/>
      <c r="O280" s="254"/>
      <c r="P280" s="254"/>
      <c r="Q280" s="254"/>
      <c r="R280" s="254"/>
      <c r="S280" s="254"/>
      <c r="T280" s="255"/>
      <c r="U280" s="254"/>
    </row>
    <row r="281" spans="1:20" ht="15.75">
      <c r="A281" s="269">
        <v>417697</v>
      </c>
      <c r="B281" s="269" t="s">
        <v>447</v>
      </c>
      <c r="C281" s="269" t="s">
        <v>232</v>
      </c>
      <c r="D281" s="269" t="s">
        <v>151</v>
      </c>
      <c r="E281" s="269" t="s">
        <v>811</v>
      </c>
      <c r="F281" s="270">
        <v>32592</v>
      </c>
      <c r="G281" s="269" t="s">
        <v>84</v>
      </c>
      <c r="H281" s="269" t="s">
        <v>799</v>
      </c>
      <c r="I281" s="269" t="s">
        <v>451</v>
      </c>
      <c r="J281" s="269" t="s">
        <v>809</v>
      </c>
      <c r="K281" s="269">
        <v>2007</v>
      </c>
      <c r="L281" s="269" t="s">
        <v>84</v>
      </c>
      <c r="M281" s="269" t="s">
        <v>84</v>
      </c>
      <c r="N281" s="271" t="s">
        <v>1954</v>
      </c>
      <c r="O281" s="269" t="s">
        <v>1955</v>
      </c>
      <c r="P281" s="269">
        <v>0</v>
      </c>
      <c r="Q281" s="269" t="s">
        <v>84</v>
      </c>
      <c r="R281" s="269">
        <v>0</v>
      </c>
      <c r="T281" s="257"/>
    </row>
    <row r="282" spans="1:21" ht="15">
      <c r="A282" s="258">
        <v>412660</v>
      </c>
      <c r="B282" s="254" t="s">
        <v>706</v>
      </c>
      <c r="C282" s="254" t="s">
        <v>402</v>
      </c>
      <c r="D282" s="254" t="s">
        <v>1091</v>
      </c>
      <c r="E282" s="254" t="s">
        <v>808</v>
      </c>
      <c r="F282" s="255">
        <v>32618</v>
      </c>
      <c r="G282" s="254" t="s">
        <v>911</v>
      </c>
      <c r="H282" s="254" t="s">
        <v>799</v>
      </c>
      <c r="I282" s="258" t="s">
        <v>451</v>
      </c>
      <c r="J282" s="254"/>
      <c r="K282" s="254"/>
      <c r="L282" s="254"/>
      <c r="M282" s="254" t="s">
        <v>813</v>
      </c>
      <c r="N282" s="254"/>
      <c r="O282" s="254"/>
      <c r="P282" s="254"/>
      <c r="Q282" s="254"/>
      <c r="R282" s="254"/>
      <c r="S282" s="254"/>
      <c r="T282" s="255"/>
      <c r="U282" s="254"/>
    </row>
    <row r="283" spans="1:20" ht="15.75">
      <c r="A283" s="269">
        <v>412003</v>
      </c>
      <c r="B283" s="269" t="s">
        <v>699</v>
      </c>
      <c r="C283" s="269" t="s">
        <v>195</v>
      </c>
      <c r="D283" s="269" t="s">
        <v>303</v>
      </c>
      <c r="E283" s="269" t="s">
        <v>1369</v>
      </c>
      <c r="F283" s="270">
        <v>32629</v>
      </c>
      <c r="G283" s="269" t="s">
        <v>1616</v>
      </c>
      <c r="H283" s="269" t="s">
        <v>799</v>
      </c>
      <c r="I283" s="269" t="s">
        <v>451</v>
      </c>
      <c r="J283" s="269" t="s">
        <v>812</v>
      </c>
      <c r="K283" s="269">
        <v>2007</v>
      </c>
      <c r="L283" s="269" t="s">
        <v>84</v>
      </c>
      <c r="M283" s="269" t="s">
        <v>84</v>
      </c>
      <c r="N283" s="271" t="s">
        <v>1617</v>
      </c>
      <c r="O283" s="269" t="s">
        <v>1618</v>
      </c>
      <c r="P283" s="269" t="s">
        <v>1619</v>
      </c>
      <c r="Q283" s="269" t="s">
        <v>857</v>
      </c>
      <c r="R283" s="269">
        <v>0</v>
      </c>
      <c r="T283" s="257"/>
    </row>
    <row r="284" spans="1:20" ht="15.75">
      <c r="A284" s="269">
        <v>410334</v>
      </c>
      <c r="B284" s="269" t="s">
        <v>497</v>
      </c>
      <c r="C284" s="269" t="s">
        <v>132</v>
      </c>
      <c r="D284" s="269" t="s">
        <v>1547</v>
      </c>
      <c r="E284" s="269" t="s">
        <v>811</v>
      </c>
      <c r="F284" s="270">
        <v>32654</v>
      </c>
      <c r="G284" s="269" t="s">
        <v>84</v>
      </c>
      <c r="H284" s="269" t="s">
        <v>799</v>
      </c>
      <c r="I284" s="269" t="s">
        <v>451</v>
      </c>
      <c r="J284" s="269" t="s">
        <v>1415</v>
      </c>
      <c r="K284" s="269">
        <v>2006</v>
      </c>
      <c r="L284" s="269" t="s">
        <v>84</v>
      </c>
      <c r="M284" s="269" t="s">
        <v>84</v>
      </c>
      <c r="N284" s="271">
        <v>0</v>
      </c>
      <c r="O284" s="269" t="s">
        <v>1548</v>
      </c>
      <c r="P284" s="269" t="s">
        <v>1549</v>
      </c>
      <c r="Q284" s="269" t="s">
        <v>1550</v>
      </c>
      <c r="R284" s="269">
        <v>0</v>
      </c>
      <c r="T284" s="257"/>
    </row>
    <row r="285" spans="1:21" ht="15">
      <c r="A285" s="258">
        <v>410645</v>
      </c>
      <c r="B285" s="254" t="s">
        <v>674</v>
      </c>
      <c r="C285" s="254" t="s">
        <v>312</v>
      </c>
      <c r="D285" s="254" t="s">
        <v>95</v>
      </c>
      <c r="E285" s="254" t="s">
        <v>811</v>
      </c>
      <c r="F285" s="255">
        <v>32663</v>
      </c>
      <c r="G285" s="254" t="s">
        <v>84</v>
      </c>
      <c r="H285" s="254" t="s">
        <v>799</v>
      </c>
      <c r="I285" s="258" t="s">
        <v>451</v>
      </c>
      <c r="J285" s="254"/>
      <c r="K285" s="254"/>
      <c r="L285" s="254"/>
      <c r="M285" s="254" t="s">
        <v>831</v>
      </c>
      <c r="N285" s="254"/>
      <c r="O285" s="254"/>
      <c r="P285" s="254"/>
      <c r="Q285" s="254"/>
      <c r="R285" s="254"/>
      <c r="S285" s="254"/>
      <c r="T285" s="255"/>
      <c r="U285" s="254"/>
    </row>
    <row r="286" spans="1:21" ht="15">
      <c r="A286" s="258">
        <v>411242</v>
      </c>
      <c r="B286" s="254" t="s">
        <v>683</v>
      </c>
      <c r="C286" s="254" t="s">
        <v>203</v>
      </c>
      <c r="D286" s="254" t="s">
        <v>1071</v>
      </c>
      <c r="E286" s="254" t="s">
        <v>808</v>
      </c>
      <c r="F286" s="255">
        <v>32679</v>
      </c>
      <c r="G286" s="254" t="s">
        <v>839</v>
      </c>
      <c r="H286" s="254" t="s">
        <v>799</v>
      </c>
      <c r="I286" s="258" t="s">
        <v>451</v>
      </c>
      <c r="J286" s="254"/>
      <c r="K286" s="254"/>
      <c r="L286" s="254"/>
      <c r="M286" s="254" t="s">
        <v>830</v>
      </c>
      <c r="N286" s="254"/>
      <c r="O286" s="254"/>
      <c r="P286" s="254"/>
      <c r="Q286" s="254"/>
      <c r="R286" s="254"/>
      <c r="S286" s="254"/>
      <c r="T286" s="255"/>
      <c r="U286" s="254"/>
    </row>
    <row r="287" spans="1:21" ht="15">
      <c r="A287" s="258">
        <v>413710</v>
      </c>
      <c r="B287" s="254" t="s">
        <v>718</v>
      </c>
      <c r="C287" s="254" t="s">
        <v>100</v>
      </c>
      <c r="D287" s="254" t="s">
        <v>138</v>
      </c>
      <c r="E287" s="254" t="s">
        <v>808</v>
      </c>
      <c r="F287" s="255">
        <v>32700</v>
      </c>
      <c r="G287" s="254" t="s">
        <v>84</v>
      </c>
      <c r="H287" s="254" t="s">
        <v>799</v>
      </c>
      <c r="I287" s="258" t="s">
        <v>451</v>
      </c>
      <c r="J287" s="254"/>
      <c r="K287" s="254"/>
      <c r="L287" s="254"/>
      <c r="M287" s="254" t="s">
        <v>830</v>
      </c>
      <c r="N287" s="254"/>
      <c r="O287" s="254"/>
      <c r="P287" s="254"/>
      <c r="Q287" s="254"/>
      <c r="R287" s="254"/>
      <c r="S287" s="254"/>
      <c r="T287" s="255"/>
      <c r="U287" s="254"/>
    </row>
    <row r="288" spans="1:20" ht="15.75">
      <c r="A288" s="269">
        <v>409869</v>
      </c>
      <c r="B288" s="269" t="s">
        <v>658</v>
      </c>
      <c r="C288" s="269" t="s">
        <v>100</v>
      </c>
      <c r="D288" s="269" t="s">
        <v>365</v>
      </c>
      <c r="E288" s="269" t="s">
        <v>808</v>
      </c>
      <c r="F288" s="270" t="s">
        <v>1534</v>
      </c>
      <c r="G288" s="269" t="s">
        <v>84</v>
      </c>
      <c r="H288" s="269" t="s">
        <v>799</v>
      </c>
      <c r="I288" s="269" t="s">
        <v>451</v>
      </c>
      <c r="J288" s="269" t="s">
        <v>1537</v>
      </c>
      <c r="K288" s="269">
        <v>2007</v>
      </c>
      <c r="L288" s="269" t="s">
        <v>84</v>
      </c>
      <c r="M288" s="269" t="s">
        <v>84</v>
      </c>
      <c r="N288" s="271">
        <v>0</v>
      </c>
      <c r="O288" s="269" t="s">
        <v>1535</v>
      </c>
      <c r="P288" s="269" t="s">
        <v>1536</v>
      </c>
      <c r="Q288" s="269" t="s">
        <v>84</v>
      </c>
      <c r="R288" s="269" t="s">
        <v>1529</v>
      </c>
      <c r="T288" s="257"/>
    </row>
    <row r="289" spans="1:21" ht="15">
      <c r="A289" s="258">
        <v>410434</v>
      </c>
      <c r="B289" s="254" t="s">
        <v>668</v>
      </c>
      <c r="C289" s="254" t="s">
        <v>377</v>
      </c>
      <c r="D289" s="254" t="s">
        <v>1144</v>
      </c>
      <c r="E289" s="254" t="s">
        <v>808</v>
      </c>
      <c r="F289" s="255">
        <v>32760</v>
      </c>
      <c r="G289" s="254" t="s">
        <v>814</v>
      </c>
      <c r="H289" s="254" t="s">
        <v>799</v>
      </c>
      <c r="I289" s="258" t="s">
        <v>451</v>
      </c>
      <c r="J289" s="254"/>
      <c r="K289" s="254"/>
      <c r="L289" s="254"/>
      <c r="M289" s="254" t="s">
        <v>814</v>
      </c>
      <c r="N289" s="254"/>
      <c r="O289" s="254"/>
      <c r="P289" s="254"/>
      <c r="Q289" s="254"/>
      <c r="R289" s="254"/>
      <c r="S289" s="254"/>
      <c r="T289" s="255"/>
      <c r="U289" s="254"/>
    </row>
    <row r="290" spans="1:20" ht="15.75">
      <c r="A290" s="269">
        <v>418011</v>
      </c>
      <c r="B290" s="269" t="s">
        <v>1996</v>
      </c>
      <c r="C290" s="269" t="s">
        <v>187</v>
      </c>
      <c r="D290" s="269" t="s">
        <v>1997</v>
      </c>
      <c r="E290" s="269" t="s">
        <v>808</v>
      </c>
      <c r="F290" s="270">
        <v>32761</v>
      </c>
      <c r="G290" s="269" t="s">
        <v>1998</v>
      </c>
      <c r="H290" s="269" t="s">
        <v>799</v>
      </c>
      <c r="I290" s="269" t="s">
        <v>451</v>
      </c>
      <c r="J290" s="269" t="s">
        <v>809</v>
      </c>
      <c r="K290" s="269">
        <v>2007</v>
      </c>
      <c r="L290" s="269" t="s">
        <v>854</v>
      </c>
      <c r="M290" s="269" t="s">
        <v>854</v>
      </c>
      <c r="N290" s="271" t="s">
        <v>1999</v>
      </c>
      <c r="O290" s="269" t="s">
        <v>2001</v>
      </c>
      <c r="P290" s="269">
        <v>0</v>
      </c>
      <c r="Q290" s="269" t="s">
        <v>2002</v>
      </c>
      <c r="R290" s="269" t="s">
        <v>2000</v>
      </c>
      <c r="T290" s="257"/>
    </row>
    <row r="291" spans="1:21" ht="15">
      <c r="A291" s="258">
        <v>414833</v>
      </c>
      <c r="B291" s="254" t="s">
        <v>728</v>
      </c>
      <c r="C291" s="254" t="s">
        <v>100</v>
      </c>
      <c r="D291" s="254" t="s">
        <v>123</v>
      </c>
      <c r="E291" s="254" t="s">
        <v>808</v>
      </c>
      <c r="F291" s="255">
        <v>32791</v>
      </c>
      <c r="G291" s="254" t="s">
        <v>872</v>
      </c>
      <c r="H291" s="254" t="s">
        <v>799</v>
      </c>
      <c r="I291" s="258" t="s">
        <v>451</v>
      </c>
      <c r="J291" s="254"/>
      <c r="K291" s="254"/>
      <c r="L291" s="254"/>
      <c r="M291" s="254" t="s">
        <v>831</v>
      </c>
      <c r="N291" s="254"/>
      <c r="O291" s="254"/>
      <c r="P291" s="254"/>
      <c r="Q291" s="254"/>
      <c r="R291" s="254"/>
      <c r="S291" s="254"/>
      <c r="T291" s="255"/>
      <c r="U291" s="254"/>
    </row>
    <row r="292" spans="1:20" ht="15.75">
      <c r="A292" s="269">
        <v>410861</v>
      </c>
      <c r="B292" s="269" t="s">
        <v>677</v>
      </c>
      <c r="C292" s="269" t="s">
        <v>265</v>
      </c>
      <c r="D292" s="269" t="s">
        <v>1063</v>
      </c>
      <c r="E292" s="269" t="s">
        <v>1369</v>
      </c>
      <c r="F292" s="270">
        <v>32813</v>
      </c>
      <c r="G292" s="269" t="s">
        <v>830</v>
      </c>
      <c r="H292" s="269" t="s">
        <v>799</v>
      </c>
      <c r="I292" s="269" t="s">
        <v>451</v>
      </c>
      <c r="J292" s="269" t="s">
        <v>812</v>
      </c>
      <c r="K292" s="269">
        <v>2006</v>
      </c>
      <c r="L292" s="269" t="s">
        <v>1574</v>
      </c>
      <c r="M292" s="269" t="s">
        <v>1574</v>
      </c>
      <c r="N292" s="271" t="s">
        <v>1573</v>
      </c>
      <c r="O292" s="269" t="s">
        <v>1575</v>
      </c>
      <c r="P292" s="269">
        <v>0</v>
      </c>
      <c r="Q292" s="269" t="s">
        <v>830</v>
      </c>
      <c r="R292" s="269">
        <v>0</v>
      </c>
      <c r="T292" s="257"/>
    </row>
    <row r="293" spans="1:20" ht="15.75">
      <c r="A293" s="269">
        <v>413501</v>
      </c>
      <c r="B293" s="269" t="s">
        <v>1099</v>
      </c>
      <c r="C293" s="269" t="s">
        <v>353</v>
      </c>
      <c r="D293" s="269" t="s">
        <v>93</v>
      </c>
      <c r="E293" s="269" t="s">
        <v>1369</v>
      </c>
      <c r="F293" s="270" t="s">
        <v>1657</v>
      </c>
      <c r="G293" s="269" t="s">
        <v>836</v>
      </c>
      <c r="H293" s="269" t="s">
        <v>799</v>
      </c>
      <c r="I293" s="269" t="s">
        <v>451</v>
      </c>
      <c r="J293" s="269" t="s">
        <v>1415</v>
      </c>
      <c r="K293" s="269">
        <v>2007</v>
      </c>
      <c r="L293" s="269" t="s">
        <v>830</v>
      </c>
      <c r="M293" s="269" t="s">
        <v>830</v>
      </c>
      <c r="N293" s="271" t="s">
        <v>1658</v>
      </c>
      <c r="O293" s="269" t="s">
        <v>1659</v>
      </c>
      <c r="P293" s="269" t="s">
        <v>1582</v>
      </c>
      <c r="Q293" s="269" t="s">
        <v>836</v>
      </c>
      <c r="R293" s="269">
        <v>0</v>
      </c>
      <c r="T293" s="257"/>
    </row>
    <row r="294" spans="1:21" ht="15">
      <c r="A294" s="258">
        <v>412886</v>
      </c>
      <c r="B294" s="254" t="s">
        <v>1092</v>
      </c>
      <c r="C294" s="254" t="s">
        <v>378</v>
      </c>
      <c r="D294" s="254" t="s">
        <v>1093</v>
      </c>
      <c r="E294" s="254" t="s">
        <v>811</v>
      </c>
      <c r="F294" s="255">
        <v>32841</v>
      </c>
      <c r="G294" s="254" t="s">
        <v>84</v>
      </c>
      <c r="H294" s="254" t="s">
        <v>799</v>
      </c>
      <c r="I294" s="258" t="s">
        <v>451</v>
      </c>
      <c r="J294" s="254"/>
      <c r="K294" s="254"/>
      <c r="L294" s="254"/>
      <c r="M294" s="254" t="s">
        <v>829</v>
      </c>
      <c r="N294" s="254"/>
      <c r="O294" s="254"/>
      <c r="P294" s="254"/>
      <c r="Q294" s="254"/>
      <c r="R294" s="254"/>
      <c r="S294" s="254"/>
      <c r="T294" s="255"/>
      <c r="U294" s="254"/>
    </row>
    <row r="295" spans="1:20" ht="15.75">
      <c r="A295" s="269">
        <v>412249</v>
      </c>
      <c r="B295" s="269" t="s">
        <v>519</v>
      </c>
      <c r="C295" s="269" t="s">
        <v>520</v>
      </c>
      <c r="D295" s="269" t="s">
        <v>291</v>
      </c>
      <c r="E295" s="269" t="s">
        <v>811</v>
      </c>
      <c r="F295" s="270">
        <v>32852</v>
      </c>
      <c r="G295" s="269" t="s">
        <v>814</v>
      </c>
      <c r="H295" s="269" t="s">
        <v>799</v>
      </c>
      <c r="I295" s="269" t="s">
        <v>451</v>
      </c>
      <c r="J295" s="269" t="s">
        <v>809</v>
      </c>
      <c r="K295" s="269">
        <v>2009</v>
      </c>
      <c r="L295" s="269" t="s">
        <v>814</v>
      </c>
      <c r="M295" s="269" t="s">
        <v>814</v>
      </c>
      <c r="N295" s="271" t="s">
        <v>1620</v>
      </c>
      <c r="O295" s="269" t="s">
        <v>1621</v>
      </c>
      <c r="P295" s="269" t="s">
        <v>1622</v>
      </c>
      <c r="Q295" s="269" t="s">
        <v>814</v>
      </c>
      <c r="R295" s="269">
        <v>0</v>
      </c>
      <c r="T295" s="257"/>
    </row>
    <row r="296" spans="1:20" ht="15.75">
      <c r="A296" s="269">
        <v>415183</v>
      </c>
      <c r="B296" s="269" t="s">
        <v>761</v>
      </c>
      <c r="C296" s="269" t="s">
        <v>114</v>
      </c>
      <c r="D296" s="269" t="s">
        <v>130</v>
      </c>
      <c r="E296" s="269" t="s">
        <v>1369</v>
      </c>
      <c r="F296" s="270">
        <v>32874</v>
      </c>
      <c r="G296" s="269" t="s">
        <v>84</v>
      </c>
      <c r="H296" s="269" t="s">
        <v>799</v>
      </c>
      <c r="I296" s="269" t="s">
        <v>451</v>
      </c>
      <c r="J296" s="269" t="s">
        <v>809</v>
      </c>
      <c r="K296" s="269">
        <v>2007</v>
      </c>
      <c r="L296" s="269" t="s">
        <v>84</v>
      </c>
      <c r="M296" s="269" t="s">
        <v>84</v>
      </c>
      <c r="N296" s="271" t="s">
        <v>1721</v>
      </c>
      <c r="O296" s="269" t="s">
        <v>1722</v>
      </c>
      <c r="P296" s="269" t="s">
        <v>1723</v>
      </c>
      <c r="Q296" s="269" t="s">
        <v>1724</v>
      </c>
      <c r="R296" s="269">
        <v>0</v>
      </c>
      <c r="T296" s="257"/>
    </row>
    <row r="297" spans="1:21" ht="15">
      <c r="A297" s="258">
        <v>411715</v>
      </c>
      <c r="B297" s="254" t="s">
        <v>318</v>
      </c>
      <c r="C297" s="254" t="s">
        <v>378</v>
      </c>
      <c r="D297" s="254" t="s">
        <v>1077</v>
      </c>
      <c r="E297" s="254" t="s">
        <v>808</v>
      </c>
      <c r="F297" s="255">
        <v>32888</v>
      </c>
      <c r="G297" s="254" t="s">
        <v>900</v>
      </c>
      <c r="H297" s="254" t="s">
        <v>799</v>
      </c>
      <c r="I297" s="258" t="s">
        <v>451</v>
      </c>
      <c r="J297" s="254"/>
      <c r="K297" s="254"/>
      <c r="L297" s="254"/>
      <c r="M297" s="254" t="s">
        <v>816</v>
      </c>
      <c r="N297" s="254"/>
      <c r="O297" s="254"/>
      <c r="P297" s="254"/>
      <c r="Q297" s="254"/>
      <c r="R297" s="254"/>
      <c r="S297" s="254"/>
      <c r="T297" s="255"/>
      <c r="U297" s="254"/>
    </row>
    <row r="298" spans="1:20" ht="15.75">
      <c r="A298" s="269">
        <v>414831</v>
      </c>
      <c r="B298" s="269" t="s">
        <v>727</v>
      </c>
      <c r="C298" s="269" t="s">
        <v>332</v>
      </c>
      <c r="D298" s="269" t="s">
        <v>111</v>
      </c>
      <c r="E298" s="269" t="s">
        <v>811</v>
      </c>
      <c r="F298" s="270" t="s">
        <v>1701</v>
      </c>
      <c r="G298" s="269" t="s">
        <v>868</v>
      </c>
      <c r="H298" s="269" t="s">
        <v>799</v>
      </c>
      <c r="I298" s="269" t="s">
        <v>451</v>
      </c>
      <c r="J298" s="269" t="s">
        <v>812</v>
      </c>
      <c r="K298" s="269">
        <v>2008</v>
      </c>
      <c r="L298" s="269" t="s">
        <v>868</v>
      </c>
      <c r="M298" s="269" t="s">
        <v>868</v>
      </c>
      <c r="N298" s="271" t="s">
        <v>1702</v>
      </c>
      <c r="O298" s="269" t="s">
        <v>1703</v>
      </c>
      <c r="P298" s="269" t="s">
        <v>1639</v>
      </c>
      <c r="Q298" s="269" t="s">
        <v>868</v>
      </c>
      <c r="R298" s="269">
        <v>0</v>
      </c>
      <c r="T298" s="257"/>
    </row>
    <row r="299" spans="1:20" ht="15.75">
      <c r="A299" s="269">
        <v>415814</v>
      </c>
      <c r="B299" s="269" t="s">
        <v>458</v>
      </c>
      <c r="C299" s="269" t="s">
        <v>245</v>
      </c>
      <c r="D299" s="269" t="s">
        <v>98</v>
      </c>
      <c r="E299" s="269" t="s">
        <v>1369</v>
      </c>
      <c r="F299" s="270">
        <v>32893</v>
      </c>
      <c r="G299" s="269" t="s">
        <v>829</v>
      </c>
      <c r="H299" s="269" t="s">
        <v>799</v>
      </c>
      <c r="I299" s="269" t="s">
        <v>451</v>
      </c>
      <c r="J299" s="269" t="s">
        <v>812</v>
      </c>
      <c r="K299" s="269">
        <v>2008</v>
      </c>
      <c r="L299" s="269" t="s">
        <v>84</v>
      </c>
      <c r="M299" s="269" t="s">
        <v>829</v>
      </c>
      <c r="N299" s="271" t="s">
        <v>1765</v>
      </c>
      <c r="O299" s="269" t="s">
        <v>1766</v>
      </c>
      <c r="P299" s="269">
        <v>0</v>
      </c>
      <c r="Q299" s="269" t="s">
        <v>84</v>
      </c>
      <c r="R299" s="269">
        <v>0</v>
      </c>
      <c r="T299" s="257"/>
    </row>
    <row r="300" spans="1:20" ht="15.75">
      <c r="A300" s="269">
        <v>415340</v>
      </c>
      <c r="B300" s="269" t="s">
        <v>734</v>
      </c>
      <c r="C300" s="269" t="s">
        <v>97</v>
      </c>
      <c r="D300" s="269" t="s">
        <v>238</v>
      </c>
      <c r="E300" s="269" t="s">
        <v>811</v>
      </c>
      <c r="F300" s="270">
        <v>32940</v>
      </c>
      <c r="G300" s="269" t="s">
        <v>84</v>
      </c>
      <c r="H300" s="269" t="s">
        <v>799</v>
      </c>
      <c r="I300" s="269" t="s">
        <v>451</v>
      </c>
      <c r="J300" s="269" t="s">
        <v>809</v>
      </c>
      <c r="K300" s="269">
        <v>2011</v>
      </c>
      <c r="L300" s="269" t="s">
        <v>84</v>
      </c>
      <c r="M300" s="269" t="s">
        <v>84</v>
      </c>
      <c r="N300" s="271" t="s">
        <v>1731</v>
      </c>
      <c r="O300" s="269" t="s">
        <v>1732</v>
      </c>
      <c r="P300" s="269">
        <v>0</v>
      </c>
      <c r="Q300" s="269" t="s">
        <v>1733</v>
      </c>
      <c r="R300" s="269">
        <v>0</v>
      </c>
      <c r="T300" s="257"/>
    </row>
    <row r="301" spans="1:21" ht="15">
      <c r="A301" s="258">
        <v>414940</v>
      </c>
      <c r="B301" s="254" t="s">
        <v>1105</v>
      </c>
      <c r="C301" s="254" t="s">
        <v>423</v>
      </c>
      <c r="D301" s="254" t="s">
        <v>410</v>
      </c>
      <c r="E301" s="254" t="s">
        <v>808</v>
      </c>
      <c r="F301" s="255">
        <v>32972</v>
      </c>
      <c r="G301" s="254" t="s">
        <v>920</v>
      </c>
      <c r="H301" s="254" t="s">
        <v>799</v>
      </c>
      <c r="I301" s="258" t="s">
        <v>451</v>
      </c>
      <c r="J301" s="254"/>
      <c r="K301" s="254"/>
      <c r="L301" s="254"/>
      <c r="M301" s="254" t="s">
        <v>814</v>
      </c>
      <c r="N301" s="259"/>
      <c r="O301" s="260"/>
      <c r="P301" s="260"/>
      <c r="Q301" s="260"/>
      <c r="R301" s="260"/>
      <c r="S301" s="254"/>
      <c r="T301" s="255"/>
      <c r="U301" s="254"/>
    </row>
    <row r="302" spans="1:20" ht="15.75">
      <c r="A302" s="269">
        <v>417579</v>
      </c>
      <c r="B302" s="269" t="s">
        <v>470</v>
      </c>
      <c r="C302" s="269" t="s">
        <v>86</v>
      </c>
      <c r="D302" s="269" t="s">
        <v>291</v>
      </c>
      <c r="E302" s="269" t="s">
        <v>808</v>
      </c>
      <c r="F302" s="270" t="s">
        <v>1927</v>
      </c>
      <c r="G302" s="269" t="s">
        <v>84</v>
      </c>
      <c r="H302" s="269" t="s">
        <v>799</v>
      </c>
      <c r="I302" s="269" t="s">
        <v>451</v>
      </c>
      <c r="J302" s="269" t="s">
        <v>809</v>
      </c>
      <c r="K302" s="269">
        <v>2007</v>
      </c>
      <c r="L302" s="269" t="s">
        <v>822</v>
      </c>
      <c r="M302" s="269" t="s">
        <v>822</v>
      </c>
      <c r="N302" s="271" t="s">
        <v>1928</v>
      </c>
      <c r="O302" s="269" t="s">
        <v>1929</v>
      </c>
      <c r="P302" s="269" t="s">
        <v>1476</v>
      </c>
      <c r="Q302" s="269" t="s">
        <v>1930</v>
      </c>
      <c r="R302" s="269" t="s">
        <v>923</v>
      </c>
      <c r="T302" s="257"/>
    </row>
    <row r="303" spans="1:20" ht="15.75">
      <c r="A303" s="269">
        <v>410552</v>
      </c>
      <c r="B303" s="269" t="s">
        <v>1286</v>
      </c>
      <c r="C303" s="269" t="s">
        <v>113</v>
      </c>
      <c r="D303" s="269" t="s">
        <v>1057</v>
      </c>
      <c r="E303" s="269" t="s">
        <v>808</v>
      </c>
      <c r="F303" s="270">
        <v>33062</v>
      </c>
      <c r="G303" s="269" t="s">
        <v>84</v>
      </c>
      <c r="H303" s="269" t="s">
        <v>799</v>
      </c>
      <c r="I303" s="269" t="s">
        <v>451</v>
      </c>
      <c r="J303" s="269" t="s">
        <v>809</v>
      </c>
      <c r="K303" s="269">
        <v>2008</v>
      </c>
      <c r="L303" s="269" t="s">
        <v>84</v>
      </c>
      <c r="M303" s="269" t="s">
        <v>84</v>
      </c>
      <c r="N303" s="271" t="s">
        <v>1556</v>
      </c>
      <c r="O303" s="269" t="s">
        <v>1557</v>
      </c>
      <c r="P303" s="269" t="s">
        <v>1558</v>
      </c>
      <c r="Q303" s="269" t="s">
        <v>817</v>
      </c>
      <c r="R303" s="269" t="s">
        <v>1396</v>
      </c>
      <c r="T303" s="257"/>
    </row>
    <row r="304" spans="1:20" ht="15.75">
      <c r="A304" s="269">
        <v>411648</v>
      </c>
      <c r="B304" s="269" t="s">
        <v>1314</v>
      </c>
      <c r="C304" s="269" t="s">
        <v>226</v>
      </c>
      <c r="D304" s="269" t="s">
        <v>1600</v>
      </c>
      <c r="E304" s="269" t="s">
        <v>808</v>
      </c>
      <c r="F304" s="270" t="s">
        <v>1601</v>
      </c>
      <c r="G304" s="269" t="s">
        <v>84</v>
      </c>
      <c r="H304" s="269" t="s">
        <v>799</v>
      </c>
      <c r="I304" s="269" t="s">
        <v>451</v>
      </c>
      <c r="J304" s="269" t="s">
        <v>809</v>
      </c>
      <c r="K304" s="269">
        <v>2008</v>
      </c>
      <c r="L304" s="269" t="s">
        <v>84</v>
      </c>
      <c r="M304" s="269" t="s">
        <v>84</v>
      </c>
      <c r="N304" s="271" t="s">
        <v>1602</v>
      </c>
      <c r="O304" s="269" t="s">
        <v>1603</v>
      </c>
      <c r="P304" s="269" t="s">
        <v>1582</v>
      </c>
      <c r="Q304" s="269" t="s">
        <v>1604</v>
      </c>
      <c r="R304" s="269" t="s">
        <v>833</v>
      </c>
      <c r="T304" s="257"/>
    </row>
    <row r="305" spans="1:21" ht="15">
      <c r="A305" s="258">
        <v>415499</v>
      </c>
      <c r="B305" s="254" t="s">
        <v>736</v>
      </c>
      <c r="C305" s="254" t="s">
        <v>160</v>
      </c>
      <c r="D305" s="254" t="s">
        <v>1164</v>
      </c>
      <c r="E305" s="254" t="s">
        <v>808</v>
      </c>
      <c r="F305" s="255">
        <v>33111</v>
      </c>
      <c r="G305" s="254" t="s">
        <v>815</v>
      </c>
      <c r="H305" s="254" t="s">
        <v>820</v>
      </c>
      <c r="I305" s="258" t="s">
        <v>451</v>
      </c>
      <c r="J305" s="254"/>
      <c r="K305" s="254"/>
      <c r="L305" s="254"/>
      <c r="M305" s="254"/>
      <c r="N305" s="259"/>
      <c r="O305" s="260"/>
      <c r="P305" s="260"/>
      <c r="Q305" s="260"/>
      <c r="R305" s="260"/>
      <c r="S305" s="254"/>
      <c r="T305" s="255"/>
      <c r="U305" s="254"/>
    </row>
    <row r="306" spans="1:21" ht="15">
      <c r="A306" s="258">
        <v>413653</v>
      </c>
      <c r="B306" s="254" t="s">
        <v>1101</v>
      </c>
      <c r="C306" s="254" t="s">
        <v>227</v>
      </c>
      <c r="D306" s="254" t="s">
        <v>400</v>
      </c>
      <c r="E306" s="254" t="s">
        <v>808</v>
      </c>
      <c r="F306" s="255">
        <v>33133</v>
      </c>
      <c r="G306" s="254" t="s">
        <v>84</v>
      </c>
      <c r="H306" s="254" t="s">
        <v>799</v>
      </c>
      <c r="I306" s="258" t="s">
        <v>451</v>
      </c>
      <c r="J306" s="254"/>
      <c r="K306" s="254"/>
      <c r="L306" s="254"/>
      <c r="M306" s="254" t="s">
        <v>830</v>
      </c>
      <c r="N306" s="254"/>
      <c r="O306" s="254"/>
      <c r="P306" s="254"/>
      <c r="Q306" s="254"/>
      <c r="R306" s="254"/>
      <c r="S306" s="254"/>
      <c r="T306" s="255"/>
      <c r="U306" s="254"/>
    </row>
    <row r="307" spans="1:20" ht="15.75">
      <c r="A307" s="269">
        <v>411301</v>
      </c>
      <c r="B307" s="269" t="s">
        <v>684</v>
      </c>
      <c r="C307" s="269" t="s">
        <v>110</v>
      </c>
      <c r="D307" s="269" t="s">
        <v>289</v>
      </c>
      <c r="E307" s="269" t="s">
        <v>811</v>
      </c>
      <c r="F307" s="270">
        <v>33143</v>
      </c>
      <c r="G307" s="269" t="s">
        <v>855</v>
      </c>
      <c r="H307" s="269" t="s">
        <v>799</v>
      </c>
      <c r="I307" s="269" t="s">
        <v>451</v>
      </c>
      <c r="J307" s="269" t="s">
        <v>1171</v>
      </c>
      <c r="K307" s="269">
        <v>2008</v>
      </c>
      <c r="L307" s="269" t="s">
        <v>814</v>
      </c>
      <c r="M307" s="269" t="s">
        <v>814</v>
      </c>
      <c r="N307" s="271" t="s">
        <v>1584</v>
      </c>
      <c r="O307" s="269" t="s">
        <v>1585</v>
      </c>
      <c r="P307" s="269" t="s">
        <v>1586</v>
      </c>
      <c r="Q307" s="269" t="s">
        <v>814</v>
      </c>
      <c r="R307" s="269">
        <v>0</v>
      </c>
      <c r="T307" s="257"/>
    </row>
    <row r="308" spans="1:21" ht="15">
      <c r="A308" s="258">
        <v>415290</v>
      </c>
      <c r="B308" s="254" t="s">
        <v>733</v>
      </c>
      <c r="C308" s="254" t="s">
        <v>166</v>
      </c>
      <c r="D308" s="254" t="s">
        <v>99</v>
      </c>
      <c r="E308" s="254" t="s">
        <v>808</v>
      </c>
      <c r="F308" s="255">
        <v>33163</v>
      </c>
      <c r="G308" s="254" t="s">
        <v>84</v>
      </c>
      <c r="H308" s="254" t="s">
        <v>799</v>
      </c>
      <c r="I308" s="258" t="s">
        <v>451</v>
      </c>
      <c r="J308" s="254"/>
      <c r="K308" s="254"/>
      <c r="L308" s="254"/>
      <c r="M308" s="254" t="s">
        <v>84</v>
      </c>
      <c r="N308" s="259"/>
      <c r="O308" s="260"/>
      <c r="P308" s="260"/>
      <c r="Q308" s="260"/>
      <c r="R308" s="260"/>
      <c r="S308" s="254"/>
      <c r="T308" s="255"/>
      <c r="U308" s="254"/>
    </row>
    <row r="309" spans="1:20" ht="15.75">
      <c r="A309" s="269">
        <v>418139</v>
      </c>
      <c r="B309" s="269" t="s">
        <v>784</v>
      </c>
      <c r="C309" s="269" t="s">
        <v>181</v>
      </c>
      <c r="D309" s="269" t="s">
        <v>2019</v>
      </c>
      <c r="E309" s="269" t="s">
        <v>811</v>
      </c>
      <c r="F309" s="270">
        <v>33174</v>
      </c>
      <c r="G309" s="269" t="s">
        <v>831</v>
      </c>
      <c r="H309" s="269" t="s">
        <v>799</v>
      </c>
      <c r="I309" s="269" t="s">
        <v>451</v>
      </c>
      <c r="J309" s="269" t="s">
        <v>809</v>
      </c>
      <c r="K309" s="269">
        <v>2008</v>
      </c>
      <c r="L309" s="269" t="s">
        <v>84</v>
      </c>
      <c r="M309" s="269" t="s">
        <v>831</v>
      </c>
      <c r="N309" s="271" t="s">
        <v>2020</v>
      </c>
      <c r="O309" s="269" t="s">
        <v>2021</v>
      </c>
      <c r="P309" s="269">
        <v>0</v>
      </c>
      <c r="Q309" s="269" t="s">
        <v>2022</v>
      </c>
      <c r="R309" s="269">
        <v>0</v>
      </c>
      <c r="T309" s="257"/>
    </row>
    <row r="310" spans="1:21" ht="15">
      <c r="A310" s="258">
        <v>414818</v>
      </c>
      <c r="B310" s="254" t="s">
        <v>725</v>
      </c>
      <c r="C310" s="254" t="s">
        <v>726</v>
      </c>
      <c r="D310" s="254" t="s">
        <v>413</v>
      </c>
      <c r="E310" s="254" t="s">
        <v>808</v>
      </c>
      <c r="F310" s="255">
        <v>33193</v>
      </c>
      <c r="G310" s="254" t="s">
        <v>84</v>
      </c>
      <c r="H310" s="254" t="s">
        <v>799</v>
      </c>
      <c r="I310" s="258" t="s">
        <v>451</v>
      </c>
      <c r="J310" s="254"/>
      <c r="K310" s="254"/>
      <c r="L310" s="254"/>
      <c r="M310" s="254" t="s">
        <v>823</v>
      </c>
      <c r="N310" s="254"/>
      <c r="O310" s="254"/>
      <c r="P310" s="254"/>
      <c r="Q310" s="254"/>
      <c r="R310" s="254"/>
      <c r="S310" s="254"/>
      <c r="T310" s="255"/>
      <c r="U310" s="254"/>
    </row>
    <row r="311" spans="1:20" ht="15.75">
      <c r="A311" s="269">
        <v>415627</v>
      </c>
      <c r="B311" s="269" t="s">
        <v>738</v>
      </c>
      <c r="C311" s="269" t="s">
        <v>242</v>
      </c>
      <c r="D311" s="269" t="s">
        <v>194</v>
      </c>
      <c r="E311" s="269" t="s">
        <v>808</v>
      </c>
      <c r="F311" s="270">
        <v>33225</v>
      </c>
      <c r="G311" s="269" t="s">
        <v>84</v>
      </c>
      <c r="H311" s="269" t="s">
        <v>799</v>
      </c>
      <c r="I311" s="269" t="s">
        <v>451</v>
      </c>
      <c r="J311" s="269" t="s">
        <v>812</v>
      </c>
      <c r="K311" s="269">
        <v>2011</v>
      </c>
      <c r="L311" s="269" t="s">
        <v>84</v>
      </c>
      <c r="M311" s="269" t="s">
        <v>84</v>
      </c>
      <c r="N311" s="271" t="s">
        <v>1749</v>
      </c>
      <c r="O311" s="269" t="s">
        <v>1751</v>
      </c>
      <c r="P311" s="269">
        <v>0</v>
      </c>
      <c r="Q311" s="269" t="s">
        <v>84</v>
      </c>
      <c r="R311" s="269" t="s">
        <v>1750</v>
      </c>
      <c r="T311" s="257"/>
    </row>
    <row r="312" spans="1:21" ht="15">
      <c r="A312" s="258">
        <v>413355</v>
      </c>
      <c r="B312" s="254" t="s">
        <v>1098</v>
      </c>
      <c r="C312" s="254" t="s">
        <v>163</v>
      </c>
      <c r="D312" s="254" t="s">
        <v>384</v>
      </c>
      <c r="E312" s="254" t="s">
        <v>808</v>
      </c>
      <c r="F312" s="255">
        <v>33239</v>
      </c>
      <c r="G312" s="254" t="s">
        <v>84</v>
      </c>
      <c r="H312" s="254" t="s">
        <v>799</v>
      </c>
      <c r="I312" s="258" t="s">
        <v>451</v>
      </c>
      <c r="J312" s="254"/>
      <c r="K312" s="254"/>
      <c r="L312" s="254"/>
      <c r="M312" s="254" t="s">
        <v>84</v>
      </c>
      <c r="N312" s="254"/>
      <c r="O312" s="254"/>
      <c r="P312" s="254"/>
      <c r="Q312" s="254"/>
      <c r="R312" s="254"/>
      <c r="S312" s="254"/>
      <c r="T312" s="255"/>
      <c r="U312" s="254"/>
    </row>
    <row r="313" spans="1:20" ht="15.75">
      <c r="A313" s="269">
        <v>415216</v>
      </c>
      <c r="B313" s="269" t="s">
        <v>492</v>
      </c>
      <c r="C313" s="269" t="s">
        <v>86</v>
      </c>
      <c r="D313" s="269" t="s">
        <v>184</v>
      </c>
      <c r="E313" s="269" t="s">
        <v>1369</v>
      </c>
      <c r="F313" s="270">
        <v>33239</v>
      </c>
      <c r="G313" s="269" t="s">
        <v>84</v>
      </c>
      <c r="H313" s="269" t="s">
        <v>799</v>
      </c>
      <c r="I313" s="269" t="s">
        <v>451</v>
      </c>
      <c r="J313" s="269" t="s">
        <v>809</v>
      </c>
      <c r="K313" s="269">
        <v>2010</v>
      </c>
      <c r="L313" s="269" t="s">
        <v>84</v>
      </c>
      <c r="M313" s="269" t="s">
        <v>84</v>
      </c>
      <c r="N313" s="271" t="s">
        <v>1725</v>
      </c>
      <c r="O313" s="269" t="s">
        <v>1726</v>
      </c>
      <c r="P313" s="269">
        <v>0</v>
      </c>
      <c r="Q313" s="269" t="s">
        <v>84</v>
      </c>
      <c r="R313" s="269">
        <v>0</v>
      </c>
      <c r="T313" s="257"/>
    </row>
    <row r="314" spans="1:20" ht="15.75">
      <c r="A314" s="269">
        <v>415633</v>
      </c>
      <c r="B314" s="269" t="s">
        <v>763</v>
      </c>
      <c r="C314" s="269" t="s">
        <v>133</v>
      </c>
      <c r="D314" s="269" t="s">
        <v>210</v>
      </c>
      <c r="E314" s="269" t="s">
        <v>808</v>
      </c>
      <c r="F314" s="270">
        <v>33240</v>
      </c>
      <c r="G314" s="269" t="s">
        <v>84</v>
      </c>
      <c r="H314" s="269" t="s">
        <v>799</v>
      </c>
      <c r="I314" s="269" t="s">
        <v>451</v>
      </c>
      <c r="J314" s="269" t="s">
        <v>1350</v>
      </c>
      <c r="K314" s="269">
        <v>2011</v>
      </c>
      <c r="L314" s="269" t="s">
        <v>84</v>
      </c>
      <c r="M314" s="269" t="s">
        <v>84</v>
      </c>
      <c r="N314" s="271" t="s">
        <v>1752</v>
      </c>
      <c r="O314" s="269" t="s">
        <v>1754</v>
      </c>
      <c r="P314" s="269">
        <v>0</v>
      </c>
      <c r="Q314" s="269" t="s">
        <v>907</v>
      </c>
      <c r="R314" s="269" t="s">
        <v>1753</v>
      </c>
      <c r="T314" s="257"/>
    </row>
    <row r="315" spans="1:21" ht="15">
      <c r="A315" s="258">
        <v>415838</v>
      </c>
      <c r="B315" s="254" t="s">
        <v>740</v>
      </c>
      <c r="C315" s="254" t="s">
        <v>89</v>
      </c>
      <c r="D315" s="254" t="s">
        <v>331</v>
      </c>
      <c r="E315" s="254" t="s">
        <v>811</v>
      </c>
      <c r="F315" s="255">
        <v>33242</v>
      </c>
      <c r="G315" s="254" t="s">
        <v>845</v>
      </c>
      <c r="H315" s="254" t="s">
        <v>799</v>
      </c>
      <c r="I315" s="258" t="s">
        <v>451</v>
      </c>
      <c r="J315" s="254"/>
      <c r="K315" s="254"/>
      <c r="L315" s="254"/>
      <c r="M315" s="254" t="s">
        <v>830</v>
      </c>
      <c r="N315" s="259"/>
      <c r="O315" s="260"/>
      <c r="P315" s="260"/>
      <c r="Q315" s="260"/>
      <c r="R315" s="260"/>
      <c r="S315" s="254"/>
      <c r="T315" s="255"/>
      <c r="U315" s="254"/>
    </row>
    <row r="316" spans="1:21" ht="15">
      <c r="A316" s="258">
        <v>416172</v>
      </c>
      <c r="B316" s="254" t="s">
        <v>744</v>
      </c>
      <c r="C316" s="254" t="s">
        <v>170</v>
      </c>
      <c r="D316" s="254" t="s">
        <v>95</v>
      </c>
      <c r="E316" s="254" t="s">
        <v>808</v>
      </c>
      <c r="F316" s="255">
        <v>33242</v>
      </c>
      <c r="G316" s="254" t="s">
        <v>84</v>
      </c>
      <c r="H316" s="254" t="s">
        <v>799</v>
      </c>
      <c r="I316" s="258" t="s">
        <v>451</v>
      </c>
      <c r="J316" s="254"/>
      <c r="K316" s="254"/>
      <c r="L316" s="254"/>
      <c r="M316" s="254" t="s">
        <v>828</v>
      </c>
      <c r="N316" s="259"/>
      <c r="O316" s="260"/>
      <c r="P316" s="260"/>
      <c r="Q316" s="260"/>
      <c r="R316" s="260"/>
      <c r="S316" s="254"/>
      <c r="T316" s="255"/>
      <c r="U316" s="254"/>
    </row>
    <row r="317" spans="1:20" ht="15.75">
      <c r="A317" s="269">
        <v>411329</v>
      </c>
      <c r="B317" s="269" t="s">
        <v>685</v>
      </c>
      <c r="C317" s="269" t="s">
        <v>140</v>
      </c>
      <c r="D317" s="269" t="s">
        <v>298</v>
      </c>
      <c r="E317" s="269" t="s">
        <v>811</v>
      </c>
      <c r="F317" s="270">
        <v>33243</v>
      </c>
      <c r="G317" s="269" t="s">
        <v>84</v>
      </c>
      <c r="H317" s="269" t="s">
        <v>799</v>
      </c>
      <c r="I317" s="269" t="s">
        <v>451</v>
      </c>
      <c r="J317" s="269" t="s">
        <v>1415</v>
      </c>
      <c r="K317" s="269">
        <v>2008</v>
      </c>
      <c r="L317" s="269" t="s">
        <v>84</v>
      </c>
      <c r="M317" s="269" t="s">
        <v>84</v>
      </c>
      <c r="N317" s="271" t="s">
        <v>1587</v>
      </c>
      <c r="O317" s="269" t="s">
        <v>1588</v>
      </c>
      <c r="P317" s="269" t="s">
        <v>84</v>
      </c>
      <c r="Q317" s="269" t="s">
        <v>84</v>
      </c>
      <c r="R317" s="269">
        <v>0</v>
      </c>
      <c r="T317" s="257"/>
    </row>
    <row r="318" spans="1:20" ht="15.75">
      <c r="A318" s="269">
        <v>411942</v>
      </c>
      <c r="B318" s="269" t="s">
        <v>697</v>
      </c>
      <c r="C318" s="269" t="s">
        <v>281</v>
      </c>
      <c r="D318" s="269" t="s">
        <v>1080</v>
      </c>
      <c r="E318" s="269" t="s">
        <v>811</v>
      </c>
      <c r="F318" s="270" t="s">
        <v>1611</v>
      </c>
      <c r="G318" s="269" t="s">
        <v>84</v>
      </c>
      <c r="H318" s="269" t="s">
        <v>799</v>
      </c>
      <c r="I318" s="269" t="s">
        <v>451</v>
      </c>
      <c r="J318" s="269" t="s">
        <v>809</v>
      </c>
      <c r="K318" s="269">
        <v>2008</v>
      </c>
      <c r="L318" s="269" t="s">
        <v>830</v>
      </c>
      <c r="M318" s="269" t="s">
        <v>830</v>
      </c>
      <c r="N318" s="271" t="s">
        <v>1612</v>
      </c>
      <c r="O318" s="269" t="s">
        <v>1614</v>
      </c>
      <c r="P318" s="269">
        <v>0</v>
      </c>
      <c r="Q318" s="269" t="s">
        <v>1615</v>
      </c>
      <c r="R318" s="269" t="s">
        <v>1613</v>
      </c>
      <c r="T318" s="257"/>
    </row>
    <row r="319" spans="1:20" ht="15.75">
      <c r="A319" s="269">
        <v>416190</v>
      </c>
      <c r="B319" s="269" t="s">
        <v>767</v>
      </c>
      <c r="C319" s="269" t="s">
        <v>355</v>
      </c>
      <c r="D319" s="269" t="s">
        <v>1153</v>
      </c>
      <c r="E319" s="269" t="s">
        <v>808</v>
      </c>
      <c r="F319" s="270">
        <v>33270</v>
      </c>
      <c r="G319" s="269" t="s">
        <v>1154</v>
      </c>
      <c r="H319" s="269" t="s">
        <v>799</v>
      </c>
      <c r="I319" s="269" t="s">
        <v>451</v>
      </c>
      <c r="J319" s="269" t="s">
        <v>809</v>
      </c>
      <c r="K319" s="269">
        <v>2010</v>
      </c>
      <c r="L319" s="269" t="s">
        <v>830</v>
      </c>
      <c r="M319" s="269" t="s">
        <v>830</v>
      </c>
      <c r="N319" s="271" t="s">
        <v>1789</v>
      </c>
      <c r="O319" s="269" t="s">
        <v>1790</v>
      </c>
      <c r="P319" s="269">
        <v>0</v>
      </c>
      <c r="Q319" s="269" t="s">
        <v>84</v>
      </c>
      <c r="R319" s="269" t="s">
        <v>847</v>
      </c>
      <c r="T319" s="257"/>
    </row>
    <row r="320" spans="1:21" ht="15">
      <c r="A320" s="258">
        <v>411741</v>
      </c>
      <c r="B320" s="254" t="s">
        <v>1146</v>
      </c>
      <c r="C320" s="254" t="s">
        <v>428</v>
      </c>
      <c r="D320" s="254" t="s">
        <v>123</v>
      </c>
      <c r="E320" s="254" t="s">
        <v>808</v>
      </c>
      <c r="F320" s="255">
        <v>33283</v>
      </c>
      <c r="G320" s="254" t="s">
        <v>84</v>
      </c>
      <c r="H320" s="254" t="s">
        <v>799</v>
      </c>
      <c r="I320" s="258" t="s">
        <v>451</v>
      </c>
      <c r="J320" s="254"/>
      <c r="K320" s="254"/>
      <c r="L320" s="254"/>
      <c r="M320" s="254" t="s">
        <v>84</v>
      </c>
      <c r="N320" s="254"/>
      <c r="O320" s="254"/>
      <c r="P320" s="254"/>
      <c r="Q320" s="254"/>
      <c r="R320" s="254"/>
      <c r="S320" s="254"/>
      <c r="T320" s="255"/>
      <c r="U320" s="254"/>
    </row>
    <row r="321" spans="1:20" ht="15.75">
      <c r="A321" s="269">
        <v>415547</v>
      </c>
      <c r="B321" s="269" t="s">
        <v>1740</v>
      </c>
      <c r="C321" s="269" t="s">
        <v>408</v>
      </c>
      <c r="D321" s="269" t="s">
        <v>173</v>
      </c>
      <c r="E321" s="269" t="s">
        <v>808</v>
      </c>
      <c r="F321" s="270">
        <v>33288</v>
      </c>
      <c r="G321" s="269" t="s">
        <v>84</v>
      </c>
      <c r="H321" s="269" t="s">
        <v>799</v>
      </c>
      <c r="I321" s="269" t="s">
        <v>451</v>
      </c>
      <c r="J321" s="269" t="s">
        <v>1171</v>
      </c>
      <c r="K321" s="269">
        <v>2009</v>
      </c>
      <c r="L321" s="269" t="s">
        <v>84</v>
      </c>
      <c r="M321" s="269" t="s">
        <v>84</v>
      </c>
      <c r="N321" s="271" t="s">
        <v>1741</v>
      </c>
      <c r="O321" s="269" t="s">
        <v>1742</v>
      </c>
      <c r="P321" s="269" t="s">
        <v>1743</v>
      </c>
      <c r="Q321" s="269" t="s">
        <v>1744</v>
      </c>
      <c r="R321" s="269" t="s">
        <v>1396</v>
      </c>
      <c r="T321" s="257"/>
    </row>
    <row r="322" spans="1:20" ht="15.75">
      <c r="A322" s="269">
        <v>416105</v>
      </c>
      <c r="B322" s="269" t="s">
        <v>491</v>
      </c>
      <c r="C322" s="269" t="s">
        <v>225</v>
      </c>
      <c r="D322" s="269" t="s">
        <v>130</v>
      </c>
      <c r="E322" s="269" t="s">
        <v>808</v>
      </c>
      <c r="F322" s="270">
        <v>33313</v>
      </c>
      <c r="G322" s="269" t="s">
        <v>1774</v>
      </c>
      <c r="H322" s="269" t="s">
        <v>820</v>
      </c>
      <c r="I322" s="269" t="s">
        <v>451</v>
      </c>
      <c r="J322" s="269" t="s">
        <v>812</v>
      </c>
      <c r="K322" s="269">
        <v>2010</v>
      </c>
      <c r="L322" s="269" t="s">
        <v>816</v>
      </c>
      <c r="M322" s="269" t="s">
        <v>84</v>
      </c>
      <c r="N322" s="271">
        <v>0</v>
      </c>
      <c r="O322" s="269" t="s">
        <v>1775</v>
      </c>
      <c r="P322" s="269" t="s">
        <v>1776</v>
      </c>
      <c r="Q322" s="269" t="s">
        <v>1777</v>
      </c>
      <c r="R322" s="269" t="s">
        <v>1469</v>
      </c>
      <c r="T322" s="257"/>
    </row>
    <row r="323" spans="1:21" ht="15">
      <c r="A323" s="258">
        <v>415412</v>
      </c>
      <c r="B323" s="254" t="s">
        <v>735</v>
      </c>
      <c r="C323" s="254" t="s">
        <v>395</v>
      </c>
      <c r="D323" s="254" t="s">
        <v>216</v>
      </c>
      <c r="E323" s="254" t="s">
        <v>808</v>
      </c>
      <c r="F323" s="255">
        <v>33317</v>
      </c>
      <c r="G323" s="254" t="s">
        <v>831</v>
      </c>
      <c r="H323" s="254" t="s">
        <v>799</v>
      </c>
      <c r="I323" s="258" t="s">
        <v>451</v>
      </c>
      <c r="J323" s="254"/>
      <c r="K323" s="254"/>
      <c r="L323" s="254"/>
      <c r="M323" s="254" t="s">
        <v>831</v>
      </c>
      <c r="N323" s="259"/>
      <c r="O323" s="260"/>
      <c r="P323" s="260"/>
      <c r="Q323" s="260"/>
      <c r="R323" s="260"/>
      <c r="S323" s="254"/>
      <c r="T323" s="255"/>
      <c r="U323" s="254"/>
    </row>
    <row r="324" spans="1:21" ht="15">
      <c r="A324" s="258">
        <v>412641</v>
      </c>
      <c r="B324" s="254" t="s">
        <v>705</v>
      </c>
      <c r="C324" s="254" t="s">
        <v>202</v>
      </c>
      <c r="D324" s="254" t="s">
        <v>362</v>
      </c>
      <c r="E324" s="254" t="s">
        <v>811</v>
      </c>
      <c r="F324" s="255">
        <v>33320</v>
      </c>
      <c r="G324" s="254" t="s">
        <v>861</v>
      </c>
      <c r="H324" s="254" t="s">
        <v>832</v>
      </c>
      <c r="I324" s="258" t="s">
        <v>451</v>
      </c>
      <c r="J324" s="254"/>
      <c r="K324" s="254"/>
      <c r="L324" s="254"/>
      <c r="M324" s="254"/>
      <c r="N324" s="254"/>
      <c r="O324" s="254"/>
      <c r="P324" s="254"/>
      <c r="Q324" s="254"/>
      <c r="R324" s="254"/>
      <c r="S324" s="254"/>
      <c r="T324" s="255"/>
      <c r="U324" s="254"/>
    </row>
    <row r="325" spans="1:20" ht="15.75">
      <c r="A325" s="269">
        <v>417867</v>
      </c>
      <c r="B325" s="269" t="s">
        <v>1973</v>
      </c>
      <c r="C325" s="269" t="s">
        <v>199</v>
      </c>
      <c r="D325" s="269" t="s">
        <v>1974</v>
      </c>
      <c r="E325" s="269" t="s">
        <v>1369</v>
      </c>
      <c r="F325" s="270">
        <v>33364</v>
      </c>
      <c r="G325" s="269" t="s">
        <v>84</v>
      </c>
      <c r="H325" s="269" t="s">
        <v>799</v>
      </c>
      <c r="I325" s="269" t="s">
        <v>451</v>
      </c>
      <c r="J325" s="269" t="s">
        <v>809</v>
      </c>
      <c r="K325" s="269">
        <v>2010</v>
      </c>
      <c r="L325" s="269" t="s">
        <v>84</v>
      </c>
      <c r="M325" s="269" t="s">
        <v>84</v>
      </c>
      <c r="N325" s="271" t="s">
        <v>1975</v>
      </c>
      <c r="O325" s="269" t="s">
        <v>1976</v>
      </c>
      <c r="P325" s="269" t="s">
        <v>1977</v>
      </c>
      <c r="Q325" s="269" t="s">
        <v>1978</v>
      </c>
      <c r="R325" s="269">
        <v>0</v>
      </c>
      <c r="T325" s="257"/>
    </row>
    <row r="326" spans="1:21" ht="15">
      <c r="A326" s="258">
        <v>412675</v>
      </c>
      <c r="B326" s="254" t="s">
        <v>707</v>
      </c>
      <c r="C326" s="254" t="s">
        <v>317</v>
      </c>
      <c r="D326" s="254" t="s">
        <v>379</v>
      </c>
      <c r="E326" s="254" t="s">
        <v>808</v>
      </c>
      <c r="F326" s="255">
        <v>33410</v>
      </c>
      <c r="G326" s="254" t="s">
        <v>84</v>
      </c>
      <c r="H326" s="254" t="s">
        <v>799</v>
      </c>
      <c r="I326" s="258" t="s">
        <v>451</v>
      </c>
      <c r="J326" s="254"/>
      <c r="K326" s="254"/>
      <c r="L326" s="254"/>
      <c r="M326" s="254" t="s">
        <v>830</v>
      </c>
      <c r="N326" s="254"/>
      <c r="O326" s="254"/>
      <c r="P326" s="254"/>
      <c r="Q326" s="254"/>
      <c r="R326" s="254"/>
      <c r="S326" s="254"/>
      <c r="T326" s="255"/>
      <c r="U326" s="254"/>
    </row>
    <row r="327" spans="1:21" ht="15">
      <c r="A327" s="258">
        <v>415800</v>
      </c>
      <c r="B327" s="254" t="s">
        <v>739</v>
      </c>
      <c r="C327" s="254" t="s">
        <v>108</v>
      </c>
      <c r="D327" s="254" t="s">
        <v>1107</v>
      </c>
      <c r="E327" s="254" t="s">
        <v>811</v>
      </c>
      <c r="F327" s="255">
        <v>33416</v>
      </c>
      <c r="G327" s="254" t="s">
        <v>1108</v>
      </c>
      <c r="H327" s="254" t="s">
        <v>799</v>
      </c>
      <c r="I327" s="258" t="s">
        <v>451</v>
      </c>
      <c r="J327" s="254"/>
      <c r="K327" s="254"/>
      <c r="L327" s="254"/>
      <c r="M327" s="254" t="s">
        <v>814</v>
      </c>
      <c r="N327" s="259"/>
      <c r="O327" s="260"/>
      <c r="P327" s="260"/>
      <c r="Q327" s="260"/>
      <c r="R327" s="260"/>
      <c r="S327" s="254"/>
      <c r="T327" s="255"/>
      <c r="U327" s="254"/>
    </row>
    <row r="328" spans="1:21" ht="15">
      <c r="A328" s="258">
        <v>413301</v>
      </c>
      <c r="B328" s="254" t="s">
        <v>712</v>
      </c>
      <c r="C328" s="254" t="s">
        <v>86</v>
      </c>
      <c r="D328" s="254" t="s">
        <v>182</v>
      </c>
      <c r="E328" s="254" t="s">
        <v>808</v>
      </c>
      <c r="F328" s="255">
        <v>33475</v>
      </c>
      <c r="G328" s="254" t="s">
        <v>84</v>
      </c>
      <c r="H328" s="254" t="s">
        <v>799</v>
      </c>
      <c r="I328" s="258" t="s">
        <v>451</v>
      </c>
      <c r="J328" s="254"/>
      <c r="K328" s="254"/>
      <c r="L328" s="254"/>
      <c r="M328" s="254" t="s">
        <v>84</v>
      </c>
      <c r="N328" s="254"/>
      <c r="O328" s="254"/>
      <c r="P328" s="254"/>
      <c r="Q328" s="254"/>
      <c r="R328" s="254"/>
      <c r="S328" s="254"/>
      <c r="T328" s="255"/>
      <c r="U328" s="254"/>
    </row>
    <row r="329" spans="1:20" ht="15.75">
      <c r="A329" s="269">
        <v>415280</v>
      </c>
      <c r="B329" s="269" t="s">
        <v>732</v>
      </c>
      <c r="C329" s="269" t="s">
        <v>170</v>
      </c>
      <c r="D329" s="269" t="s">
        <v>269</v>
      </c>
      <c r="E329" s="269" t="s">
        <v>1369</v>
      </c>
      <c r="F329" s="270">
        <v>33485</v>
      </c>
      <c r="G329" s="269" t="s">
        <v>84</v>
      </c>
      <c r="H329" s="269" t="s">
        <v>799</v>
      </c>
      <c r="I329" s="269" t="s">
        <v>451</v>
      </c>
      <c r="J329" s="269" t="s">
        <v>809</v>
      </c>
      <c r="K329" s="269">
        <v>2009</v>
      </c>
      <c r="L329" s="269" t="s">
        <v>84</v>
      </c>
      <c r="M329" s="269" t="s">
        <v>84</v>
      </c>
      <c r="N329" s="271" t="s">
        <v>1727</v>
      </c>
      <c r="O329" s="269">
        <v>0</v>
      </c>
      <c r="P329" s="269" t="s">
        <v>1728</v>
      </c>
      <c r="Q329" s="269" t="s">
        <v>84</v>
      </c>
      <c r="R329" s="269">
        <v>0</v>
      </c>
      <c r="T329" s="257"/>
    </row>
    <row r="330" spans="1:20" ht="15.75">
      <c r="A330" s="269">
        <v>413116</v>
      </c>
      <c r="B330" s="269" t="s">
        <v>1094</v>
      </c>
      <c r="C330" s="269" t="s">
        <v>107</v>
      </c>
      <c r="D330" s="269" t="s">
        <v>1095</v>
      </c>
      <c r="E330" s="269" t="s">
        <v>808</v>
      </c>
      <c r="F330" s="270">
        <v>33488</v>
      </c>
      <c r="G330" s="269" t="s">
        <v>84</v>
      </c>
      <c r="H330" s="269" t="s">
        <v>799</v>
      </c>
      <c r="I330" s="269" t="s">
        <v>451</v>
      </c>
      <c r="J330" s="269" t="s">
        <v>809</v>
      </c>
      <c r="K330" s="269">
        <v>2009</v>
      </c>
      <c r="L330" s="269" t="s">
        <v>84</v>
      </c>
      <c r="M330" s="269" t="s">
        <v>84</v>
      </c>
      <c r="N330" s="271" t="s">
        <v>1647</v>
      </c>
      <c r="O330" s="269" t="s">
        <v>1648</v>
      </c>
      <c r="P330" s="269">
        <v>0</v>
      </c>
      <c r="Q330" s="269" t="s">
        <v>1649</v>
      </c>
      <c r="R330" s="269" t="s">
        <v>835</v>
      </c>
      <c r="T330" s="257"/>
    </row>
    <row r="331" spans="1:20" ht="15.75">
      <c r="A331" s="269">
        <v>416877</v>
      </c>
      <c r="B331" s="269" t="s">
        <v>769</v>
      </c>
      <c r="C331" s="269" t="s">
        <v>770</v>
      </c>
      <c r="D331" s="269" t="s">
        <v>297</v>
      </c>
      <c r="E331" s="269" t="s">
        <v>808</v>
      </c>
      <c r="F331" s="270">
        <v>33491</v>
      </c>
      <c r="G331" s="269" t="s">
        <v>84</v>
      </c>
      <c r="H331" s="269" t="s">
        <v>799</v>
      </c>
      <c r="I331" s="269" t="s">
        <v>451</v>
      </c>
      <c r="J331" s="269" t="s">
        <v>1350</v>
      </c>
      <c r="K331" s="269">
        <v>2009</v>
      </c>
      <c r="L331" s="269" t="s">
        <v>84</v>
      </c>
      <c r="M331" s="269" t="s">
        <v>84</v>
      </c>
      <c r="N331" s="271" t="s">
        <v>1836</v>
      </c>
      <c r="O331" s="269" t="s">
        <v>1837</v>
      </c>
      <c r="P331" s="269">
        <v>0</v>
      </c>
      <c r="Q331" s="269" t="s">
        <v>84</v>
      </c>
      <c r="R331" s="269" t="s">
        <v>1522</v>
      </c>
      <c r="T331" s="257"/>
    </row>
    <row r="332" spans="1:20" ht="15.75">
      <c r="A332" s="269">
        <v>412577</v>
      </c>
      <c r="B332" s="269" t="s">
        <v>1623</v>
      </c>
      <c r="C332" s="269" t="s">
        <v>321</v>
      </c>
      <c r="D332" s="269" t="s">
        <v>158</v>
      </c>
      <c r="E332" s="269" t="s">
        <v>1369</v>
      </c>
      <c r="F332" s="270">
        <v>33509</v>
      </c>
      <c r="G332" s="269" t="s">
        <v>84</v>
      </c>
      <c r="H332" s="269" t="s">
        <v>799</v>
      </c>
      <c r="I332" s="269" t="s">
        <v>451</v>
      </c>
      <c r="J332" s="269" t="s">
        <v>809</v>
      </c>
      <c r="K332" s="269">
        <v>2009</v>
      </c>
      <c r="L332" s="269" t="s">
        <v>84</v>
      </c>
      <c r="M332" s="269" t="s">
        <v>84</v>
      </c>
      <c r="N332" s="271" t="s">
        <v>1624</v>
      </c>
      <c r="O332" s="269" t="s">
        <v>1625</v>
      </c>
      <c r="P332" s="269" t="s">
        <v>1626</v>
      </c>
      <c r="Q332" s="269" t="s">
        <v>1599</v>
      </c>
      <c r="R332" s="269">
        <v>0</v>
      </c>
      <c r="T332" s="257"/>
    </row>
    <row r="333" spans="1:21" ht="15">
      <c r="A333" s="258">
        <v>413091</v>
      </c>
      <c r="B333" s="254" t="s">
        <v>710</v>
      </c>
      <c r="C333" s="254" t="s">
        <v>157</v>
      </c>
      <c r="D333" s="254" t="s">
        <v>279</v>
      </c>
      <c r="E333" s="254" t="s">
        <v>808</v>
      </c>
      <c r="F333" s="255">
        <v>33604</v>
      </c>
      <c r="G333" s="254" t="s">
        <v>84</v>
      </c>
      <c r="H333" s="254" t="s">
        <v>799</v>
      </c>
      <c r="I333" s="258" t="s">
        <v>451</v>
      </c>
      <c r="J333" s="254"/>
      <c r="K333" s="254"/>
      <c r="L333" s="254"/>
      <c r="M333" s="254" t="s">
        <v>84</v>
      </c>
      <c r="N333" s="254"/>
      <c r="O333" s="254"/>
      <c r="P333" s="254"/>
      <c r="Q333" s="254"/>
      <c r="R333" s="254"/>
      <c r="S333" s="254"/>
      <c r="T333" s="255"/>
      <c r="U333" s="254"/>
    </row>
    <row r="334" spans="1:20" ht="15.75">
      <c r="A334" s="269">
        <v>416447</v>
      </c>
      <c r="B334" s="269" t="s">
        <v>746</v>
      </c>
      <c r="C334" s="269" t="s">
        <v>114</v>
      </c>
      <c r="D334" s="269" t="s">
        <v>1113</v>
      </c>
      <c r="E334" s="269" t="s">
        <v>808</v>
      </c>
      <c r="F334" s="270">
        <v>33604</v>
      </c>
      <c r="G334" s="269" t="s">
        <v>84</v>
      </c>
      <c r="H334" s="269" t="s">
        <v>799</v>
      </c>
      <c r="I334" s="269" t="s">
        <v>451</v>
      </c>
      <c r="J334" s="269" t="s">
        <v>809</v>
      </c>
      <c r="K334" s="269">
        <v>2011</v>
      </c>
      <c r="L334" s="269" t="s">
        <v>830</v>
      </c>
      <c r="M334" s="269" t="s">
        <v>830</v>
      </c>
      <c r="N334" s="271" t="s">
        <v>1812</v>
      </c>
      <c r="O334" s="269" t="s">
        <v>1813</v>
      </c>
      <c r="P334" s="269">
        <v>0</v>
      </c>
      <c r="Q334" s="269" t="s">
        <v>84</v>
      </c>
      <c r="R334" s="269" t="s">
        <v>853</v>
      </c>
      <c r="T334" s="257"/>
    </row>
    <row r="335" spans="1:20" ht="15.75">
      <c r="A335" s="269">
        <v>416825</v>
      </c>
      <c r="B335" s="269" t="s">
        <v>1826</v>
      </c>
      <c r="C335" s="269" t="s">
        <v>290</v>
      </c>
      <c r="D335" s="269" t="s">
        <v>149</v>
      </c>
      <c r="E335" s="269" t="s">
        <v>808</v>
      </c>
      <c r="F335" s="270">
        <v>33604</v>
      </c>
      <c r="G335" s="269" t="s">
        <v>84</v>
      </c>
      <c r="H335" s="269" t="s">
        <v>799</v>
      </c>
      <c r="I335" s="269" t="s">
        <v>451</v>
      </c>
      <c r="J335" s="269" t="s">
        <v>809</v>
      </c>
      <c r="K335" s="269">
        <v>2009</v>
      </c>
      <c r="L335" s="269" t="s">
        <v>84</v>
      </c>
      <c r="M335" s="269" t="s">
        <v>84</v>
      </c>
      <c r="N335" s="271" t="s">
        <v>1827</v>
      </c>
      <c r="O335" s="269" t="s">
        <v>1828</v>
      </c>
      <c r="P335" s="269" t="s">
        <v>1829</v>
      </c>
      <c r="Q335" s="269" t="s">
        <v>1830</v>
      </c>
      <c r="R335" s="269" t="s">
        <v>1613</v>
      </c>
      <c r="T335" s="257"/>
    </row>
    <row r="336" spans="1:20" ht="15.75">
      <c r="A336" s="269">
        <v>416772</v>
      </c>
      <c r="B336" s="269" t="s">
        <v>455</v>
      </c>
      <c r="C336" s="269" t="s">
        <v>237</v>
      </c>
      <c r="D336" s="269" t="s">
        <v>254</v>
      </c>
      <c r="E336" s="269" t="s">
        <v>808</v>
      </c>
      <c r="F336" s="270">
        <v>33607</v>
      </c>
      <c r="G336" s="269" t="s">
        <v>84</v>
      </c>
      <c r="H336" s="269" t="s">
        <v>799</v>
      </c>
      <c r="I336" s="269" t="s">
        <v>451</v>
      </c>
      <c r="J336" s="269" t="s">
        <v>812</v>
      </c>
      <c r="K336" s="269">
        <v>2010</v>
      </c>
      <c r="L336" s="269" t="s">
        <v>84</v>
      </c>
      <c r="M336" s="269" t="s">
        <v>84</v>
      </c>
      <c r="N336" s="271" t="s">
        <v>1823</v>
      </c>
      <c r="O336" s="269" t="s">
        <v>1824</v>
      </c>
      <c r="P336" s="269">
        <v>0</v>
      </c>
      <c r="Q336" s="269" t="s">
        <v>1825</v>
      </c>
      <c r="R336" s="269" t="s">
        <v>889</v>
      </c>
      <c r="T336" s="257"/>
    </row>
    <row r="337" spans="1:21" ht="15">
      <c r="A337" s="258">
        <v>413719</v>
      </c>
      <c r="B337" s="254" t="s">
        <v>719</v>
      </c>
      <c r="C337" s="254" t="s">
        <v>154</v>
      </c>
      <c r="D337" s="254" t="s">
        <v>864</v>
      </c>
      <c r="E337" s="254" t="s">
        <v>811</v>
      </c>
      <c r="F337" s="255">
        <v>33619</v>
      </c>
      <c r="G337" s="254" t="s">
        <v>84</v>
      </c>
      <c r="H337" s="254" t="s">
        <v>799</v>
      </c>
      <c r="I337" s="258" t="s">
        <v>451</v>
      </c>
      <c r="J337" s="254"/>
      <c r="K337" s="254"/>
      <c r="L337" s="254"/>
      <c r="M337" s="254" t="s">
        <v>828</v>
      </c>
      <c r="N337" s="254"/>
      <c r="O337" s="254"/>
      <c r="P337" s="254"/>
      <c r="Q337" s="254"/>
      <c r="R337" s="254"/>
      <c r="S337" s="254"/>
      <c r="T337" s="255"/>
      <c r="U337" s="254"/>
    </row>
    <row r="338" spans="1:20" ht="15.75">
      <c r="A338" s="269">
        <v>417849</v>
      </c>
      <c r="B338" s="269" t="s">
        <v>777</v>
      </c>
      <c r="C338" s="269" t="s">
        <v>419</v>
      </c>
      <c r="D338" s="269" t="s">
        <v>164</v>
      </c>
      <c r="E338" s="269" t="s">
        <v>811</v>
      </c>
      <c r="F338" s="270">
        <v>33625</v>
      </c>
      <c r="G338" s="269" t="s">
        <v>84</v>
      </c>
      <c r="H338" s="269" t="s">
        <v>799</v>
      </c>
      <c r="I338" s="269" t="s">
        <v>451</v>
      </c>
      <c r="J338" s="269" t="s">
        <v>1350</v>
      </c>
      <c r="K338" s="269">
        <v>2009</v>
      </c>
      <c r="L338" s="269" t="s">
        <v>830</v>
      </c>
      <c r="M338" s="269" t="s">
        <v>84</v>
      </c>
      <c r="N338" s="271" t="s">
        <v>1964</v>
      </c>
      <c r="O338" s="269" t="s">
        <v>1965</v>
      </c>
      <c r="P338" s="269" t="s">
        <v>84</v>
      </c>
      <c r="Q338" s="269" t="s">
        <v>1966</v>
      </c>
      <c r="R338" s="269">
        <v>0</v>
      </c>
      <c r="T338" s="257"/>
    </row>
    <row r="339" spans="1:20" ht="15.75">
      <c r="A339" s="269">
        <v>415325</v>
      </c>
      <c r="B339" s="269" t="s">
        <v>1106</v>
      </c>
      <c r="C339" s="269" t="s">
        <v>140</v>
      </c>
      <c r="D339" s="269" t="s">
        <v>234</v>
      </c>
      <c r="E339" s="269" t="s">
        <v>808</v>
      </c>
      <c r="F339" s="270">
        <v>33639</v>
      </c>
      <c r="G339" s="269" t="s">
        <v>868</v>
      </c>
      <c r="H339" s="269" t="s">
        <v>799</v>
      </c>
      <c r="I339" s="269" t="s">
        <v>451</v>
      </c>
      <c r="J339" s="269" t="s">
        <v>809</v>
      </c>
      <c r="K339" s="269">
        <v>2012</v>
      </c>
      <c r="L339" s="269" t="s">
        <v>84</v>
      </c>
      <c r="M339" s="269" t="s">
        <v>868</v>
      </c>
      <c r="N339" s="271" t="s">
        <v>1729</v>
      </c>
      <c r="O339" s="269" t="s">
        <v>1730</v>
      </c>
      <c r="P339" s="269">
        <v>0</v>
      </c>
      <c r="Q339" s="269" t="s">
        <v>84</v>
      </c>
      <c r="R339" s="269" t="s">
        <v>868</v>
      </c>
      <c r="T339" s="257"/>
    </row>
    <row r="340" spans="1:20" ht="15.75">
      <c r="A340" s="269">
        <v>415519</v>
      </c>
      <c r="B340" s="269" t="s">
        <v>486</v>
      </c>
      <c r="C340" s="269" t="s">
        <v>146</v>
      </c>
      <c r="D340" s="269" t="s">
        <v>142</v>
      </c>
      <c r="E340" s="269" t="s">
        <v>808</v>
      </c>
      <c r="F340" s="270" t="s">
        <v>1736</v>
      </c>
      <c r="G340" s="269" t="s">
        <v>84</v>
      </c>
      <c r="H340" s="269" t="s">
        <v>799</v>
      </c>
      <c r="I340" s="269" t="s">
        <v>451</v>
      </c>
      <c r="J340" s="269" t="s">
        <v>812</v>
      </c>
      <c r="K340" s="269">
        <v>2009</v>
      </c>
      <c r="L340" s="269" t="s">
        <v>84</v>
      </c>
      <c r="M340" s="269" t="s">
        <v>84</v>
      </c>
      <c r="N340" s="271" t="s">
        <v>1737</v>
      </c>
      <c r="O340" s="269" t="s">
        <v>1739</v>
      </c>
      <c r="P340" s="269">
        <v>0</v>
      </c>
      <c r="Q340" s="269" t="s">
        <v>84</v>
      </c>
      <c r="R340" s="269" t="s">
        <v>1738</v>
      </c>
      <c r="T340" s="257"/>
    </row>
    <row r="341" spans="1:21" ht="15">
      <c r="A341" s="258">
        <v>414367</v>
      </c>
      <c r="B341" s="254" t="s">
        <v>723</v>
      </c>
      <c r="C341" s="254" t="s">
        <v>148</v>
      </c>
      <c r="D341" s="254" t="s">
        <v>266</v>
      </c>
      <c r="E341" s="254" t="s">
        <v>808</v>
      </c>
      <c r="F341" s="255">
        <v>33693</v>
      </c>
      <c r="G341" s="254" t="s">
        <v>818</v>
      </c>
      <c r="H341" s="254" t="s">
        <v>799</v>
      </c>
      <c r="I341" s="258" t="s">
        <v>451</v>
      </c>
      <c r="J341" s="254"/>
      <c r="K341" s="254"/>
      <c r="L341" s="254"/>
      <c r="M341" s="254" t="s">
        <v>84</v>
      </c>
      <c r="N341" s="254"/>
      <c r="O341" s="254"/>
      <c r="P341" s="254"/>
      <c r="Q341" s="254"/>
      <c r="R341" s="254"/>
      <c r="S341" s="254"/>
      <c r="T341" s="255"/>
      <c r="U341" s="254"/>
    </row>
    <row r="342" spans="1:20" ht="15.75">
      <c r="A342" s="269">
        <v>414478</v>
      </c>
      <c r="B342" s="269" t="s">
        <v>1335</v>
      </c>
      <c r="C342" s="269" t="s">
        <v>292</v>
      </c>
      <c r="D342" s="269" t="s">
        <v>1104</v>
      </c>
      <c r="E342" s="269" t="s">
        <v>808</v>
      </c>
      <c r="F342" s="270">
        <v>33695</v>
      </c>
      <c r="G342" s="269" t="s">
        <v>84</v>
      </c>
      <c r="H342" s="269" t="s">
        <v>799</v>
      </c>
      <c r="I342" s="269" t="s">
        <v>451</v>
      </c>
      <c r="J342" s="269" t="s">
        <v>812</v>
      </c>
      <c r="K342" s="269" t="s">
        <v>1696</v>
      </c>
      <c r="L342" s="269" t="s">
        <v>84</v>
      </c>
      <c r="M342" s="269" t="s">
        <v>84</v>
      </c>
      <c r="N342" s="271" t="s">
        <v>1692</v>
      </c>
      <c r="O342" s="269" t="s">
        <v>1693</v>
      </c>
      <c r="P342" s="269" t="s">
        <v>1694</v>
      </c>
      <c r="Q342" s="269" t="s">
        <v>1695</v>
      </c>
      <c r="R342" s="269" t="s">
        <v>1529</v>
      </c>
      <c r="T342" s="257"/>
    </row>
    <row r="343" spans="1:20" ht="15.75">
      <c r="A343" s="269">
        <v>417229</v>
      </c>
      <c r="B343" s="269" t="s">
        <v>774</v>
      </c>
      <c r="C343" s="269" t="s">
        <v>206</v>
      </c>
      <c r="D343" s="269" t="s">
        <v>117</v>
      </c>
      <c r="E343" s="269" t="s">
        <v>808</v>
      </c>
      <c r="F343" s="270">
        <v>33699</v>
      </c>
      <c r="G343" s="269" t="s">
        <v>84</v>
      </c>
      <c r="H343" s="269" t="s">
        <v>799</v>
      </c>
      <c r="I343" s="269" t="s">
        <v>451</v>
      </c>
      <c r="J343" s="269" t="s">
        <v>809</v>
      </c>
      <c r="K343" s="269">
        <v>2011</v>
      </c>
      <c r="L343" s="269" t="s">
        <v>84</v>
      </c>
      <c r="M343" s="269" t="s">
        <v>84</v>
      </c>
      <c r="N343" s="271" t="s">
        <v>1886</v>
      </c>
      <c r="O343" s="269" t="s">
        <v>1887</v>
      </c>
      <c r="P343" s="269">
        <v>0</v>
      </c>
      <c r="Q343" s="269" t="s">
        <v>84</v>
      </c>
      <c r="R343" s="269" t="s">
        <v>833</v>
      </c>
      <c r="T343" s="257"/>
    </row>
    <row r="344" spans="1:20" ht="15.75">
      <c r="A344" s="269">
        <v>417288</v>
      </c>
      <c r="B344" s="269" t="s">
        <v>522</v>
      </c>
      <c r="C344" s="269" t="s">
        <v>86</v>
      </c>
      <c r="D344" s="269" t="s">
        <v>1892</v>
      </c>
      <c r="E344" s="269" t="s">
        <v>808</v>
      </c>
      <c r="F344" s="270">
        <v>33735</v>
      </c>
      <c r="G344" s="269" t="s">
        <v>1116</v>
      </c>
      <c r="H344" s="269" t="s">
        <v>799</v>
      </c>
      <c r="I344" s="269" t="s">
        <v>451</v>
      </c>
      <c r="J344" s="269" t="s">
        <v>809</v>
      </c>
      <c r="K344" s="269">
        <v>2010</v>
      </c>
      <c r="L344" s="269" t="s">
        <v>84</v>
      </c>
      <c r="M344" s="269" t="s">
        <v>830</v>
      </c>
      <c r="N344" s="271" t="s">
        <v>1893</v>
      </c>
      <c r="O344" s="269" t="s">
        <v>1894</v>
      </c>
      <c r="P344" s="269">
        <v>0</v>
      </c>
      <c r="Q344" s="269" t="s">
        <v>846</v>
      </c>
      <c r="R344" s="269" t="s">
        <v>846</v>
      </c>
      <c r="T344" s="257"/>
    </row>
    <row r="345" spans="1:20" ht="15.75">
      <c r="A345" s="269">
        <v>417411</v>
      </c>
      <c r="B345" s="269" t="s">
        <v>511</v>
      </c>
      <c r="C345" s="269" t="s">
        <v>87</v>
      </c>
      <c r="D345" s="269" t="s">
        <v>128</v>
      </c>
      <c r="E345" s="269" t="s">
        <v>808</v>
      </c>
      <c r="F345" s="270">
        <v>33800</v>
      </c>
      <c r="G345" s="269" t="s">
        <v>84</v>
      </c>
      <c r="H345" s="269" t="s">
        <v>799</v>
      </c>
      <c r="I345" s="269" t="s">
        <v>451</v>
      </c>
      <c r="J345" s="269" t="s">
        <v>809</v>
      </c>
      <c r="K345" s="269">
        <v>2010</v>
      </c>
      <c r="L345" s="269" t="s">
        <v>84</v>
      </c>
      <c r="M345" s="269" t="s">
        <v>84</v>
      </c>
      <c r="N345" s="271" t="s">
        <v>1910</v>
      </c>
      <c r="O345" s="269" t="s">
        <v>1911</v>
      </c>
      <c r="P345" s="269" t="s">
        <v>1912</v>
      </c>
      <c r="Q345" s="269" t="s">
        <v>1913</v>
      </c>
      <c r="R345" s="269" t="s">
        <v>1613</v>
      </c>
      <c r="T345" s="257"/>
    </row>
    <row r="346" spans="1:20" ht="15.75">
      <c r="A346" s="269">
        <v>418716</v>
      </c>
      <c r="B346" s="269" t="s">
        <v>1121</v>
      </c>
      <c r="C346" s="269" t="s">
        <v>124</v>
      </c>
      <c r="D346" s="269" t="s">
        <v>144</v>
      </c>
      <c r="E346" s="269" t="s">
        <v>808</v>
      </c>
      <c r="F346" s="270">
        <v>33817</v>
      </c>
      <c r="G346" s="269" t="s">
        <v>84</v>
      </c>
      <c r="H346" s="269" t="s">
        <v>799</v>
      </c>
      <c r="I346" s="269" t="s">
        <v>451</v>
      </c>
      <c r="J346" s="269" t="s">
        <v>809</v>
      </c>
      <c r="K346" s="269">
        <v>2011</v>
      </c>
      <c r="L346" s="269" t="s">
        <v>830</v>
      </c>
      <c r="M346" s="269" t="s">
        <v>84</v>
      </c>
      <c r="N346" s="271" t="s">
        <v>2077</v>
      </c>
      <c r="O346" s="269" t="s">
        <v>2078</v>
      </c>
      <c r="P346" s="269">
        <v>0</v>
      </c>
      <c r="Q346" s="269" t="s">
        <v>84</v>
      </c>
      <c r="R346" s="269" t="s">
        <v>1613</v>
      </c>
      <c r="T346" s="257"/>
    </row>
    <row r="347" spans="1:21" ht="15">
      <c r="A347" s="258">
        <v>414097</v>
      </c>
      <c r="B347" s="254" t="s">
        <v>722</v>
      </c>
      <c r="C347" s="254" t="s">
        <v>243</v>
      </c>
      <c r="D347" s="254" t="s">
        <v>1163</v>
      </c>
      <c r="E347" s="254" t="s">
        <v>808</v>
      </c>
      <c r="F347" s="255">
        <v>33827</v>
      </c>
      <c r="G347" s="254" t="s">
        <v>84</v>
      </c>
      <c r="H347" s="254" t="s">
        <v>820</v>
      </c>
      <c r="I347" s="258" t="s">
        <v>451</v>
      </c>
      <c r="J347" s="254"/>
      <c r="K347" s="254"/>
      <c r="L347" s="254"/>
      <c r="M347" s="254"/>
      <c r="N347" s="254"/>
      <c r="O347" s="254"/>
      <c r="P347" s="254"/>
      <c r="Q347" s="254"/>
      <c r="R347" s="254"/>
      <c r="S347" s="254"/>
      <c r="T347" s="255"/>
      <c r="U347" s="254"/>
    </row>
    <row r="348" spans="1:20" ht="15.75">
      <c r="A348" s="269">
        <v>417889</v>
      </c>
      <c r="B348" s="269" t="s">
        <v>778</v>
      </c>
      <c r="C348" s="269" t="s">
        <v>100</v>
      </c>
      <c r="D348" s="269" t="s">
        <v>95</v>
      </c>
      <c r="E348" s="269" t="s">
        <v>808</v>
      </c>
      <c r="F348" s="270">
        <v>33831</v>
      </c>
      <c r="G348" s="269" t="s">
        <v>1986</v>
      </c>
      <c r="H348" s="269" t="s">
        <v>799</v>
      </c>
      <c r="I348" s="269" t="s">
        <v>451</v>
      </c>
      <c r="J348" s="269" t="s">
        <v>809</v>
      </c>
      <c r="K348" s="269">
        <v>2010</v>
      </c>
      <c r="L348" s="269" t="s">
        <v>84</v>
      </c>
      <c r="M348" s="269" t="s">
        <v>830</v>
      </c>
      <c r="N348" s="271">
        <v>0</v>
      </c>
      <c r="O348" s="269" t="s">
        <v>1987</v>
      </c>
      <c r="P348" s="269" t="s">
        <v>1988</v>
      </c>
      <c r="Q348" s="269" t="s">
        <v>1989</v>
      </c>
      <c r="R348" s="269" t="s">
        <v>846</v>
      </c>
      <c r="T348" s="257"/>
    </row>
    <row r="349" spans="1:20" ht="15.75">
      <c r="A349" s="269">
        <v>418715</v>
      </c>
      <c r="B349" s="269" t="s">
        <v>488</v>
      </c>
      <c r="C349" s="269" t="s">
        <v>179</v>
      </c>
      <c r="D349" s="269" t="s">
        <v>171</v>
      </c>
      <c r="E349" s="269" t="s">
        <v>808</v>
      </c>
      <c r="F349" s="270">
        <v>33836</v>
      </c>
      <c r="G349" s="269" t="s">
        <v>84</v>
      </c>
      <c r="H349" s="269" t="s">
        <v>799</v>
      </c>
      <c r="I349" s="269" t="s">
        <v>451</v>
      </c>
      <c r="J349" s="269" t="s">
        <v>809</v>
      </c>
      <c r="K349" s="269">
        <v>2010</v>
      </c>
      <c r="L349" s="269" t="s">
        <v>84</v>
      </c>
      <c r="M349" s="269" t="s">
        <v>84</v>
      </c>
      <c r="N349" s="271" t="s">
        <v>2073</v>
      </c>
      <c r="O349" s="269" t="s">
        <v>2074</v>
      </c>
      <c r="P349" s="269" t="s">
        <v>2075</v>
      </c>
      <c r="Q349" s="269" t="s">
        <v>2076</v>
      </c>
      <c r="R349" s="269" t="s">
        <v>1792</v>
      </c>
      <c r="T349" s="257"/>
    </row>
    <row r="350" spans="1:21" ht="15">
      <c r="A350" s="258">
        <v>414005</v>
      </c>
      <c r="B350" s="254" t="s">
        <v>720</v>
      </c>
      <c r="C350" s="254" t="s">
        <v>273</v>
      </c>
      <c r="D350" s="254" t="s">
        <v>1103</v>
      </c>
      <c r="E350" s="254" t="s">
        <v>808</v>
      </c>
      <c r="F350" s="255">
        <v>33852</v>
      </c>
      <c r="G350" s="254" t="s">
        <v>84</v>
      </c>
      <c r="H350" s="254" t="s">
        <v>799</v>
      </c>
      <c r="I350" s="258" t="s">
        <v>451</v>
      </c>
      <c r="J350" s="254"/>
      <c r="K350" s="254"/>
      <c r="L350" s="254"/>
      <c r="M350" s="254" t="s">
        <v>827</v>
      </c>
      <c r="N350" s="254"/>
      <c r="O350" s="254"/>
      <c r="P350" s="254"/>
      <c r="Q350" s="254"/>
      <c r="R350" s="254"/>
      <c r="S350" s="254"/>
      <c r="T350" s="255"/>
      <c r="U350" s="254"/>
    </row>
    <row r="351" spans="1:20" ht="15.75">
      <c r="A351" s="269">
        <v>414678</v>
      </c>
      <c r="B351" s="269" t="s">
        <v>473</v>
      </c>
      <c r="C351" s="269" t="s">
        <v>224</v>
      </c>
      <c r="D351" s="269" t="s">
        <v>119</v>
      </c>
      <c r="E351" s="269" t="s">
        <v>811</v>
      </c>
      <c r="F351" s="270">
        <v>33857</v>
      </c>
      <c r="G351" s="269" t="s">
        <v>831</v>
      </c>
      <c r="H351" s="269" t="s">
        <v>799</v>
      </c>
      <c r="I351" s="269" t="s">
        <v>451</v>
      </c>
      <c r="J351" s="269" t="s">
        <v>1171</v>
      </c>
      <c r="K351" s="269">
        <v>2010</v>
      </c>
      <c r="L351" s="269" t="s">
        <v>831</v>
      </c>
      <c r="M351" s="269" t="s">
        <v>831</v>
      </c>
      <c r="N351" s="271" t="s">
        <v>1697</v>
      </c>
      <c r="O351" s="269" t="s">
        <v>1698</v>
      </c>
      <c r="P351" s="269" t="s">
        <v>1699</v>
      </c>
      <c r="Q351" s="269" t="s">
        <v>1700</v>
      </c>
      <c r="R351" s="269">
        <v>0</v>
      </c>
      <c r="T351" s="257"/>
    </row>
    <row r="352" spans="1:20" ht="15.75">
      <c r="A352" s="269">
        <v>414118</v>
      </c>
      <c r="B352" s="269" t="s">
        <v>1686</v>
      </c>
      <c r="C352" s="269" t="s">
        <v>100</v>
      </c>
      <c r="D352" s="269" t="s">
        <v>860</v>
      </c>
      <c r="E352" s="269" t="s">
        <v>808</v>
      </c>
      <c r="F352" s="270" t="s">
        <v>1687</v>
      </c>
      <c r="G352" s="269" t="s">
        <v>84</v>
      </c>
      <c r="H352" s="269" t="s">
        <v>799</v>
      </c>
      <c r="I352" s="269" t="s">
        <v>451</v>
      </c>
      <c r="J352" s="269" t="s">
        <v>809</v>
      </c>
      <c r="K352" s="269">
        <v>2011</v>
      </c>
      <c r="L352" s="269" t="s">
        <v>84</v>
      </c>
      <c r="M352" s="269" t="s">
        <v>84</v>
      </c>
      <c r="N352" s="271">
        <v>0</v>
      </c>
      <c r="O352" s="269" t="s">
        <v>1689</v>
      </c>
      <c r="P352" s="269" t="s">
        <v>1690</v>
      </c>
      <c r="Q352" s="269" t="s">
        <v>1691</v>
      </c>
      <c r="R352" s="269" t="s">
        <v>1688</v>
      </c>
      <c r="T352" s="257"/>
    </row>
    <row r="353" spans="1:20" ht="15.75">
      <c r="A353" s="269">
        <v>415874</v>
      </c>
      <c r="B353" s="269" t="s">
        <v>741</v>
      </c>
      <c r="C353" s="269" t="s">
        <v>185</v>
      </c>
      <c r="D353" s="269" t="s">
        <v>1109</v>
      </c>
      <c r="E353" s="269" t="s">
        <v>811</v>
      </c>
      <c r="F353" s="270">
        <v>33890</v>
      </c>
      <c r="G353" s="269" t="s">
        <v>84</v>
      </c>
      <c r="H353" s="269" t="s">
        <v>799</v>
      </c>
      <c r="I353" s="269" t="s">
        <v>451</v>
      </c>
      <c r="J353" s="269" t="s">
        <v>1415</v>
      </c>
      <c r="K353" s="269">
        <v>2011</v>
      </c>
      <c r="L353" s="269" t="s">
        <v>84</v>
      </c>
      <c r="M353" s="269" t="s">
        <v>84</v>
      </c>
      <c r="N353" s="271" t="s">
        <v>1767</v>
      </c>
      <c r="O353" s="269" t="s">
        <v>1768</v>
      </c>
      <c r="P353" s="269">
        <v>0</v>
      </c>
      <c r="Q353" s="269" t="s">
        <v>1769</v>
      </c>
      <c r="R353" s="269">
        <v>0</v>
      </c>
      <c r="T353" s="257"/>
    </row>
    <row r="354" spans="1:20" ht="15.75">
      <c r="A354" s="269">
        <v>418195</v>
      </c>
      <c r="B354" s="269" t="s">
        <v>1158</v>
      </c>
      <c r="C354" s="269" t="s">
        <v>240</v>
      </c>
      <c r="D354" s="269" t="s">
        <v>147</v>
      </c>
      <c r="E354" s="269" t="s">
        <v>811</v>
      </c>
      <c r="F354" s="270">
        <v>33895</v>
      </c>
      <c r="G354" s="269" t="s">
        <v>84</v>
      </c>
      <c r="H354" s="269" t="s">
        <v>799</v>
      </c>
      <c r="I354" s="269" t="s">
        <v>451</v>
      </c>
      <c r="J354" s="269" t="s">
        <v>809</v>
      </c>
      <c r="K354" s="269">
        <v>2010</v>
      </c>
      <c r="L354" s="269">
        <v>0</v>
      </c>
      <c r="M354" s="269" t="s">
        <v>84</v>
      </c>
      <c r="N354" s="271" t="s">
        <v>2027</v>
      </c>
      <c r="O354" s="269" t="s">
        <v>2028</v>
      </c>
      <c r="P354" s="269" t="s">
        <v>2029</v>
      </c>
      <c r="Q354" s="269" t="s">
        <v>2030</v>
      </c>
      <c r="R354" s="269">
        <v>0</v>
      </c>
      <c r="T354" s="257"/>
    </row>
    <row r="355" spans="1:20" ht="15.75">
      <c r="A355" s="269">
        <v>417080</v>
      </c>
      <c r="B355" s="269" t="s">
        <v>500</v>
      </c>
      <c r="C355" s="269" t="s">
        <v>412</v>
      </c>
      <c r="D355" s="269" t="s">
        <v>196</v>
      </c>
      <c r="E355" s="269" t="s">
        <v>808</v>
      </c>
      <c r="F355" s="270">
        <v>33901</v>
      </c>
      <c r="G355" s="269" t="s">
        <v>814</v>
      </c>
      <c r="H355" s="269" t="s">
        <v>799</v>
      </c>
      <c r="I355" s="269" t="s">
        <v>451</v>
      </c>
      <c r="J355" s="269" t="s">
        <v>809</v>
      </c>
      <c r="K355" s="269">
        <v>2010</v>
      </c>
      <c r="L355" s="269" t="s">
        <v>814</v>
      </c>
      <c r="M355" s="269" t="s">
        <v>814</v>
      </c>
      <c r="N355" s="271" t="s">
        <v>1878</v>
      </c>
      <c r="O355" s="269" t="s">
        <v>1879</v>
      </c>
      <c r="P355" s="269" t="s">
        <v>1880</v>
      </c>
      <c r="Q355" s="269" t="s">
        <v>814</v>
      </c>
      <c r="R355" s="269" t="s">
        <v>890</v>
      </c>
      <c r="T355" s="257"/>
    </row>
    <row r="356" spans="1:20" ht="15.75">
      <c r="A356" s="269">
        <v>418112</v>
      </c>
      <c r="B356" s="269" t="s">
        <v>782</v>
      </c>
      <c r="C356" s="269" t="s">
        <v>228</v>
      </c>
      <c r="D356" s="269" t="s">
        <v>341</v>
      </c>
      <c r="E356" s="269" t="s">
        <v>811</v>
      </c>
      <c r="F356" s="270">
        <v>33909</v>
      </c>
      <c r="G356" s="269" t="s">
        <v>2014</v>
      </c>
      <c r="H356" s="269" t="s">
        <v>799</v>
      </c>
      <c r="I356" s="269" t="s">
        <v>451</v>
      </c>
      <c r="J356" s="269" t="s">
        <v>809</v>
      </c>
      <c r="K356" s="269">
        <v>2010</v>
      </c>
      <c r="L356" s="269" t="s">
        <v>84</v>
      </c>
      <c r="M356" s="269" t="s">
        <v>2016</v>
      </c>
      <c r="N356" s="271" t="s">
        <v>2015</v>
      </c>
      <c r="O356" s="269" t="s">
        <v>2017</v>
      </c>
      <c r="P356" s="269">
        <v>0</v>
      </c>
      <c r="Q356" s="269" t="s">
        <v>2018</v>
      </c>
      <c r="R356" s="269">
        <v>0</v>
      </c>
      <c r="T356" s="257"/>
    </row>
    <row r="357" spans="1:20" ht="15.75">
      <c r="A357" s="269">
        <v>418055</v>
      </c>
      <c r="B357" s="269" t="s">
        <v>780</v>
      </c>
      <c r="C357" s="269" t="s">
        <v>328</v>
      </c>
      <c r="D357" s="269" t="s">
        <v>2003</v>
      </c>
      <c r="E357" s="269" t="s">
        <v>811</v>
      </c>
      <c r="F357" s="270">
        <v>33939</v>
      </c>
      <c r="G357" s="269" t="s">
        <v>84</v>
      </c>
      <c r="H357" s="269" t="s">
        <v>799</v>
      </c>
      <c r="I357" s="269" t="s">
        <v>451</v>
      </c>
      <c r="J357" s="269" t="s">
        <v>809</v>
      </c>
      <c r="K357" s="269">
        <v>2009</v>
      </c>
      <c r="L357" s="269" t="s">
        <v>84</v>
      </c>
      <c r="M357" s="269" t="s">
        <v>84</v>
      </c>
      <c r="N357" s="271" t="s">
        <v>2004</v>
      </c>
      <c r="O357" s="269" t="s">
        <v>2005</v>
      </c>
      <c r="P357" s="269" t="s">
        <v>1484</v>
      </c>
      <c r="Q357" s="269" t="s">
        <v>84</v>
      </c>
      <c r="R357" s="269">
        <v>0</v>
      </c>
      <c r="T357" s="257"/>
    </row>
    <row r="358" spans="1:20" ht="15.75">
      <c r="A358" s="269">
        <v>414079</v>
      </c>
      <c r="B358" s="269" t="s">
        <v>456</v>
      </c>
      <c r="C358" s="269" t="s">
        <v>324</v>
      </c>
      <c r="D358" s="269" t="s">
        <v>1152</v>
      </c>
      <c r="E358" s="269" t="s">
        <v>811</v>
      </c>
      <c r="F358" s="270">
        <v>33970</v>
      </c>
      <c r="G358" s="269" t="s">
        <v>874</v>
      </c>
      <c r="H358" s="269" t="s">
        <v>799</v>
      </c>
      <c r="I358" s="269" t="s">
        <v>451</v>
      </c>
      <c r="J358" s="269" t="s">
        <v>1171</v>
      </c>
      <c r="K358" s="269">
        <v>2010</v>
      </c>
      <c r="L358" s="269" t="s">
        <v>830</v>
      </c>
      <c r="M358" s="269" t="s">
        <v>810</v>
      </c>
      <c r="N358" s="271" t="s">
        <v>1683</v>
      </c>
      <c r="O358" s="269" t="s">
        <v>1684</v>
      </c>
      <c r="P358" s="269">
        <v>0</v>
      </c>
      <c r="Q358" s="269" t="s">
        <v>1685</v>
      </c>
      <c r="R358" s="269">
        <v>0</v>
      </c>
      <c r="T358" s="257"/>
    </row>
    <row r="359" spans="1:20" ht="15.75">
      <c r="A359" s="269">
        <v>416169</v>
      </c>
      <c r="B359" s="269" t="s">
        <v>765</v>
      </c>
      <c r="C359" s="269" t="s">
        <v>766</v>
      </c>
      <c r="D359" s="269" t="s">
        <v>125</v>
      </c>
      <c r="E359" s="269" t="s">
        <v>808</v>
      </c>
      <c r="F359" s="270">
        <v>33970</v>
      </c>
      <c r="G359" s="269" t="s">
        <v>829</v>
      </c>
      <c r="H359" s="269" t="s">
        <v>799</v>
      </c>
      <c r="I359" s="269" t="s">
        <v>451</v>
      </c>
      <c r="J359" s="269" t="s">
        <v>1508</v>
      </c>
      <c r="K359" s="269">
        <v>2010</v>
      </c>
      <c r="L359" s="269" t="s">
        <v>829</v>
      </c>
      <c r="M359" s="269" t="s">
        <v>829</v>
      </c>
      <c r="N359" s="271" t="s">
        <v>1786</v>
      </c>
      <c r="O359" s="269" t="s">
        <v>1788</v>
      </c>
      <c r="P359" s="269" t="s">
        <v>1484</v>
      </c>
      <c r="Q359" s="269" t="s">
        <v>1724</v>
      </c>
      <c r="R359" s="269" t="s">
        <v>1787</v>
      </c>
      <c r="T359" s="257"/>
    </row>
    <row r="360" spans="1:20" ht="15.75">
      <c r="A360" s="269">
        <v>419279</v>
      </c>
      <c r="B360" s="269" t="s">
        <v>503</v>
      </c>
      <c r="C360" s="269" t="s">
        <v>270</v>
      </c>
      <c r="D360" s="269" t="s">
        <v>200</v>
      </c>
      <c r="E360" s="269" t="s">
        <v>808</v>
      </c>
      <c r="F360" s="270">
        <v>33970</v>
      </c>
      <c r="G360" s="269" t="s">
        <v>831</v>
      </c>
      <c r="H360" s="269" t="s">
        <v>799</v>
      </c>
      <c r="I360" s="269" t="s">
        <v>451</v>
      </c>
      <c r="J360" s="269" t="s">
        <v>809</v>
      </c>
      <c r="K360" s="269">
        <v>2010</v>
      </c>
      <c r="L360" s="269" t="s">
        <v>831</v>
      </c>
      <c r="M360" s="269" t="s">
        <v>831</v>
      </c>
      <c r="N360" s="271" t="s">
        <v>2106</v>
      </c>
      <c r="O360" s="269" t="s">
        <v>2107</v>
      </c>
      <c r="P360" s="269">
        <v>0</v>
      </c>
      <c r="Q360" s="269" t="s">
        <v>831</v>
      </c>
      <c r="R360" s="269" t="s">
        <v>877</v>
      </c>
      <c r="T360" s="257"/>
    </row>
    <row r="361" spans="1:20" ht="15.75">
      <c r="A361" s="269">
        <v>418946</v>
      </c>
      <c r="B361" s="269" t="s">
        <v>484</v>
      </c>
      <c r="C361" s="269" t="s">
        <v>179</v>
      </c>
      <c r="D361" s="269" t="s">
        <v>254</v>
      </c>
      <c r="E361" s="269" t="s">
        <v>808</v>
      </c>
      <c r="F361" s="270">
        <v>33974</v>
      </c>
      <c r="G361" s="269" t="s">
        <v>84</v>
      </c>
      <c r="H361" s="269" t="s">
        <v>799</v>
      </c>
      <c r="I361" s="269" t="s">
        <v>451</v>
      </c>
      <c r="J361" s="269" t="s">
        <v>809</v>
      </c>
      <c r="K361" s="269">
        <v>2012</v>
      </c>
      <c r="L361" s="269" t="s">
        <v>84</v>
      </c>
      <c r="M361" s="269" t="s">
        <v>84</v>
      </c>
      <c r="N361" s="271" t="s">
        <v>2082</v>
      </c>
      <c r="O361" s="269" t="s">
        <v>2083</v>
      </c>
      <c r="P361" s="269" t="s">
        <v>2084</v>
      </c>
      <c r="Q361" s="269" t="s">
        <v>2085</v>
      </c>
      <c r="R361" s="269" t="s">
        <v>1688</v>
      </c>
      <c r="T361" s="257"/>
    </row>
    <row r="362" spans="1:20" ht="15.75">
      <c r="A362" s="269">
        <v>416457</v>
      </c>
      <c r="B362" s="269" t="s">
        <v>747</v>
      </c>
      <c r="C362" s="269" t="s">
        <v>327</v>
      </c>
      <c r="D362" s="269" t="s">
        <v>99</v>
      </c>
      <c r="E362" s="269" t="s">
        <v>808</v>
      </c>
      <c r="F362" s="270">
        <v>33979</v>
      </c>
      <c r="G362" s="269" t="s">
        <v>84</v>
      </c>
      <c r="H362" s="269" t="s">
        <v>799</v>
      </c>
      <c r="I362" s="269" t="s">
        <v>451</v>
      </c>
      <c r="J362" s="269" t="s">
        <v>1171</v>
      </c>
      <c r="K362" s="269">
        <v>2010</v>
      </c>
      <c r="L362" s="269" t="s">
        <v>84</v>
      </c>
      <c r="M362" s="269" t="s">
        <v>84</v>
      </c>
      <c r="N362" s="271" t="s">
        <v>1814</v>
      </c>
      <c r="O362" s="269" t="s">
        <v>1815</v>
      </c>
      <c r="P362" s="269" t="s">
        <v>1476</v>
      </c>
      <c r="Q362" s="269" t="s">
        <v>1816</v>
      </c>
      <c r="R362" s="269" t="s">
        <v>1688</v>
      </c>
      <c r="T362" s="257"/>
    </row>
    <row r="363" spans="1:20" ht="15.75">
      <c r="A363" s="269">
        <v>417400</v>
      </c>
      <c r="B363" s="269" t="s">
        <v>442</v>
      </c>
      <c r="C363" s="269" t="s">
        <v>275</v>
      </c>
      <c r="D363" s="269" t="s">
        <v>172</v>
      </c>
      <c r="E363" s="269" t="s">
        <v>808</v>
      </c>
      <c r="F363" s="270">
        <v>33984</v>
      </c>
      <c r="G363" s="269" t="s">
        <v>84</v>
      </c>
      <c r="H363" s="269" t="s">
        <v>799</v>
      </c>
      <c r="I363" s="269" t="s">
        <v>451</v>
      </c>
      <c r="J363" s="269" t="s">
        <v>809</v>
      </c>
      <c r="K363" s="269" t="s">
        <v>1909</v>
      </c>
      <c r="L363" s="269" t="s">
        <v>84</v>
      </c>
      <c r="M363" s="269" t="s">
        <v>84</v>
      </c>
      <c r="N363" s="271" t="s">
        <v>1905</v>
      </c>
      <c r="O363" s="269" t="s">
        <v>1906</v>
      </c>
      <c r="P363" s="269" t="s">
        <v>1907</v>
      </c>
      <c r="Q363" s="269" t="s">
        <v>1908</v>
      </c>
      <c r="R363" s="269" t="s">
        <v>1800</v>
      </c>
      <c r="T363" s="257"/>
    </row>
    <row r="364" spans="1:21" ht="15">
      <c r="A364" s="258">
        <v>414692</v>
      </c>
      <c r="B364" s="254" t="s">
        <v>481</v>
      </c>
      <c r="C364" s="254" t="s">
        <v>110</v>
      </c>
      <c r="D364" s="254" t="s">
        <v>116</v>
      </c>
      <c r="E364" s="254" t="s">
        <v>811</v>
      </c>
      <c r="F364" s="255">
        <v>33989</v>
      </c>
      <c r="G364" s="254" t="s">
        <v>84</v>
      </c>
      <c r="H364" s="254" t="s">
        <v>799</v>
      </c>
      <c r="I364" s="258" t="s">
        <v>451</v>
      </c>
      <c r="J364" s="254"/>
      <c r="K364" s="254"/>
      <c r="L364" s="254"/>
      <c r="M364" s="254" t="s">
        <v>84</v>
      </c>
      <c r="N364" s="254"/>
      <c r="O364" s="254"/>
      <c r="P364" s="254"/>
      <c r="Q364" s="254"/>
      <c r="R364" s="254"/>
      <c r="S364" s="254"/>
      <c r="T364" s="255"/>
      <c r="U364" s="254"/>
    </row>
    <row r="365" spans="1:20" ht="15.75">
      <c r="A365" s="269">
        <v>415639</v>
      </c>
      <c r="B365" s="269" t="s">
        <v>764</v>
      </c>
      <c r="C365" s="269" t="s">
        <v>346</v>
      </c>
      <c r="D365" s="269" t="s">
        <v>183</v>
      </c>
      <c r="E365" s="269" t="s">
        <v>808</v>
      </c>
      <c r="F365" s="270">
        <v>34023</v>
      </c>
      <c r="G365" s="269" t="s">
        <v>84</v>
      </c>
      <c r="H365" s="269" t="s">
        <v>799</v>
      </c>
      <c r="I365" s="269" t="s">
        <v>451</v>
      </c>
      <c r="J365" s="269" t="s">
        <v>1171</v>
      </c>
      <c r="K365" s="269">
        <v>2011</v>
      </c>
      <c r="L365" s="269" t="s">
        <v>84</v>
      </c>
      <c r="M365" s="269" t="s">
        <v>827</v>
      </c>
      <c r="N365" s="271" t="s">
        <v>1755</v>
      </c>
      <c r="O365" s="269" t="s">
        <v>1757</v>
      </c>
      <c r="P365" s="269" t="s">
        <v>1758</v>
      </c>
      <c r="Q365" s="269" t="s">
        <v>1759</v>
      </c>
      <c r="R365" s="269" t="s">
        <v>1756</v>
      </c>
      <c r="T365" s="257"/>
    </row>
    <row r="366" spans="1:21" ht="15">
      <c r="A366" s="258">
        <v>416273</v>
      </c>
      <c r="B366" s="254" t="s">
        <v>487</v>
      </c>
      <c r="C366" s="254" t="s">
        <v>199</v>
      </c>
      <c r="D366" s="254" t="s">
        <v>379</v>
      </c>
      <c r="E366" s="254" t="s">
        <v>808</v>
      </c>
      <c r="F366" s="255">
        <v>34031</v>
      </c>
      <c r="G366" s="254" t="s">
        <v>84</v>
      </c>
      <c r="H366" s="254" t="s">
        <v>819</v>
      </c>
      <c r="I366" s="258" t="s">
        <v>451</v>
      </c>
      <c r="J366" s="254"/>
      <c r="K366" s="254"/>
      <c r="L366" s="254"/>
      <c r="M366" s="254"/>
      <c r="N366" s="259"/>
      <c r="O366" s="260"/>
      <c r="P366" s="260"/>
      <c r="Q366" s="260"/>
      <c r="R366" s="260"/>
      <c r="S366" s="254"/>
      <c r="T366" s="255"/>
      <c r="U366" s="254"/>
    </row>
    <row r="367" spans="1:20" ht="15.75">
      <c r="A367" s="269">
        <v>415757</v>
      </c>
      <c r="B367" s="269" t="s">
        <v>476</v>
      </c>
      <c r="C367" s="269" t="s">
        <v>91</v>
      </c>
      <c r="D367" s="269" t="s">
        <v>105</v>
      </c>
      <c r="E367" s="269" t="s">
        <v>808</v>
      </c>
      <c r="F367" s="270">
        <v>34036</v>
      </c>
      <c r="G367" s="269" t="s">
        <v>84</v>
      </c>
      <c r="H367" s="269" t="s">
        <v>799</v>
      </c>
      <c r="I367" s="269" t="s">
        <v>451</v>
      </c>
      <c r="J367" s="269" t="s">
        <v>809</v>
      </c>
      <c r="K367" s="269" t="s">
        <v>1764</v>
      </c>
      <c r="L367" s="269" t="s">
        <v>84</v>
      </c>
      <c r="M367" s="269" t="s">
        <v>816</v>
      </c>
      <c r="N367" s="271" t="s">
        <v>1760</v>
      </c>
      <c r="O367" s="269" t="s">
        <v>1761</v>
      </c>
      <c r="P367" s="269" t="s">
        <v>1762</v>
      </c>
      <c r="Q367" s="269" t="s">
        <v>1763</v>
      </c>
      <c r="R367" s="269" t="s">
        <v>1361</v>
      </c>
      <c r="T367" s="257"/>
    </row>
    <row r="368" spans="1:20" ht="15.75">
      <c r="A368" s="269">
        <v>417502</v>
      </c>
      <c r="B368" s="269" t="s">
        <v>757</v>
      </c>
      <c r="C368" s="269" t="s">
        <v>178</v>
      </c>
      <c r="D368" s="269" t="s">
        <v>212</v>
      </c>
      <c r="E368" s="269" t="s">
        <v>808</v>
      </c>
      <c r="F368" s="270">
        <v>34054</v>
      </c>
      <c r="G368" s="269" t="s">
        <v>84</v>
      </c>
      <c r="H368" s="269" t="s">
        <v>799</v>
      </c>
      <c r="I368" s="269" t="s">
        <v>451</v>
      </c>
      <c r="J368" s="269" t="s">
        <v>812</v>
      </c>
      <c r="K368" s="269" t="s">
        <v>1922</v>
      </c>
      <c r="L368" s="269" t="s">
        <v>84</v>
      </c>
      <c r="M368" s="269" t="s">
        <v>84</v>
      </c>
      <c r="N368" s="271" t="s">
        <v>1919</v>
      </c>
      <c r="O368" s="269" t="s">
        <v>1920</v>
      </c>
      <c r="P368" s="269">
        <v>0</v>
      </c>
      <c r="Q368" s="269" t="s">
        <v>1921</v>
      </c>
      <c r="R368" s="269" t="s">
        <v>1800</v>
      </c>
      <c r="T368" s="257"/>
    </row>
    <row r="369" spans="1:20" ht="15.75">
      <c r="A369" s="269">
        <v>418485</v>
      </c>
      <c r="B369" s="269" t="s">
        <v>1119</v>
      </c>
      <c r="C369" s="269" t="s">
        <v>86</v>
      </c>
      <c r="D369" s="269" t="s">
        <v>274</v>
      </c>
      <c r="E369" s="269" t="s">
        <v>808</v>
      </c>
      <c r="F369" s="270">
        <v>34087</v>
      </c>
      <c r="G369" s="269" t="s">
        <v>84</v>
      </c>
      <c r="H369" s="269" t="s">
        <v>799</v>
      </c>
      <c r="I369" s="269" t="s">
        <v>451</v>
      </c>
      <c r="J369" s="269" t="s">
        <v>809</v>
      </c>
      <c r="K369" s="269">
        <v>2010</v>
      </c>
      <c r="L369" s="269" t="s">
        <v>84</v>
      </c>
      <c r="M369" s="269" t="s">
        <v>84</v>
      </c>
      <c r="N369" s="271" t="s">
        <v>2058</v>
      </c>
      <c r="O369" s="269" t="s">
        <v>2059</v>
      </c>
      <c r="P369" s="269">
        <v>0</v>
      </c>
      <c r="Q369" s="269" t="s">
        <v>824</v>
      </c>
      <c r="R369" s="269" t="s">
        <v>1688</v>
      </c>
      <c r="T369" s="257"/>
    </row>
    <row r="370" spans="1:20" ht="15.75">
      <c r="A370" s="269">
        <v>417863</v>
      </c>
      <c r="B370" s="269" t="s">
        <v>1967</v>
      </c>
      <c r="C370" s="269" t="s">
        <v>261</v>
      </c>
      <c r="D370" s="269" t="s">
        <v>332</v>
      </c>
      <c r="E370" s="269" t="s">
        <v>1369</v>
      </c>
      <c r="F370" s="270">
        <v>34170</v>
      </c>
      <c r="G370" s="269" t="s">
        <v>84</v>
      </c>
      <c r="H370" s="269" t="s">
        <v>799</v>
      </c>
      <c r="I370" s="269" t="s">
        <v>451</v>
      </c>
      <c r="J370" s="269" t="s">
        <v>1972</v>
      </c>
      <c r="K370" s="269">
        <v>2011</v>
      </c>
      <c r="L370" s="269" t="s">
        <v>84</v>
      </c>
      <c r="M370" s="269" t="s">
        <v>84</v>
      </c>
      <c r="N370" s="271" t="s">
        <v>1968</v>
      </c>
      <c r="O370" s="269" t="s">
        <v>1969</v>
      </c>
      <c r="P370" s="269" t="s">
        <v>1970</v>
      </c>
      <c r="Q370" s="269" t="s">
        <v>1971</v>
      </c>
      <c r="R370" s="269">
        <v>0</v>
      </c>
      <c r="T370" s="257"/>
    </row>
    <row r="371" spans="1:20" ht="15.75">
      <c r="A371" s="269">
        <v>417369</v>
      </c>
      <c r="B371" s="269" t="s">
        <v>514</v>
      </c>
      <c r="C371" s="269" t="s">
        <v>261</v>
      </c>
      <c r="D371" s="269" t="s">
        <v>385</v>
      </c>
      <c r="E371" s="269" t="s">
        <v>808</v>
      </c>
      <c r="F371" s="270">
        <v>34177</v>
      </c>
      <c r="G371" s="269" t="s">
        <v>84</v>
      </c>
      <c r="H371" s="269" t="s">
        <v>799</v>
      </c>
      <c r="I371" s="269" t="s">
        <v>451</v>
      </c>
      <c r="J371" s="269" t="s">
        <v>809</v>
      </c>
      <c r="K371" s="269">
        <v>2011</v>
      </c>
      <c r="L371" s="269" t="s">
        <v>84</v>
      </c>
      <c r="M371" s="269" t="s">
        <v>84</v>
      </c>
      <c r="N371" s="271" t="s">
        <v>1901</v>
      </c>
      <c r="O371" s="269" t="s">
        <v>1902</v>
      </c>
      <c r="P371" s="269" t="s">
        <v>1903</v>
      </c>
      <c r="Q371" s="269" t="s">
        <v>1904</v>
      </c>
      <c r="R371" s="269" t="s">
        <v>833</v>
      </c>
      <c r="T371" s="257"/>
    </row>
    <row r="372" spans="1:20" ht="15.75">
      <c r="A372" s="269">
        <v>420478</v>
      </c>
      <c r="B372" s="269" t="s">
        <v>2115</v>
      </c>
      <c r="C372" s="269" t="s">
        <v>364</v>
      </c>
      <c r="D372" s="269" t="s">
        <v>323</v>
      </c>
      <c r="E372" s="269" t="s">
        <v>808</v>
      </c>
      <c r="F372" s="270" t="s">
        <v>2116</v>
      </c>
      <c r="G372" s="269" t="s">
        <v>84</v>
      </c>
      <c r="H372" s="269" t="s">
        <v>799</v>
      </c>
      <c r="I372" s="269" t="s">
        <v>451</v>
      </c>
      <c r="J372" s="269" t="s">
        <v>1431</v>
      </c>
      <c r="K372" s="269">
        <v>2013</v>
      </c>
      <c r="L372" s="269" t="s">
        <v>84</v>
      </c>
      <c r="M372" s="269" t="s">
        <v>84</v>
      </c>
      <c r="N372" s="271" t="s">
        <v>2117</v>
      </c>
      <c r="O372" s="269" t="s">
        <v>2118</v>
      </c>
      <c r="P372" s="269" t="s">
        <v>2119</v>
      </c>
      <c r="Q372" s="269" t="s">
        <v>2120</v>
      </c>
      <c r="R372" s="269" t="s">
        <v>816</v>
      </c>
      <c r="T372" s="257"/>
    </row>
    <row r="373" spans="1:20" ht="15.75">
      <c r="A373" s="269">
        <v>417155</v>
      </c>
      <c r="B373" s="269" t="s">
        <v>755</v>
      </c>
      <c r="C373" s="269" t="s">
        <v>178</v>
      </c>
      <c r="D373" s="269" t="s">
        <v>233</v>
      </c>
      <c r="E373" s="269" t="s">
        <v>808</v>
      </c>
      <c r="F373" s="270">
        <v>34229</v>
      </c>
      <c r="G373" s="269" t="s">
        <v>855</v>
      </c>
      <c r="H373" s="269" t="s">
        <v>799</v>
      </c>
      <c r="I373" s="269" t="s">
        <v>451</v>
      </c>
      <c r="J373" s="269" t="s">
        <v>812</v>
      </c>
      <c r="K373" s="269">
        <v>2010</v>
      </c>
      <c r="L373" s="269" t="s">
        <v>84</v>
      </c>
      <c r="M373" s="269" t="s">
        <v>84</v>
      </c>
      <c r="N373" s="271" t="s">
        <v>1881</v>
      </c>
      <c r="O373" s="269" t="s">
        <v>1882</v>
      </c>
      <c r="P373" s="269">
        <v>0</v>
      </c>
      <c r="Q373" s="269" t="s">
        <v>84</v>
      </c>
      <c r="R373" s="269" t="s">
        <v>1800</v>
      </c>
      <c r="T373" s="257"/>
    </row>
    <row r="374" spans="1:20" ht="15.75">
      <c r="A374" s="269">
        <v>417757</v>
      </c>
      <c r="B374" s="269" t="s">
        <v>480</v>
      </c>
      <c r="C374" s="269" t="s">
        <v>100</v>
      </c>
      <c r="D374" s="269" t="s">
        <v>382</v>
      </c>
      <c r="E374" s="269" t="s">
        <v>808</v>
      </c>
      <c r="F374" s="270">
        <v>34231</v>
      </c>
      <c r="G374" s="269" t="s">
        <v>84</v>
      </c>
      <c r="H374" s="269" t="s">
        <v>799</v>
      </c>
      <c r="I374" s="269" t="s">
        <v>451</v>
      </c>
      <c r="J374" s="269" t="s">
        <v>809</v>
      </c>
      <c r="K374" s="269">
        <v>2011</v>
      </c>
      <c r="L374" s="269" t="s">
        <v>830</v>
      </c>
      <c r="M374" s="269" t="s">
        <v>830</v>
      </c>
      <c r="N374" s="271" t="s">
        <v>1958</v>
      </c>
      <c r="O374" s="269" t="s">
        <v>1959</v>
      </c>
      <c r="P374" s="269" t="s">
        <v>1960</v>
      </c>
      <c r="Q374" s="269" t="s">
        <v>1707</v>
      </c>
      <c r="R374" s="269" t="s">
        <v>842</v>
      </c>
      <c r="T374" s="257"/>
    </row>
    <row r="375" spans="1:20" ht="15.75">
      <c r="A375" s="269">
        <v>414921</v>
      </c>
      <c r="B375" s="269" t="s">
        <v>137</v>
      </c>
      <c r="C375" s="269" t="s">
        <v>160</v>
      </c>
      <c r="D375" s="269" t="s">
        <v>1704</v>
      </c>
      <c r="E375" s="269" t="s">
        <v>808</v>
      </c>
      <c r="F375" s="270">
        <v>34335</v>
      </c>
      <c r="G375" s="269" t="s">
        <v>837</v>
      </c>
      <c r="H375" s="269" t="s">
        <v>799</v>
      </c>
      <c r="I375" s="269" t="s">
        <v>451</v>
      </c>
      <c r="J375" s="269" t="s">
        <v>812</v>
      </c>
      <c r="K375" s="269">
        <v>2011</v>
      </c>
      <c r="L375" s="269" t="s">
        <v>830</v>
      </c>
      <c r="M375" s="269" t="s">
        <v>830</v>
      </c>
      <c r="N375" s="271" t="s">
        <v>1705</v>
      </c>
      <c r="O375" s="269" t="s">
        <v>1706</v>
      </c>
      <c r="P375" s="269" t="s">
        <v>1476</v>
      </c>
      <c r="Q375" s="269" t="s">
        <v>1707</v>
      </c>
      <c r="R375" s="269" t="s">
        <v>835</v>
      </c>
      <c r="T375" s="257"/>
    </row>
    <row r="376" spans="1:20" ht="15.75">
      <c r="A376" s="269">
        <v>415061</v>
      </c>
      <c r="B376" s="269" t="s">
        <v>731</v>
      </c>
      <c r="C376" s="269" t="s">
        <v>115</v>
      </c>
      <c r="D376" s="269" t="s">
        <v>116</v>
      </c>
      <c r="E376" s="269" t="s">
        <v>808</v>
      </c>
      <c r="F376" s="270">
        <v>34335</v>
      </c>
      <c r="G376" s="269" t="s">
        <v>910</v>
      </c>
      <c r="H376" s="269" t="s">
        <v>799</v>
      </c>
      <c r="I376" s="269" t="s">
        <v>451</v>
      </c>
      <c r="J376" s="269" t="s">
        <v>809</v>
      </c>
      <c r="K376" s="269">
        <v>2011</v>
      </c>
      <c r="L376" s="269" t="s">
        <v>84</v>
      </c>
      <c r="M376" s="269" t="s">
        <v>830</v>
      </c>
      <c r="N376" s="271" t="s">
        <v>1714</v>
      </c>
      <c r="O376" s="269" t="s">
        <v>1715</v>
      </c>
      <c r="P376" s="269">
        <v>0</v>
      </c>
      <c r="Q376" s="269" t="s">
        <v>84</v>
      </c>
      <c r="R376" s="269" t="s">
        <v>848</v>
      </c>
      <c r="T376" s="257"/>
    </row>
    <row r="377" spans="1:20" ht="15.75">
      <c r="A377" s="269">
        <v>415143</v>
      </c>
      <c r="B377" s="269" t="s">
        <v>1716</v>
      </c>
      <c r="C377" s="269" t="s">
        <v>154</v>
      </c>
      <c r="D377" s="269" t="s">
        <v>1717</v>
      </c>
      <c r="E377" s="269" t="s">
        <v>808</v>
      </c>
      <c r="F377" s="270">
        <v>34335</v>
      </c>
      <c r="G377" s="269" t="s">
        <v>84</v>
      </c>
      <c r="H377" s="269" t="s">
        <v>799</v>
      </c>
      <c r="I377" s="269" t="s">
        <v>451</v>
      </c>
      <c r="J377" s="269" t="s">
        <v>809</v>
      </c>
      <c r="K377" s="269">
        <v>2011</v>
      </c>
      <c r="L377" s="269" t="s">
        <v>84</v>
      </c>
      <c r="M377" s="269" t="s">
        <v>84</v>
      </c>
      <c r="N377" s="271" t="s">
        <v>1718</v>
      </c>
      <c r="O377" s="269" t="s">
        <v>1719</v>
      </c>
      <c r="P377" s="269">
        <v>0</v>
      </c>
      <c r="Q377" s="269" t="s">
        <v>1720</v>
      </c>
      <c r="R377" s="269" t="s">
        <v>853</v>
      </c>
      <c r="T377" s="257"/>
    </row>
    <row r="378" spans="1:20" ht="15.75">
      <c r="A378" s="269">
        <v>415601</v>
      </c>
      <c r="B378" s="269" t="s">
        <v>737</v>
      </c>
      <c r="C378" s="269" t="s">
        <v>213</v>
      </c>
      <c r="D378" s="269" t="s">
        <v>164</v>
      </c>
      <c r="E378" s="269" t="s">
        <v>808</v>
      </c>
      <c r="F378" s="270">
        <v>34335</v>
      </c>
      <c r="G378" s="269" t="s">
        <v>84</v>
      </c>
      <c r="H378" s="269" t="s">
        <v>799</v>
      </c>
      <c r="I378" s="269" t="s">
        <v>451</v>
      </c>
      <c r="J378" s="269" t="s">
        <v>1415</v>
      </c>
      <c r="K378" s="269">
        <v>2011</v>
      </c>
      <c r="L378" s="269" t="s">
        <v>84</v>
      </c>
      <c r="M378" s="269" t="s">
        <v>84</v>
      </c>
      <c r="N378" s="271" t="s">
        <v>1745</v>
      </c>
      <c r="O378" s="269" t="s">
        <v>1746</v>
      </c>
      <c r="P378" s="269">
        <v>0</v>
      </c>
      <c r="Q378" s="269" t="s">
        <v>84</v>
      </c>
      <c r="R378" s="269" t="s">
        <v>833</v>
      </c>
      <c r="T378" s="257"/>
    </row>
    <row r="379" spans="1:20" ht="15.75">
      <c r="A379" s="269">
        <v>417024</v>
      </c>
      <c r="B379" s="269" t="s">
        <v>1863</v>
      </c>
      <c r="C379" s="269" t="s">
        <v>100</v>
      </c>
      <c r="D379" s="269" t="s">
        <v>376</v>
      </c>
      <c r="E379" s="269" t="s">
        <v>811</v>
      </c>
      <c r="F379" s="270">
        <v>34335</v>
      </c>
      <c r="G379" s="269" t="s">
        <v>907</v>
      </c>
      <c r="H379" s="269" t="s">
        <v>799</v>
      </c>
      <c r="I379" s="269" t="s">
        <v>451</v>
      </c>
      <c r="J379" s="269" t="s">
        <v>809</v>
      </c>
      <c r="K379" s="269">
        <v>2011</v>
      </c>
      <c r="L379" s="269" t="s">
        <v>84</v>
      </c>
      <c r="M379" s="269" t="s">
        <v>868</v>
      </c>
      <c r="N379" s="271" t="s">
        <v>1864</v>
      </c>
      <c r="O379" s="269" t="s">
        <v>1865</v>
      </c>
      <c r="P379" s="269" t="s">
        <v>1866</v>
      </c>
      <c r="Q379" s="269" t="s">
        <v>1867</v>
      </c>
      <c r="R379" s="269">
        <v>0</v>
      </c>
      <c r="T379" s="257"/>
    </row>
    <row r="380" spans="1:20" ht="15.75">
      <c r="A380" s="269">
        <v>417690</v>
      </c>
      <c r="B380" s="269" t="s">
        <v>515</v>
      </c>
      <c r="C380" s="269" t="s">
        <v>132</v>
      </c>
      <c r="D380" s="269" t="s">
        <v>130</v>
      </c>
      <c r="E380" s="269" t="s">
        <v>1369</v>
      </c>
      <c r="F380" s="270">
        <v>34335</v>
      </c>
      <c r="G380" s="269" t="s">
        <v>838</v>
      </c>
      <c r="H380" s="269" t="s">
        <v>799</v>
      </c>
      <c r="I380" s="269" t="s">
        <v>451</v>
      </c>
      <c r="J380" s="269" t="s">
        <v>812</v>
      </c>
      <c r="K380" s="269">
        <v>2011</v>
      </c>
      <c r="L380" s="269" t="s">
        <v>830</v>
      </c>
      <c r="M380" s="269" t="s">
        <v>814</v>
      </c>
      <c r="N380" s="271" t="s">
        <v>1952</v>
      </c>
      <c r="O380" s="269" t="s">
        <v>1953</v>
      </c>
      <c r="P380" s="269">
        <v>0</v>
      </c>
      <c r="Q380" s="269" t="s">
        <v>838</v>
      </c>
      <c r="R380" s="269">
        <v>0</v>
      </c>
      <c r="T380" s="257"/>
    </row>
    <row r="381" spans="1:20" ht="15.75">
      <c r="A381" s="269">
        <v>418118</v>
      </c>
      <c r="B381" s="269" t="s">
        <v>783</v>
      </c>
      <c r="C381" s="269" t="s">
        <v>383</v>
      </c>
      <c r="D381" s="269" t="s">
        <v>130</v>
      </c>
      <c r="E381" s="269" t="s">
        <v>811</v>
      </c>
      <c r="F381" s="270">
        <v>34335</v>
      </c>
      <c r="G381" s="269">
        <v>0</v>
      </c>
      <c r="H381" s="269" t="s">
        <v>799</v>
      </c>
      <c r="I381" s="269" t="s">
        <v>451</v>
      </c>
      <c r="J381" s="269" t="s">
        <v>812</v>
      </c>
      <c r="K381" s="269">
        <v>2011</v>
      </c>
      <c r="L381" s="269" t="s">
        <v>84</v>
      </c>
      <c r="M381" s="269" t="s">
        <v>84</v>
      </c>
      <c r="N381" s="271">
        <v>0</v>
      </c>
      <c r="O381" s="269">
        <v>0</v>
      </c>
      <c r="P381" s="269">
        <v>0</v>
      </c>
      <c r="Q381" s="269">
        <v>0</v>
      </c>
      <c r="R381" s="269">
        <v>0</v>
      </c>
      <c r="T381" s="257"/>
    </row>
    <row r="382" spans="1:20" ht="15.75">
      <c r="A382" s="269">
        <v>415620</v>
      </c>
      <c r="B382" s="269" t="s">
        <v>762</v>
      </c>
      <c r="C382" s="269" t="s">
        <v>140</v>
      </c>
      <c r="D382" s="269" t="s">
        <v>98</v>
      </c>
      <c r="E382" s="269" t="s">
        <v>808</v>
      </c>
      <c r="F382" s="270">
        <v>34336</v>
      </c>
      <c r="G382" s="269" t="s">
        <v>84</v>
      </c>
      <c r="H382" s="269" t="s">
        <v>799</v>
      </c>
      <c r="I382" s="269" t="s">
        <v>451</v>
      </c>
      <c r="J382" s="269" t="s">
        <v>1171</v>
      </c>
      <c r="K382" s="269">
        <v>2011</v>
      </c>
      <c r="L382" s="269" t="s">
        <v>84</v>
      </c>
      <c r="M382" s="269" t="s">
        <v>84</v>
      </c>
      <c r="N382" s="271" t="s">
        <v>1747</v>
      </c>
      <c r="O382" s="269" t="s">
        <v>1748</v>
      </c>
      <c r="P382" s="269">
        <v>0</v>
      </c>
      <c r="Q382" s="269" t="s">
        <v>824</v>
      </c>
      <c r="R382" s="269" t="s">
        <v>1688</v>
      </c>
      <c r="T382" s="257"/>
    </row>
    <row r="383" spans="1:20" ht="15.75">
      <c r="A383" s="269">
        <v>416413</v>
      </c>
      <c r="B383" s="269" t="s">
        <v>345</v>
      </c>
      <c r="C383" s="269" t="s">
        <v>250</v>
      </c>
      <c r="D383" s="269" t="s">
        <v>1111</v>
      </c>
      <c r="E383" s="269" t="s">
        <v>808</v>
      </c>
      <c r="F383" s="270">
        <v>34366</v>
      </c>
      <c r="G383" s="269" t="s">
        <v>84</v>
      </c>
      <c r="H383" s="269" t="s">
        <v>799</v>
      </c>
      <c r="I383" s="269" t="s">
        <v>451</v>
      </c>
      <c r="J383" s="269" t="s">
        <v>809</v>
      </c>
      <c r="K383" s="269">
        <v>2011</v>
      </c>
      <c r="L383" s="269" t="s">
        <v>84</v>
      </c>
      <c r="M383" s="269" t="s">
        <v>1574</v>
      </c>
      <c r="N383" s="271" t="s">
        <v>1807</v>
      </c>
      <c r="O383" s="269" t="s">
        <v>1808</v>
      </c>
      <c r="P383" s="269">
        <v>0</v>
      </c>
      <c r="Q383" s="269" t="s">
        <v>84</v>
      </c>
      <c r="R383" s="269" t="s">
        <v>1574</v>
      </c>
      <c r="T383" s="257"/>
    </row>
    <row r="384" spans="1:20" ht="15.75">
      <c r="A384" s="269">
        <v>416380</v>
      </c>
      <c r="B384" s="269" t="s">
        <v>466</v>
      </c>
      <c r="C384" s="269" t="s">
        <v>166</v>
      </c>
      <c r="D384" s="269" t="s">
        <v>1110</v>
      </c>
      <c r="E384" s="269" t="s">
        <v>808</v>
      </c>
      <c r="F384" s="270">
        <v>34375</v>
      </c>
      <c r="G384" s="269" t="s">
        <v>84</v>
      </c>
      <c r="H384" s="269" t="s">
        <v>799</v>
      </c>
      <c r="I384" s="269" t="s">
        <v>451</v>
      </c>
      <c r="J384" s="269" t="s">
        <v>1171</v>
      </c>
      <c r="K384" s="269">
        <v>2012</v>
      </c>
      <c r="L384" s="269" t="s">
        <v>84</v>
      </c>
      <c r="M384" s="269" t="s">
        <v>84</v>
      </c>
      <c r="N384" s="271" t="s">
        <v>1802</v>
      </c>
      <c r="O384" s="269" t="s">
        <v>1804</v>
      </c>
      <c r="P384" s="269" t="s">
        <v>1805</v>
      </c>
      <c r="Q384" s="269" t="s">
        <v>1806</v>
      </c>
      <c r="R384" s="269" t="s">
        <v>1803</v>
      </c>
      <c r="T384" s="257"/>
    </row>
    <row r="385" spans="1:20" ht="15.75">
      <c r="A385" s="269">
        <v>416434</v>
      </c>
      <c r="B385" s="269" t="s">
        <v>745</v>
      </c>
      <c r="C385" s="269" t="s">
        <v>405</v>
      </c>
      <c r="D385" s="269" t="s">
        <v>1112</v>
      </c>
      <c r="E385" s="269" t="s">
        <v>808</v>
      </c>
      <c r="F385" s="270">
        <v>34388</v>
      </c>
      <c r="G385" s="269" t="s">
        <v>84</v>
      </c>
      <c r="H385" s="269" t="s">
        <v>799</v>
      </c>
      <c r="I385" s="269" t="s">
        <v>451</v>
      </c>
      <c r="J385" s="269" t="s">
        <v>809</v>
      </c>
      <c r="K385" s="269">
        <v>2012</v>
      </c>
      <c r="L385" s="269" t="s">
        <v>84</v>
      </c>
      <c r="M385" s="269" t="s">
        <v>84</v>
      </c>
      <c r="N385" s="271" t="s">
        <v>1809</v>
      </c>
      <c r="O385" s="269" t="s">
        <v>1811</v>
      </c>
      <c r="P385" s="269">
        <v>0</v>
      </c>
      <c r="Q385" s="269" t="s">
        <v>830</v>
      </c>
      <c r="R385" s="269" t="s">
        <v>1810</v>
      </c>
      <c r="T385" s="257"/>
    </row>
    <row r="386" spans="1:20" ht="15.75">
      <c r="A386" s="269">
        <v>419697</v>
      </c>
      <c r="B386" s="269" t="s">
        <v>449</v>
      </c>
      <c r="C386" s="269" t="s">
        <v>224</v>
      </c>
      <c r="D386" s="269" t="s">
        <v>152</v>
      </c>
      <c r="E386" s="269" t="s">
        <v>811</v>
      </c>
      <c r="F386" s="270">
        <v>34400</v>
      </c>
      <c r="G386" s="269" t="s">
        <v>84</v>
      </c>
      <c r="H386" s="269" t="s">
        <v>799</v>
      </c>
      <c r="I386" s="269" t="s">
        <v>451</v>
      </c>
      <c r="J386" s="269" t="s">
        <v>809</v>
      </c>
      <c r="K386" s="269">
        <v>2012</v>
      </c>
      <c r="L386" s="269" t="s">
        <v>84</v>
      </c>
      <c r="M386" s="269" t="s">
        <v>84</v>
      </c>
      <c r="N386" s="271" t="s">
        <v>2108</v>
      </c>
      <c r="O386" s="269" t="s">
        <v>2109</v>
      </c>
      <c r="P386" s="269" t="s">
        <v>2110</v>
      </c>
      <c r="Q386" s="269" t="s">
        <v>2111</v>
      </c>
      <c r="R386" s="269">
        <v>0</v>
      </c>
      <c r="T386" s="257"/>
    </row>
    <row r="387" spans="1:20" ht="15.75">
      <c r="A387" s="269">
        <v>418251</v>
      </c>
      <c r="B387" s="269" t="s">
        <v>2031</v>
      </c>
      <c r="C387" s="269" t="s">
        <v>2032</v>
      </c>
      <c r="D387" s="269" t="s">
        <v>2033</v>
      </c>
      <c r="E387" s="269" t="s">
        <v>811</v>
      </c>
      <c r="F387" s="270">
        <v>34405</v>
      </c>
      <c r="G387" s="269" t="s">
        <v>907</v>
      </c>
      <c r="H387" s="269" t="s">
        <v>799</v>
      </c>
      <c r="I387" s="269" t="s">
        <v>451</v>
      </c>
      <c r="J387" s="269" t="s">
        <v>1350</v>
      </c>
      <c r="K387" s="269">
        <v>2012</v>
      </c>
      <c r="L387" s="269" t="s">
        <v>84</v>
      </c>
      <c r="M387" s="269" t="s">
        <v>907</v>
      </c>
      <c r="N387" s="271" t="s">
        <v>2034</v>
      </c>
      <c r="O387" s="269" t="s">
        <v>2035</v>
      </c>
      <c r="P387" s="269" t="s">
        <v>2036</v>
      </c>
      <c r="Q387" s="269" t="s">
        <v>2037</v>
      </c>
      <c r="R387" s="269">
        <v>0</v>
      </c>
      <c r="T387" s="257"/>
    </row>
    <row r="388" spans="1:20" ht="15.75">
      <c r="A388" s="269">
        <v>416937</v>
      </c>
      <c r="B388" s="269" t="s">
        <v>478</v>
      </c>
      <c r="C388" s="269" t="s">
        <v>88</v>
      </c>
      <c r="D388" s="269" t="s">
        <v>1501</v>
      </c>
      <c r="E388" s="269" t="s">
        <v>808</v>
      </c>
      <c r="F388" s="270">
        <v>34426</v>
      </c>
      <c r="G388" s="269" t="s">
        <v>84</v>
      </c>
      <c r="H388" s="269" t="s">
        <v>799</v>
      </c>
      <c r="I388" s="269" t="s">
        <v>451</v>
      </c>
      <c r="J388" s="269" t="s">
        <v>1508</v>
      </c>
      <c r="K388" s="269">
        <v>2012</v>
      </c>
      <c r="L388" s="269" t="s">
        <v>84</v>
      </c>
      <c r="M388" s="269" t="s">
        <v>84</v>
      </c>
      <c r="N388" s="271" t="s">
        <v>1850</v>
      </c>
      <c r="O388" s="269" t="s">
        <v>1851</v>
      </c>
      <c r="P388" s="269" t="s">
        <v>1852</v>
      </c>
      <c r="Q388" s="269" t="s">
        <v>1853</v>
      </c>
      <c r="R388" s="269" t="s">
        <v>1396</v>
      </c>
      <c r="T388" s="257"/>
    </row>
    <row r="389" spans="1:20" ht="15.75">
      <c r="A389" s="269">
        <v>417218</v>
      </c>
      <c r="B389" s="269" t="s">
        <v>483</v>
      </c>
      <c r="C389" s="269" t="s">
        <v>272</v>
      </c>
      <c r="D389" s="269" t="s">
        <v>128</v>
      </c>
      <c r="E389" s="269" t="s">
        <v>808</v>
      </c>
      <c r="F389" s="270">
        <v>34458</v>
      </c>
      <c r="G389" s="269" t="s">
        <v>84</v>
      </c>
      <c r="H389" s="269" t="s">
        <v>799</v>
      </c>
      <c r="I389" s="269" t="s">
        <v>451</v>
      </c>
      <c r="J389" s="269" t="s">
        <v>812</v>
      </c>
      <c r="K389" s="269">
        <v>2014</v>
      </c>
      <c r="L389" s="269" t="s">
        <v>84</v>
      </c>
      <c r="M389" s="269" t="s">
        <v>84</v>
      </c>
      <c r="N389" s="271" t="s">
        <v>1883</v>
      </c>
      <c r="O389" s="269" t="s">
        <v>1884</v>
      </c>
      <c r="P389" s="269">
        <v>0</v>
      </c>
      <c r="Q389" s="269" t="s">
        <v>1885</v>
      </c>
      <c r="R389" s="269" t="s">
        <v>833</v>
      </c>
      <c r="T389" s="257"/>
    </row>
    <row r="390" spans="1:20" ht="15.75">
      <c r="A390" s="269">
        <v>416304</v>
      </c>
      <c r="B390" s="269" t="s">
        <v>506</v>
      </c>
      <c r="C390" s="269" t="s">
        <v>102</v>
      </c>
      <c r="D390" s="269" t="s">
        <v>117</v>
      </c>
      <c r="E390" s="269" t="s">
        <v>1369</v>
      </c>
      <c r="F390" s="270">
        <v>34459</v>
      </c>
      <c r="G390" s="269" t="s">
        <v>84</v>
      </c>
      <c r="H390" s="269" t="s">
        <v>799</v>
      </c>
      <c r="I390" s="269" t="s">
        <v>451</v>
      </c>
      <c r="J390" s="269" t="s">
        <v>809</v>
      </c>
      <c r="K390" s="269">
        <v>2012</v>
      </c>
      <c r="L390" s="269" t="s">
        <v>84</v>
      </c>
      <c r="M390" s="269" t="s">
        <v>84</v>
      </c>
      <c r="N390" s="271" t="s">
        <v>1796</v>
      </c>
      <c r="O390" s="269" t="s">
        <v>1797</v>
      </c>
      <c r="P390" s="269">
        <v>0</v>
      </c>
      <c r="Q390" s="269" t="s">
        <v>84</v>
      </c>
      <c r="R390" s="269">
        <v>0</v>
      </c>
      <c r="T390" s="257"/>
    </row>
    <row r="391" spans="1:20" ht="15.75">
      <c r="A391" s="269">
        <v>416911</v>
      </c>
      <c r="B391" s="269" t="s">
        <v>1838</v>
      </c>
      <c r="C391" s="269" t="s">
        <v>1839</v>
      </c>
      <c r="D391" s="269" t="s">
        <v>1840</v>
      </c>
      <c r="E391" s="269" t="s">
        <v>808</v>
      </c>
      <c r="F391" s="270">
        <v>34465</v>
      </c>
      <c r="G391" s="269" t="s">
        <v>1841</v>
      </c>
      <c r="H391" s="269" t="s">
        <v>799</v>
      </c>
      <c r="I391" s="269" t="s">
        <v>451</v>
      </c>
      <c r="J391" s="269" t="s">
        <v>1350</v>
      </c>
      <c r="K391" s="269">
        <v>2012</v>
      </c>
      <c r="L391" s="269" t="s">
        <v>1843</v>
      </c>
      <c r="M391" s="269" t="s">
        <v>1843</v>
      </c>
      <c r="N391" s="271" t="s">
        <v>1842</v>
      </c>
      <c r="O391" s="269" t="s">
        <v>1845</v>
      </c>
      <c r="P391" s="269" t="s">
        <v>1846</v>
      </c>
      <c r="Q391" s="269" t="s">
        <v>1847</v>
      </c>
      <c r="R391" s="269" t="s">
        <v>1844</v>
      </c>
      <c r="T391" s="257"/>
    </row>
    <row r="392" spans="1:20" ht="15.75">
      <c r="A392" s="269">
        <v>418806</v>
      </c>
      <c r="B392" s="269" t="s">
        <v>1122</v>
      </c>
      <c r="C392" s="269" t="s">
        <v>420</v>
      </c>
      <c r="D392" s="269" t="s">
        <v>398</v>
      </c>
      <c r="E392" s="269" t="s">
        <v>808</v>
      </c>
      <c r="F392" s="270" t="s">
        <v>2079</v>
      </c>
      <c r="G392" s="269" t="s">
        <v>829</v>
      </c>
      <c r="H392" s="269" t="s">
        <v>799</v>
      </c>
      <c r="I392" s="269" t="s">
        <v>451</v>
      </c>
      <c r="J392" s="269" t="s">
        <v>812</v>
      </c>
      <c r="K392" s="269">
        <v>2013</v>
      </c>
      <c r="L392" s="269" t="s">
        <v>829</v>
      </c>
      <c r="M392" s="269" t="s">
        <v>829</v>
      </c>
      <c r="N392" s="271" t="s">
        <v>2080</v>
      </c>
      <c r="O392" s="269" t="s">
        <v>2081</v>
      </c>
      <c r="P392" s="269">
        <v>0</v>
      </c>
      <c r="Q392" s="269" t="s">
        <v>84</v>
      </c>
      <c r="R392" s="269" t="s">
        <v>263</v>
      </c>
      <c r="T392" s="257"/>
    </row>
    <row r="393" spans="1:20" ht="15.75">
      <c r="A393" s="269">
        <v>416167</v>
      </c>
      <c r="B393" s="269" t="s">
        <v>743</v>
      </c>
      <c r="C393" s="269" t="s">
        <v>224</v>
      </c>
      <c r="D393" s="269" t="s">
        <v>104</v>
      </c>
      <c r="E393" s="269" t="s">
        <v>811</v>
      </c>
      <c r="F393" s="270">
        <v>34492</v>
      </c>
      <c r="G393" s="269" t="s">
        <v>814</v>
      </c>
      <c r="H393" s="269" t="s">
        <v>799</v>
      </c>
      <c r="I393" s="269" t="s">
        <v>451</v>
      </c>
      <c r="J393" s="269" t="s">
        <v>809</v>
      </c>
      <c r="K393" s="269">
        <v>2012</v>
      </c>
      <c r="L393" s="269" t="s">
        <v>84</v>
      </c>
      <c r="M393" s="269" t="s">
        <v>822</v>
      </c>
      <c r="N393" s="271" t="s">
        <v>1783</v>
      </c>
      <c r="O393" s="269" t="s">
        <v>1784</v>
      </c>
      <c r="P393" s="269">
        <v>0</v>
      </c>
      <c r="Q393" s="269" t="s">
        <v>1785</v>
      </c>
      <c r="R393" s="269">
        <v>0</v>
      </c>
      <c r="T393" s="257"/>
    </row>
    <row r="394" spans="1:20" ht="15.75">
      <c r="A394" s="269">
        <v>416478</v>
      </c>
      <c r="B394" s="269" t="s">
        <v>477</v>
      </c>
      <c r="C394" s="269" t="s">
        <v>121</v>
      </c>
      <c r="D394" s="269" t="s">
        <v>120</v>
      </c>
      <c r="E394" s="269" t="s">
        <v>808</v>
      </c>
      <c r="F394" s="270">
        <v>34554</v>
      </c>
      <c r="G394" s="269" t="s">
        <v>84</v>
      </c>
      <c r="H394" s="269" t="s">
        <v>799</v>
      </c>
      <c r="I394" s="269" t="s">
        <v>451</v>
      </c>
      <c r="J394" s="269" t="s">
        <v>812</v>
      </c>
      <c r="K394" s="269">
        <v>2012</v>
      </c>
      <c r="L394" s="269" t="s">
        <v>84</v>
      </c>
      <c r="M394" s="269" t="s">
        <v>84</v>
      </c>
      <c r="N394" s="271" t="s">
        <v>1817</v>
      </c>
      <c r="O394" s="269" t="s">
        <v>1818</v>
      </c>
      <c r="P394" s="269" t="s">
        <v>1819</v>
      </c>
      <c r="Q394" s="269" t="s">
        <v>1792</v>
      </c>
      <c r="R394" s="269" t="s">
        <v>1792</v>
      </c>
      <c r="T394" s="257"/>
    </row>
    <row r="395" spans="1:20" ht="15.75">
      <c r="A395" s="269">
        <v>418995</v>
      </c>
      <c r="B395" s="269" t="s">
        <v>790</v>
      </c>
      <c r="C395" s="269" t="s">
        <v>404</v>
      </c>
      <c r="D395" s="269" t="s">
        <v>369</v>
      </c>
      <c r="E395" s="269" t="s">
        <v>1369</v>
      </c>
      <c r="F395" s="270">
        <v>34593</v>
      </c>
      <c r="G395" s="269" t="s">
        <v>84</v>
      </c>
      <c r="H395" s="269" t="s">
        <v>799</v>
      </c>
      <c r="I395" s="269" t="s">
        <v>451</v>
      </c>
      <c r="J395" s="269" t="s">
        <v>812</v>
      </c>
      <c r="K395" s="269">
        <v>2012</v>
      </c>
      <c r="L395" s="269" t="s">
        <v>830</v>
      </c>
      <c r="M395" s="269" t="s">
        <v>907</v>
      </c>
      <c r="N395" s="271" t="s">
        <v>2086</v>
      </c>
      <c r="O395" s="269" t="s">
        <v>2087</v>
      </c>
      <c r="P395" s="269">
        <v>0</v>
      </c>
      <c r="Q395" s="269" t="s">
        <v>1406</v>
      </c>
      <c r="R395" s="269">
        <v>0</v>
      </c>
      <c r="T395" s="257"/>
    </row>
    <row r="396" spans="1:20" ht="15.75">
      <c r="A396" s="269">
        <v>416356</v>
      </c>
      <c r="B396" s="269" t="s">
        <v>311</v>
      </c>
      <c r="C396" s="269" t="s">
        <v>1269</v>
      </c>
      <c r="D396" s="269" t="s">
        <v>1798</v>
      </c>
      <c r="E396" s="269" t="s">
        <v>808</v>
      </c>
      <c r="F396" s="270">
        <v>34602</v>
      </c>
      <c r="G396" s="269" t="s">
        <v>84</v>
      </c>
      <c r="H396" s="269" t="s">
        <v>799</v>
      </c>
      <c r="I396" s="269" t="s">
        <v>451</v>
      </c>
      <c r="J396" s="269" t="s">
        <v>812</v>
      </c>
      <c r="K396" s="269">
        <v>2012</v>
      </c>
      <c r="L396" s="269" t="s">
        <v>84</v>
      </c>
      <c r="M396" s="269" t="s">
        <v>84</v>
      </c>
      <c r="N396" s="271" t="s">
        <v>1799</v>
      </c>
      <c r="O396" s="269" t="s">
        <v>1801</v>
      </c>
      <c r="P396" s="269" t="s">
        <v>1582</v>
      </c>
      <c r="Q396" s="269" t="s">
        <v>1451</v>
      </c>
      <c r="R396" s="269" t="s">
        <v>1800</v>
      </c>
      <c r="T396" s="257"/>
    </row>
    <row r="397" spans="1:20" ht="15.75">
      <c r="A397" s="269">
        <v>419931</v>
      </c>
      <c r="B397" s="269" t="s">
        <v>463</v>
      </c>
      <c r="C397" s="269" t="s">
        <v>157</v>
      </c>
      <c r="D397" s="269" t="s">
        <v>1123</v>
      </c>
      <c r="E397" s="269" t="s">
        <v>808</v>
      </c>
      <c r="F397" s="270">
        <v>34618</v>
      </c>
      <c r="G397" s="269" t="s">
        <v>831</v>
      </c>
      <c r="H397" s="269" t="s">
        <v>799</v>
      </c>
      <c r="I397" s="269" t="s">
        <v>451</v>
      </c>
      <c r="J397" s="269" t="s">
        <v>812</v>
      </c>
      <c r="K397" s="269">
        <v>2012</v>
      </c>
      <c r="L397" s="269" t="s">
        <v>831</v>
      </c>
      <c r="M397" s="269" t="s">
        <v>831</v>
      </c>
      <c r="N397" s="271" t="s">
        <v>2112</v>
      </c>
      <c r="O397" s="269" t="s">
        <v>2114</v>
      </c>
      <c r="P397" s="269">
        <v>0</v>
      </c>
      <c r="Q397" s="269" t="s">
        <v>84</v>
      </c>
      <c r="R397" s="269" t="s">
        <v>2113</v>
      </c>
      <c r="T397" s="257"/>
    </row>
    <row r="398" spans="1:20" ht="15.75">
      <c r="A398" s="269">
        <v>416916</v>
      </c>
      <c r="B398" s="269" t="s">
        <v>517</v>
      </c>
      <c r="C398" s="269" t="s">
        <v>156</v>
      </c>
      <c r="D398" s="269" t="s">
        <v>518</v>
      </c>
      <c r="E398" s="269" t="s">
        <v>811</v>
      </c>
      <c r="F398" s="270">
        <v>34635</v>
      </c>
      <c r="G398" s="269" t="s">
        <v>84</v>
      </c>
      <c r="H398" s="269" t="s">
        <v>799</v>
      </c>
      <c r="I398" s="269" t="s">
        <v>451</v>
      </c>
      <c r="J398" s="269" t="s">
        <v>1350</v>
      </c>
      <c r="K398" s="269">
        <v>2012</v>
      </c>
      <c r="L398" s="269" t="s">
        <v>84</v>
      </c>
      <c r="M398" s="269" t="s">
        <v>84</v>
      </c>
      <c r="N398" s="271" t="s">
        <v>1848</v>
      </c>
      <c r="O398" s="269" t="s">
        <v>1849</v>
      </c>
      <c r="P398" s="269">
        <v>0</v>
      </c>
      <c r="Q398" s="269" t="s">
        <v>84</v>
      </c>
      <c r="R398" s="269">
        <v>0</v>
      </c>
      <c r="T398" s="257"/>
    </row>
    <row r="399" spans="1:20" ht="15.75">
      <c r="A399" s="269">
        <v>416152</v>
      </c>
      <c r="B399" s="269" t="s">
        <v>475</v>
      </c>
      <c r="C399" s="269" t="s">
        <v>337</v>
      </c>
      <c r="D399" s="269" t="s">
        <v>101</v>
      </c>
      <c r="E399" s="269" t="s">
        <v>1369</v>
      </c>
      <c r="F399" s="270">
        <v>34674</v>
      </c>
      <c r="G399" s="269" t="s">
        <v>84</v>
      </c>
      <c r="H399" s="269" t="s">
        <v>799</v>
      </c>
      <c r="I399" s="269" t="s">
        <v>451</v>
      </c>
      <c r="J399" s="269" t="s">
        <v>809</v>
      </c>
      <c r="K399" s="269" t="s">
        <v>1782</v>
      </c>
      <c r="L399" s="269" t="s">
        <v>84</v>
      </c>
      <c r="M399" s="269" t="s">
        <v>84</v>
      </c>
      <c r="N399" s="271" t="s">
        <v>1778</v>
      </c>
      <c r="O399" s="269" t="s">
        <v>1779</v>
      </c>
      <c r="P399" s="269" t="s">
        <v>1780</v>
      </c>
      <c r="Q399" s="269" t="s">
        <v>1781</v>
      </c>
      <c r="R399" s="269">
        <v>0</v>
      </c>
      <c r="T399" s="257"/>
    </row>
    <row r="400" spans="1:20" ht="15.75">
      <c r="A400" s="269">
        <v>416220</v>
      </c>
      <c r="B400" s="269" t="s">
        <v>452</v>
      </c>
      <c r="C400" s="269" t="s">
        <v>96</v>
      </c>
      <c r="D400" s="269" t="s">
        <v>363</v>
      </c>
      <c r="E400" s="269" t="s">
        <v>808</v>
      </c>
      <c r="F400" s="270">
        <v>34700</v>
      </c>
      <c r="G400" s="269" t="s">
        <v>84</v>
      </c>
      <c r="H400" s="269" t="s">
        <v>799</v>
      </c>
      <c r="I400" s="269" t="s">
        <v>451</v>
      </c>
      <c r="J400" s="269" t="s">
        <v>809</v>
      </c>
      <c r="K400" s="269">
        <v>2012</v>
      </c>
      <c r="L400" s="269" t="s">
        <v>84</v>
      </c>
      <c r="M400" s="269" t="s">
        <v>84</v>
      </c>
      <c r="N400" s="271" t="s">
        <v>1791</v>
      </c>
      <c r="O400" s="269" t="s">
        <v>1793</v>
      </c>
      <c r="P400" s="269" t="s">
        <v>1794</v>
      </c>
      <c r="Q400" s="269" t="s">
        <v>1795</v>
      </c>
      <c r="R400" s="269" t="s">
        <v>1792</v>
      </c>
      <c r="T400" s="257"/>
    </row>
    <row r="401" spans="1:20" ht="15.75">
      <c r="A401" s="269">
        <v>416840</v>
      </c>
      <c r="B401" s="269" t="s">
        <v>750</v>
      </c>
      <c r="C401" s="269" t="s">
        <v>246</v>
      </c>
      <c r="D401" s="269" t="s">
        <v>106</v>
      </c>
      <c r="E401" s="269" t="s">
        <v>808</v>
      </c>
      <c r="F401" s="270">
        <v>34700</v>
      </c>
      <c r="G401" s="269" t="s">
        <v>84</v>
      </c>
      <c r="H401" s="269" t="s">
        <v>799</v>
      </c>
      <c r="I401" s="269" t="s">
        <v>451</v>
      </c>
      <c r="J401" s="269" t="s">
        <v>809</v>
      </c>
      <c r="K401" s="269">
        <v>2013</v>
      </c>
      <c r="L401" s="269" t="s">
        <v>84</v>
      </c>
      <c r="M401" s="269" t="s">
        <v>84</v>
      </c>
      <c r="N401" s="271" t="s">
        <v>1831</v>
      </c>
      <c r="O401" s="269" t="s">
        <v>1832</v>
      </c>
      <c r="P401" s="269" t="s">
        <v>1582</v>
      </c>
      <c r="Q401" s="269" t="s">
        <v>1833</v>
      </c>
      <c r="R401" s="269" t="s">
        <v>833</v>
      </c>
      <c r="T401" s="257"/>
    </row>
    <row r="402" spans="1:20" ht="15.75">
      <c r="A402" s="269">
        <v>418151</v>
      </c>
      <c r="B402" s="269" t="s">
        <v>502</v>
      </c>
      <c r="C402" s="269" t="s">
        <v>348</v>
      </c>
      <c r="D402" s="269" t="s">
        <v>183</v>
      </c>
      <c r="E402" s="269" t="s">
        <v>811</v>
      </c>
      <c r="F402" s="270">
        <v>34700</v>
      </c>
      <c r="G402" s="269" t="s">
        <v>84</v>
      </c>
      <c r="H402" s="269" t="s">
        <v>799</v>
      </c>
      <c r="I402" s="269" t="s">
        <v>451</v>
      </c>
      <c r="J402" s="269" t="s">
        <v>1171</v>
      </c>
      <c r="K402" s="269">
        <v>2012</v>
      </c>
      <c r="L402" s="269" t="s">
        <v>84</v>
      </c>
      <c r="M402" s="269" t="s">
        <v>84</v>
      </c>
      <c r="N402" s="271" t="s">
        <v>2023</v>
      </c>
      <c r="O402" s="269" t="s">
        <v>2024</v>
      </c>
      <c r="P402" s="269">
        <v>0</v>
      </c>
      <c r="Q402" s="269" t="s">
        <v>825</v>
      </c>
      <c r="R402" s="269">
        <v>0</v>
      </c>
      <c r="T402" s="257"/>
    </row>
    <row r="403" spans="1:20" ht="15.75">
      <c r="A403" s="269">
        <v>418068</v>
      </c>
      <c r="B403" s="269" t="s">
        <v>1165</v>
      </c>
      <c r="C403" s="269" t="s">
        <v>242</v>
      </c>
      <c r="D403" s="269" t="s">
        <v>117</v>
      </c>
      <c r="E403" s="269" t="s">
        <v>811</v>
      </c>
      <c r="F403" s="270">
        <v>34729</v>
      </c>
      <c r="G403" s="269" t="s">
        <v>84</v>
      </c>
      <c r="H403" s="269" t="s">
        <v>799</v>
      </c>
      <c r="I403" s="269" t="s">
        <v>451</v>
      </c>
      <c r="J403" s="269" t="s">
        <v>1540</v>
      </c>
      <c r="K403" s="269">
        <v>2012</v>
      </c>
      <c r="L403" s="269" t="s">
        <v>830</v>
      </c>
      <c r="M403" s="269" t="s">
        <v>84</v>
      </c>
      <c r="N403" s="271">
        <v>0</v>
      </c>
      <c r="O403" s="269" t="s">
        <v>2006</v>
      </c>
      <c r="P403" s="269" t="s">
        <v>2007</v>
      </c>
      <c r="Q403" s="269" t="s">
        <v>2008</v>
      </c>
      <c r="R403" s="269">
        <v>0</v>
      </c>
      <c r="T403" s="257"/>
    </row>
    <row r="404" spans="1:20" ht="15.75">
      <c r="A404" s="269">
        <v>416973</v>
      </c>
      <c r="B404" s="269" t="s">
        <v>1156</v>
      </c>
      <c r="C404" s="269" t="s">
        <v>350</v>
      </c>
      <c r="D404" s="269" t="s">
        <v>159</v>
      </c>
      <c r="E404" s="269" t="s">
        <v>811</v>
      </c>
      <c r="F404" s="270">
        <v>34826</v>
      </c>
      <c r="G404" s="269" t="s">
        <v>84</v>
      </c>
      <c r="H404" s="269" t="s">
        <v>799</v>
      </c>
      <c r="I404" s="269" t="s">
        <v>451</v>
      </c>
      <c r="J404" s="269" t="s">
        <v>1171</v>
      </c>
      <c r="K404" s="269">
        <v>2013</v>
      </c>
      <c r="L404" s="269" t="s">
        <v>84</v>
      </c>
      <c r="M404" s="269" t="s">
        <v>84</v>
      </c>
      <c r="N404" s="271" t="s">
        <v>1854</v>
      </c>
      <c r="O404" s="269" t="s">
        <v>1855</v>
      </c>
      <c r="P404" s="269" t="s">
        <v>1856</v>
      </c>
      <c r="Q404" s="269" t="s">
        <v>1857</v>
      </c>
      <c r="R404" s="269">
        <v>0</v>
      </c>
      <c r="T404" s="257"/>
    </row>
    <row r="405" spans="1:20" ht="15.75">
      <c r="A405" s="269">
        <v>417318</v>
      </c>
      <c r="B405" s="269" t="s">
        <v>756</v>
      </c>
      <c r="C405" s="269" t="s">
        <v>114</v>
      </c>
      <c r="D405" s="269" t="s">
        <v>303</v>
      </c>
      <c r="E405" s="269" t="s">
        <v>1369</v>
      </c>
      <c r="F405" s="270">
        <v>34827</v>
      </c>
      <c r="G405" s="269" t="s">
        <v>84</v>
      </c>
      <c r="H405" s="269" t="s">
        <v>799</v>
      </c>
      <c r="I405" s="269" t="s">
        <v>451</v>
      </c>
      <c r="J405" s="269" t="s">
        <v>809</v>
      </c>
      <c r="K405" s="269">
        <v>2014</v>
      </c>
      <c r="L405" s="269" t="s">
        <v>84</v>
      </c>
      <c r="M405" s="269" t="s">
        <v>84</v>
      </c>
      <c r="N405" s="271" t="s">
        <v>1899</v>
      </c>
      <c r="O405" s="269" t="s">
        <v>1900</v>
      </c>
      <c r="P405" s="269">
        <v>0</v>
      </c>
      <c r="Q405" s="269" t="s">
        <v>84</v>
      </c>
      <c r="R405" s="269">
        <v>0</v>
      </c>
      <c r="T405" s="257"/>
    </row>
    <row r="406" spans="1:20" ht="15.75">
      <c r="A406" s="269">
        <v>417464</v>
      </c>
      <c r="B406" s="269" t="s">
        <v>501</v>
      </c>
      <c r="C406" s="269" t="s">
        <v>103</v>
      </c>
      <c r="D406" s="269" t="s">
        <v>158</v>
      </c>
      <c r="E406" s="269" t="s">
        <v>808</v>
      </c>
      <c r="F406" s="270">
        <v>34854</v>
      </c>
      <c r="G406" s="269" t="s">
        <v>84</v>
      </c>
      <c r="H406" s="269" t="s">
        <v>799</v>
      </c>
      <c r="I406" s="269" t="s">
        <v>451</v>
      </c>
      <c r="J406" s="269" t="s">
        <v>1918</v>
      </c>
      <c r="K406" s="269">
        <v>2013</v>
      </c>
      <c r="L406" s="269" t="s">
        <v>84</v>
      </c>
      <c r="M406" s="269" t="s">
        <v>84</v>
      </c>
      <c r="N406" s="271" t="s">
        <v>1914</v>
      </c>
      <c r="O406" s="269" t="s">
        <v>1915</v>
      </c>
      <c r="P406" s="269" t="s">
        <v>1916</v>
      </c>
      <c r="Q406" s="269" t="s">
        <v>1917</v>
      </c>
      <c r="R406" s="269" t="s">
        <v>1800</v>
      </c>
      <c r="T406" s="257"/>
    </row>
    <row r="407" spans="1:20" ht="15.75">
      <c r="A407" s="269">
        <v>417055</v>
      </c>
      <c r="B407" s="269" t="s">
        <v>773</v>
      </c>
      <c r="C407" s="269" t="s">
        <v>92</v>
      </c>
      <c r="D407" s="269" t="s">
        <v>152</v>
      </c>
      <c r="E407" s="269" t="s">
        <v>811</v>
      </c>
      <c r="F407" s="270">
        <v>35065</v>
      </c>
      <c r="G407" s="269" t="s">
        <v>84</v>
      </c>
      <c r="H407" s="269" t="s">
        <v>799</v>
      </c>
      <c r="I407" s="269" t="s">
        <v>451</v>
      </c>
      <c r="J407" s="269" t="s">
        <v>812</v>
      </c>
      <c r="K407" s="269">
        <v>2013</v>
      </c>
      <c r="L407" s="269" t="s">
        <v>84</v>
      </c>
      <c r="M407" s="269" t="s">
        <v>84</v>
      </c>
      <c r="N407" s="271" t="s">
        <v>1872</v>
      </c>
      <c r="O407" s="269" t="s">
        <v>1873</v>
      </c>
      <c r="P407" s="269">
        <v>0</v>
      </c>
      <c r="Q407" s="269" t="s">
        <v>1874</v>
      </c>
      <c r="R407" s="269">
        <v>0</v>
      </c>
      <c r="T407" s="257"/>
    </row>
    <row r="408" spans="1:20" ht="15.75">
      <c r="A408" s="269">
        <v>419001</v>
      </c>
      <c r="B408" s="269" t="s">
        <v>434</v>
      </c>
      <c r="C408" s="269" t="s">
        <v>260</v>
      </c>
      <c r="D408" s="269" t="s">
        <v>2088</v>
      </c>
      <c r="E408" s="269" t="s">
        <v>1369</v>
      </c>
      <c r="F408" s="270">
        <v>35164</v>
      </c>
      <c r="G408" s="269" t="s">
        <v>84</v>
      </c>
      <c r="H408" s="269" t="s">
        <v>799</v>
      </c>
      <c r="I408" s="269" t="s">
        <v>451</v>
      </c>
      <c r="J408" s="269" t="s">
        <v>809</v>
      </c>
      <c r="K408" s="269">
        <v>2014</v>
      </c>
      <c r="L408" s="269" t="s">
        <v>84</v>
      </c>
      <c r="M408" s="269" t="s">
        <v>84</v>
      </c>
      <c r="N408" s="271" t="s">
        <v>2089</v>
      </c>
      <c r="O408" s="269" t="s">
        <v>2090</v>
      </c>
      <c r="P408" s="269">
        <v>0</v>
      </c>
      <c r="Q408" s="269" t="s">
        <v>1833</v>
      </c>
      <c r="R408" s="269">
        <v>0</v>
      </c>
      <c r="T408" s="257"/>
    </row>
    <row r="409" spans="1:20" ht="15.75">
      <c r="A409" s="269">
        <v>418335</v>
      </c>
      <c r="B409" s="269" t="s">
        <v>788</v>
      </c>
      <c r="C409" s="269" t="s">
        <v>129</v>
      </c>
      <c r="D409" s="269" t="s">
        <v>142</v>
      </c>
      <c r="E409" s="269" t="s">
        <v>808</v>
      </c>
      <c r="F409" s="270">
        <v>35234</v>
      </c>
      <c r="G409" s="269" t="s">
        <v>2047</v>
      </c>
      <c r="H409" s="269" t="s">
        <v>799</v>
      </c>
      <c r="I409" s="269" t="s">
        <v>451</v>
      </c>
      <c r="J409" s="269" t="s">
        <v>809</v>
      </c>
      <c r="K409" s="269">
        <v>2013</v>
      </c>
      <c r="L409" s="269" t="s">
        <v>84</v>
      </c>
      <c r="M409" s="269" t="s">
        <v>84</v>
      </c>
      <c r="N409" s="271" t="s">
        <v>2048</v>
      </c>
      <c r="O409" s="269" t="s">
        <v>2050</v>
      </c>
      <c r="P409" s="269" t="s">
        <v>2051</v>
      </c>
      <c r="Q409" s="269" t="s">
        <v>2052</v>
      </c>
      <c r="R409" s="269" t="s">
        <v>2049</v>
      </c>
      <c r="T409" s="257"/>
    </row>
    <row r="410" spans="1:20" ht="15.75">
      <c r="A410" s="269">
        <v>417068</v>
      </c>
      <c r="B410" s="269" t="s">
        <v>754</v>
      </c>
      <c r="C410" s="269" t="s">
        <v>103</v>
      </c>
      <c r="D410" s="269" t="s">
        <v>208</v>
      </c>
      <c r="E410" s="269" t="s">
        <v>808</v>
      </c>
      <c r="F410" s="270" t="s">
        <v>1875</v>
      </c>
      <c r="G410" s="269" t="s">
        <v>84</v>
      </c>
      <c r="H410" s="269" t="s">
        <v>799</v>
      </c>
      <c r="I410" s="269" t="s">
        <v>451</v>
      </c>
      <c r="J410" s="269" t="s">
        <v>812</v>
      </c>
      <c r="K410" s="269">
        <v>2010</v>
      </c>
      <c r="L410" s="269" t="s">
        <v>84</v>
      </c>
      <c r="M410" s="269" t="s">
        <v>84</v>
      </c>
      <c r="N410" s="271" t="s">
        <v>1876</v>
      </c>
      <c r="O410" s="269" t="s">
        <v>1877</v>
      </c>
      <c r="P410" s="269">
        <v>0</v>
      </c>
      <c r="Q410" s="269" t="s">
        <v>84</v>
      </c>
      <c r="R410" s="269" t="s">
        <v>1613</v>
      </c>
      <c r="T410" s="257"/>
    </row>
    <row r="411" spans="1:20" ht="15.75">
      <c r="A411" s="269">
        <v>417032</v>
      </c>
      <c r="B411" s="269" t="s">
        <v>772</v>
      </c>
      <c r="C411" s="269" t="s">
        <v>133</v>
      </c>
      <c r="D411" s="269" t="s">
        <v>210</v>
      </c>
      <c r="E411" s="269" t="s">
        <v>811</v>
      </c>
      <c r="F411" s="270" t="s">
        <v>2125</v>
      </c>
      <c r="G411" s="269" t="s">
        <v>265</v>
      </c>
      <c r="H411" s="269" t="s">
        <v>799</v>
      </c>
      <c r="I411" s="269" t="s">
        <v>451</v>
      </c>
      <c r="J411" s="269" t="s">
        <v>1350</v>
      </c>
      <c r="K411" s="269" t="s">
        <v>1871</v>
      </c>
      <c r="L411" s="269" t="s">
        <v>831</v>
      </c>
      <c r="M411" s="269" t="s">
        <v>831</v>
      </c>
      <c r="N411" s="271" t="s">
        <v>1868</v>
      </c>
      <c r="O411" s="269" t="s">
        <v>1869</v>
      </c>
      <c r="P411" s="269">
        <v>0</v>
      </c>
      <c r="Q411" s="269" t="s">
        <v>1870</v>
      </c>
      <c r="R411" s="269">
        <v>0</v>
      </c>
      <c r="T411" s="257"/>
    </row>
    <row r="412" spans="1:21" ht="15">
      <c r="A412" s="258">
        <v>411452</v>
      </c>
      <c r="B412" s="254" t="s">
        <v>1073</v>
      </c>
      <c r="C412" s="254" t="s">
        <v>132</v>
      </c>
      <c r="D412" s="254" t="s">
        <v>1074</v>
      </c>
      <c r="E412" s="254" t="s">
        <v>808</v>
      </c>
      <c r="F412" s="254"/>
      <c r="G412" s="254" t="s">
        <v>84</v>
      </c>
      <c r="H412" s="254" t="s">
        <v>799</v>
      </c>
      <c r="I412" s="258" t="s">
        <v>451</v>
      </c>
      <c r="J412" s="254"/>
      <c r="K412" s="254"/>
      <c r="L412" s="254"/>
      <c r="M412" s="254" t="s">
        <v>844</v>
      </c>
      <c r="N412" s="254"/>
      <c r="O412" s="254"/>
      <c r="P412" s="254"/>
      <c r="Q412" s="254"/>
      <c r="R412" s="254"/>
      <c r="S412" s="254"/>
      <c r="T412" s="255"/>
      <c r="U412" s="254"/>
    </row>
    <row r="413" spans="1:20" ht="15.75">
      <c r="A413" s="269">
        <v>403328</v>
      </c>
      <c r="B413" s="269" t="s">
        <v>524</v>
      </c>
      <c r="C413" s="269" t="s">
        <v>319</v>
      </c>
      <c r="D413" s="269" t="s">
        <v>158</v>
      </c>
      <c r="E413" s="269"/>
      <c r="F413" s="270"/>
      <c r="G413" s="269"/>
      <c r="H413" s="269" t="s">
        <v>799</v>
      </c>
      <c r="I413" s="269" t="s">
        <v>451</v>
      </c>
      <c r="J413" s="269"/>
      <c r="K413" s="269"/>
      <c r="L413" s="269"/>
      <c r="M413" s="269"/>
      <c r="N413" s="271"/>
      <c r="O413" s="269"/>
      <c r="P413" s="269"/>
      <c r="Q413" s="269"/>
      <c r="R413" s="269">
        <v>0</v>
      </c>
      <c r="T413" s="257"/>
    </row>
    <row r="414" spans="1:20" ht="15.75">
      <c r="A414" s="269">
        <v>412192</v>
      </c>
      <c r="B414" s="269" t="s">
        <v>505</v>
      </c>
      <c r="C414" s="269" t="s">
        <v>245</v>
      </c>
      <c r="D414" s="269" t="s">
        <v>1085</v>
      </c>
      <c r="E414" s="269"/>
      <c r="F414" s="270"/>
      <c r="G414" s="269"/>
      <c r="H414" s="269" t="s">
        <v>799</v>
      </c>
      <c r="I414" s="269" t="s">
        <v>451</v>
      </c>
      <c r="J414" s="269"/>
      <c r="K414" s="269"/>
      <c r="L414" s="269"/>
      <c r="M414" s="269"/>
      <c r="N414" s="271"/>
      <c r="O414" s="269"/>
      <c r="P414" s="269"/>
      <c r="Q414" s="269"/>
      <c r="R414" s="269">
        <v>0</v>
      </c>
      <c r="T414" s="257"/>
    </row>
    <row r="415" spans="1:20" ht="15.75">
      <c r="A415" s="269">
        <v>413219</v>
      </c>
      <c r="B415" s="269" t="s">
        <v>1096</v>
      </c>
      <c r="C415" s="269" t="s">
        <v>132</v>
      </c>
      <c r="D415" s="269" t="s">
        <v>1097</v>
      </c>
      <c r="E415" s="269"/>
      <c r="F415" s="270"/>
      <c r="G415" s="269"/>
      <c r="H415" s="269" t="s">
        <v>799</v>
      </c>
      <c r="I415" s="269" t="s">
        <v>451</v>
      </c>
      <c r="J415" s="269"/>
      <c r="K415" s="269"/>
      <c r="L415" s="269"/>
      <c r="M415" s="269"/>
      <c r="N415" s="271"/>
      <c r="O415" s="269"/>
      <c r="P415" s="269"/>
      <c r="Q415" s="269"/>
      <c r="R415" s="269">
        <v>0</v>
      </c>
      <c r="T415" s="257"/>
    </row>
    <row r="416" spans="1:20" ht="15.75">
      <c r="A416" s="269">
        <v>418903</v>
      </c>
      <c r="B416" s="269" t="s">
        <v>789</v>
      </c>
      <c r="C416" s="269" t="s">
        <v>390</v>
      </c>
      <c r="D416" s="269" t="s">
        <v>283</v>
      </c>
      <c r="E416" s="269"/>
      <c r="F416" s="270"/>
      <c r="G416" s="269"/>
      <c r="H416" s="269" t="s">
        <v>799</v>
      </c>
      <c r="I416" s="269" t="s">
        <v>451</v>
      </c>
      <c r="J416" s="269"/>
      <c r="K416" s="269"/>
      <c r="L416" s="269"/>
      <c r="M416" s="269"/>
      <c r="N416" s="271"/>
      <c r="O416" s="269"/>
      <c r="P416" s="269"/>
      <c r="Q416" s="269"/>
      <c r="R416" s="269">
        <v>0</v>
      </c>
      <c r="T416" s="257"/>
    </row>
  </sheetData>
  <sheetProtection selectLockedCells="1" selectUnlockedCells="1"/>
  <conditionalFormatting sqref="A1:A65536">
    <cfRule type="duplicateValues" priority="1" dxfId="18">
      <formula>AND(COUNTIF($A:$A,A1)&gt;1,NOT(ISBLANK(A1)))</formula>
    </cfRule>
  </conditionalFormatting>
  <conditionalFormatting sqref="A1:A189">
    <cfRule type="duplicateValues" priority="16" dxfId="18">
      <formula>AND(COUNTIF($A$1:$A$189,A1)&gt;1,NOT(ISBLANK(A1)))</formula>
    </cfRule>
  </conditionalFormatting>
  <conditionalFormatting sqref="A190:A416">
    <cfRule type="duplicateValues" priority="17" dxfId="18">
      <formula>AND(COUNTIF($A$190:$A$416,A190)&gt;1,NOT(ISBLANK(A190)))</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S418"/>
  <sheetViews>
    <sheetView rightToLeft="1" zoomScalePageLayoutView="0" workbookViewId="0" topLeftCell="A1">
      <selection activeCell="A1" sqref="A1:IV16384"/>
    </sheetView>
  </sheetViews>
  <sheetFormatPr defaultColWidth="9.140625" defaultRowHeight="15"/>
  <cols>
    <col min="1" max="3" width="8.57421875" style="209" customWidth="1"/>
    <col min="4" max="45" width="3.140625" style="263" customWidth="1"/>
    <col min="46" max="16384" width="9.00390625" style="209" customWidth="1"/>
  </cols>
  <sheetData>
    <row r="1" spans="1:3" ht="30">
      <c r="A1" s="588" t="s">
        <v>1258</v>
      </c>
      <c r="B1" s="588"/>
      <c r="C1" s="588"/>
    </row>
    <row r="2" spans="1:45" s="266" customFormat="1" ht="30">
      <c r="A2" s="264" t="s">
        <v>1259</v>
      </c>
      <c r="B2" s="264" t="s">
        <v>1260</v>
      </c>
      <c r="C2" s="264" t="s">
        <v>85</v>
      </c>
      <c r="D2" s="265">
        <v>1</v>
      </c>
      <c r="E2" s="265">
        <v>2</v>
      </c>
      <c r="F2" s="265">
        <v>3</v>
      </c>
      <c r="G2" s="265">
        <v>4</v>
      </c>
      <c r="H2" s="265">
        <v>5</v>
      </c>
      <c r="I2" s="265">
        <v>102</v>
      </c>
      <c r="J2" s="265">
        <v>6</v>
      </c>
      <c r="K2" s="265">
        <v>7</v>
      </c>
      <c r="L2" s="265">
        <v>8</v>
      </c>
      <c r="M2" s="265">
        <v>9</v>
      </c>
      <c r="N2" s="265">
        <v>10</v>
      </c>
      <c r="O2" s="265">
        <v>11</v>
      </c>
      <c r="P2" s="265">
        <v>12</v>
      </c>
      <c r="Q2" s="265">
        <v>13</v>
      </c>
      <c r="R2" s="265">
        <v>14</v>
      </c>
      <c r="S2" s="265">
        <v>15</v>
      </c>
      <c r="T2" s="265">
        <v>302</v>
      </c>
      <c r="U2" s="265">
        <v>16</v>
      </c>
      <c r="V2" s="265">
        <v>17</v>
      </c>
      <c r="W2" s="265">
        <v>18</v>
      </c>
      <c r="X2" s="265">
        <v>19</v>
      </c>
      <c r="Y2" s="265">
        <v>20</v>
      </c>
      <c r="Z2" s="265">
        <v>21</v>
      </c>
      <c r="AA2" s="265">
        <v>22</v>
      </c>
      <c r="AB2" s="265">
        <v>23</v>
      </c>
      <c r="AC2" s="265">
        <v>24</v>
      </c>
      <c r="AD2" s="265">
        <v>25</v>
      </c>
      <c r="AE2" s="265">
        <v>26</v>
      </c>
      <c r="AF2" s="265">
        <v>27</v>
      </c>
      <c r="AG2" s="265">
        <v>28</v>
      </c>
      <c r="AH2" s="265">
        <v>29</v>
      </c>
      <c r="AI2" s="265">
        <v>30</v>
      </c>
      <c r="AJ2" s="265">
        <v>31</v>
      </c>
      <c r="AK2" s="265">
        <v>32</v>
      </c>
      <c r="AL2" s="265">
        <v>33</v>
      </c>
      <c r="AM2" s="265">
        <v>34</v>
      </c>
      <c r="AN2" s="265">
        <v>35</v>
      </c>
      <c r="AO2" s="265">
        <v>36</v>
      </c>
      <c r="AP2" s="265">
        <v>37</v>
      </c>
      <c r="AQ2" s="265">
        <v>38</v>
      </c>
      <c r="AR2" s="265">
        <v>39</v>
      </c>
      <c r="AS2" s="265">
        <v>40</v>
      </c>
    </row>
    <row r="3" spans="1:33" ht="30">
      <c r="A3" s="267">
        <v>408276</v>
      </c>
      <c r="B3" s="267" t="s">
        <v>1261</v>
      </c>
      <c r="C3" s="267" t="s">
        <v>86</v>
      </c>
      <c r="E3" s="268">
        <v>2</v>
      </c>
      <c r="J3" s="268">
        <v>6</v>
      </c>
      <c r="AE3" s="268">
        <v>26</v>
      </c>
      <c r="AG3" s="268">
        <v>28</v>
      </c>
    </row>
    <row r="4" spans="1:45" ht="30">
      <c r="A4" s="267">
        <v>419279</v>
      </c>
      <c r="B4" s="267" t="s">
        <v>503</v>
      </c>
      <c r="C4" s="267" t="s">
        <v>270</v>
      </c>
      <c r="AJ4" s="268">
        <v>31</v>
      </c>
      <c r="AO4" s="268">
        <v>36</v>
      </c>
      <c r="AS4" s="268">
        <v>40</v>
      </c>
    </row>
    <row r="5" spans="1:45" ht="30">
      <c r="A5" s="267">
        <v>415838</v>
      </c>
      <c r="B5" s="267" t="s">
        <v>740</v>
      </c>
      <c r="C5" s="267" t="s">
        <v>89</v>
      </c>
      <c r="M5" s="268">
        <v>9</v>
      </c>
      <c r="AB5" s="268">
        <v>23</v>
      </c>
      <c r="AF5" s="268">
        <v>27</v>
      </c>
      <c r="AS5" s="268">
        <v>40</v>
      </c>
    </row>
    <row r="6" spans="1:45" ht="30">
      <c r="A6" s="267">
        <v>416169</v>
      </c>
      <c r="B6" s="267" t="s">
        <v>765</v>
      </c>
      <c r="C6" s="267" t="s">
        <v>766</v>
      </c>
      <c r="T6" s="268">
        <v>302</v>
      </c>
      <c r="AF6" s="268">
        <v>27</v>
      </c>
      <c r="AL6" s="268">
        <v>33</v>
      </c>
      <c r="AS6" s="268">
        <v>40</v>
      </c>
    </row>
    <row r="7" spans="1:45" ht="30">
      <c r="A7" s="267">
        <v>413676</v>
      </c>
      <c r="B7" s="267" t="s">
        <v>717</v>
      </c>
      <c r="C7" s="267" t="s">
        <v>160</v>
      </c>
      <c r="M7" s="268">
        <v>9</v>
      </c>
      <c r="X7" s="268">
        <v>19</v>
      </c>
      <c r="AS7" s="268">
        <v>40</v>
      </c>
    </row>
    <row r="8" spans="1:32" ht="30">
      <c r="A8" s="267">
        <v>415633</v>
      </c>
      <c r="B8" s="267" t="s">
        <v>763</v>
      </c>
      <c r="C8" s="267" t="s">
        <v>133</v>
      </c>
      <c r="I8" s="268">
        <v>102</v>
      </c>
      <c r="T8" s="268">
        <v>302</v>
      </c>
      <c r="AF8" s="268">
        <v>27</v>
      </c>
    </row>
    <row r="9" spans="1:20" ht="30">
      <c r="A9" s="267">
        <v>407262</v>
      </c>
      <c r="B9" s="267" t="s">
        <v>1262</v>
      </c>
      <c r="C9" s="267" t="s">
        <v>244</v>
      </c>
      <c r="I9" s="268">
        <v>102</v>
      </c>
      <c r="T9" s="268">
        <v>302</v>
      </c>
    </row>
    <row r="10" spans="1:45" ht="30">
      <c r="A10" s="267">
        <v>409169</v>
      </c>
      <c r="B10" s="267" t="s">
        <v>644</v>
      </c>
      <c r="C10" s="267" t="s">
        <v>427</v>
      </c>
      <c r="T10" s="268">
        <v>302</v>
      </c>
      <c r="AP10" s="268">
        <v>37</v>
      </c>
      <c r="AS10" s="268">
        <v>40</v>
      </c>
    </row>
    <row r="11" spans="1:45" ht="30">
      <c r="A11" s="267">
        <v>406188</v>
      </c>
      <c r="B11" s="267" t="s">
        <v>607</v>
      </c>
      <c r="C11" s="267" t="s">
        <v>179</v>
      </c>
      <c r="AJ11" s="268">
        <v>31</v>
      </c>
      <c r="AO11" s="268">
        <v>36</v>
      </c>
      <c r="AP11" s="268">
        <v>37</v>
      </c>
      <c r="AS11" s="268">
        <v>40</v>
      </c>
    </row>
    <row r="12" spans="1:45" ht="30">
      <c r="A12" s="267">
        <v>408707</v>
      </c>
      <c r="B12" s="267" t="s">
        <v>636</v>
      </c>
      <c r="C12" s="267" t="s">
        <v>100</v>
      </c>
      <c r="AJ12" s="268">
        <v>31</v>
      </c>
      <c r="AN12" s="268">
        <v>35</v>
      </c>
      <c r="AP12" s="268">
        <v>37</v>
      </c>
      <c r="AS12" s="268">
        <v>40</v>
      </c>
    </row>
    <row r="13" spans="1:45" ht="30">
      <c r="A13" s="267">
        <v>411452</v>
      </c>
      <c r="B13" s="267" t="s">
        <v>1263</v>
      </c>
      <c r="C13" s="267" t="s">
        <v>132</v>
      </c>
      <c r="AJ13" s="268">
        <v>31</v>
      </c>
      <c r="AK13" s="268">
        <v>32</v>
      </c>
      <c r="AP13" s="268">
        <v>37</v>
      </c>
      <c r="AS13" s="268">
        <v>40</v>
      </c>
    </row>
    <row r="14" spans="1:45" ht="30">
      <c r="A14" s="267">
        <v>402057</v>
      </c>
      <c r="B14" s="267" t="s">
        <v>523</v>
      </c>
      <c r="C14" s="267" t="s">
        <v>136</v>
      </c>
      <c r="AJ14" s="268">
        <v>31</v>
      </c>
      <c r="AO14" s="268">
        <v>36</v>
      </c>
      <c r="AS14" s="268">
        <v>40</v>
      </c>
    </row>
    <row r="15" spans="1:45" ht="30">
      <c r="A15" s="267">
        <v>413565</v>
      </c>
      <c r="B15" s="267" t="s">
        <v>715</v>
      </c>
      <c r="C15" s="267" t="s">
        <v>96</v>
      </c>
      <c r="AJ15" s="268">
        <v>31</v>
      </c>
      <c r="AO15" s="268">
        <v>36</v>
      </c>
      <c r="AS15" s="268">
        <v>40</v>
      </c>
    </row>
    <row r="16" spans="1:45" ht="30">
      <c r="A16" s="267">
        <v>400774</v>
      </c>
      <c r="B16" s="267" t="s">
        <v>1264</v>
      </c>
      <c r="C16" s="267" t="s">
        <v>153</v>
      </c>
      <c r="AJ16" s="268">
        <v>31</v>
      </c>
      <c r="AS16" s="268">
        <v>40</v>
      </c>
    </row>
    <row r="17" spans="1:44" ht="30">
      <c r="A17" s="267">
        <v>406841</v>
      </c>
      <c r="B17" s="267" t="s">
        <v>611</v>
      </c>
      <c r="C17" s="267" t="s">
        <v>192</v>
      </c>
      <c r="AJ17" s="268">
        <v>31</v>
      </c>
      <c r="AO17" s="268">
        <v>36</v>
      </c>
      <c r="AP17" s="268">
        <v>37</v>
      </c>
      <c r="AR17" s="268">
        <v>39</v>
      </c>
    </row>
    <row r="18" spans="1:44" ht="30">
      <c r="A18" s="267">
        <v>404118</v>
      </c>
      <c r="B18" s="267" t="s">
        <v>580</v>
      </c>
      <c r="C18" s="267" t="s">
        <v>335</v>
      </c>
      <c r="AJ18" s="268">
        <v>31</v>
      </c>
      <c r="AP18" s="268">
        <v>37</v>
      </c>
      <c r="AR18" s="268">
        <v>39</v>
      </c>
    </row>
    <row r="19" spans="1:43" ht="30">
      <c r="A19" s="267">
        <v>418806</v>
      </c>
      <c r="B19" s="267" t="s">
        <v>1265</v>
      </c>
      <c r="C19" s="267" t="s">
        <v>1266</v>
      </c>
      <c r="AF19" s="268">
        <v>27</v>
      </c>
      <c r="AG19" s="268">
        <v>28</v>
      </c>
      <c r="AJ19" s="268">
        <v>31</v>
      </c>
      <c r="AQ19" s="268">
        <v>38</v>
      </c>
    </row>
    <row r="20" spans="1:42" ht="30">
      <c r="A20" s="267">
        <v>418139</v>
      </c>
      <c r="B20" s="267" t="s">
        <v>784</v>
      </c>
      <c r="C20" s="267" t="s">
        <v>181</v>
      </c>
      <c r="R20" s="268">
        <v>14</v>
      </c>
      <c r="AG20" s="268">
        <v>28</v>
      </c>
      <c r="AJ20" s="268">
        <v>31</v>
      </c>
      <c r="AP20" s="268">
        <v>37</v>
      </c>
    </row>
    <row r="21" spans="1:43" ht="30">
      <c r="A21" s="267">
        <v>412249</v>
      </c>
      <c r="B21" s="267" t="s">
        <v>519</v>
      </c>
      <c r="C21" s="267" t="s">
        <v>520</v>
      </c>
      <c r="AG21" s="268">
        <v>28</v>
      </c>
      <c r="AJ21" s="268">
        <v>31</v>
      </c>
      <c r="AN21" s="268">
        <v>35</v>
      </c>
      <c r="AQ21" s="268">
        <v>38</v>
      </c>
    </row>
    <row r="22" spans="1:43" ht="30">
      <c r="A22" s="267">
        <v>410850</v>
      </c>
      <c r="B22" s="267" t="s">
        <v>676</v>
      </c>
      <c r="C22" s="267" t="s">
        <v>86</v>
      </c>
      <c r="AJ22" s="268">
        <v>31</v>
      </c>
      <c r="AO22" s="268">
        <v>36</v>
      </c>
      <c r="AP22" s="268">
        <v>37</v>
      </c>
      <c r="AQ22" s="268">
        <v>38</v>
      </c>
    </row>
    <row r="23" spans="1:42" ht="30">
      <c r="A23" s="267">
        <v>408723</v>
      </c>
      <c r="B23" s="267" t="s">
        <v>637</v>
      </c>
      <c r="C23" s="267" t="s">
        <v>100</v>
      </c>
      <c r="AC23" s="268">
        <v>24</v>
      </c>
      <c r="AJ23" s="268">
        <v>31</v>
      </c>
      <c r="AN23" s="268">
        <v>35</v>
      </c>
      <c r="AP23" s="268">
        <v>37</v>
      </c>
    </row>
    <row r="24" spans="1:42" ht="30">
      <c r="A24" s="267">
        <v>401067</v>
      </c>
      <c r="B24" s="267" t="s">
        <v>432</v>
      </c>
      <c r="C24" s="267" t="s">
        <v>160</v>
      </c>
      <c r="AE24" s="268">
        <v>26</v>
      </c>
      <c r="AJ24" s="268">
        <v>31</v>
      </c>
      <c r="AP24" s="268">
        <v>37</v>
      </c>
    </row>
    <row r="25" spans="1:42" ht="30">
      <c r="A25" s="267">
        <v>417055</v>
      </c>
      <c r="B25" s="267" t="s">
        <v>773</v>
      </c>
      <c r="C25" s="267" t="s">
        <v>92</v>
      </c>
      <c r="M25" s="268">
        <v>9</v>
      </c>
      <c r="AF25" s="268">
        <v>27</v>
      </c>
      <c r="AJ25" s="268">
        <v>31</v>
      </c>
      <c r="AP25" s="268">
        <v>37</v>
      </c>
    </row>
    <row r="26" spans="1:42" ht="30">
      <c r="A26" s="267">
        <v>406819</v>
      </c>
      <c r="B26" s="267" t="s">
        <v>1267</v>
      </c>
      <c r="C26" s="267" t="s">
        <v>87</v>
      </c>
      <c r="AF26" s="268">
        <v>27</v>
      </c>
      <c r="AJ26" s="268">
        <v>31</v>
      </c>
      <c r="AN26" s="268">
        <v>35</v>
      </c>
      <c r="AP26" s="268">
        <v>37</v>
      </c>
    </row>
    <row r="27" spans="1:42" ht="30">
      <c r="A27" s="267">
        <v>405613</v>
      </c>
      <c r="B27" s="267" t="s">
        <v>602</v>
      </c>
      <c r="C27" s="267" t="s">
        <v>103</v>
      </c>
      <c r="L27" s="268">
        <v>8</v>
      </c>
      <c r="AJ27" s="268">
        <v>31</v>
      </c>
      <c r="AP27" s="268">
        <v>37</v>
      </c>
    </row>
    <row r="28" spans="1:42" ht="30">
      <c r="A28" s="267">
        <v>415325</v>
      </c>
      <c r="B28" s="267" t="s">
        <v>1268</v>
      </c>
      <c r="C28" s="267" t="s">
        <v>140</v>
      </c>
      <c r="M28" s="268">
        <v>9</v>
      </c>
      <c r="AJ28" s="268">
        <v>31</v>
      </c>
      <c r="AN28" s="268">
        <v>35</v>
      </c>
      <c r="AP28" s="268">
        <v>37</v>
      </c>
    </row>
    <row r="29" spans="1:42" ht="30">
      <c r="A29" s="267">
        <v>411242</v>
      </c>
      <c r="B29" s="267" t="s">
        <v>683</v>
      </c>
      <c r="C29" s="267" t="s">
        <v>203</v>
      </c>
      <c r="AJ29" s="268">
        <v>31</v>
      </c>
      <c r="AO29" s="268">
        <v>36</v>
      </c>
      <c r="AP29" s="268">
        <v>37</v>
      </c>
    </row>
    <row r="30" spans="1:42" ht="30">
      <c r="A30" s="267">
        <v>400240</v>
      </c>
      <c r="B30" s="267" t="s">
        <v>526</v>
      </c>
      <c r="C30" s="267" t="s">
        <v>86</v>
      </c>
      <c r="AJ30" s="268">
        <v>31</v>
      </c>
      <c r="AP30" s="268">
        <v>37</v>
      </c>
    </row>
    <row r="31" spans="1:42" ht="30">
      <c r="A31" s="267">
        <v>403978</v>
      </c>
      <c r="B31" s="267" t="s">
        <v>577</v>
      </c>
      <c r="C31" s="267" t="s">
        <v>165</v>
      </c>
      <c r="AJ31" s="268">
        <v>31</v>
      </c>
      <c r="AP31" s="268">
        <v>37</v>
      </c>
    </row>
    <row r="32" spans="1:42" ht="30">
      <c r="A32" s="267">
        <v>406344</v>
      </c>
      <c r="B32" s="267" t="s">
        <v>313</v>
      </c>
      <c r="C32" s="267" t="s">
        <v>226</v>
      </c>
      <c r="AJ32" s="268">
        <v>31</v>
      </c>
      <c r="AP32" s="268">
        <v>37</v>
      </c>
    </row>
    <row r="33" spans="1:41" ht="30">
      <c r="A33" s="267">
        <v>404883</v>
      </c>
      <c r="B33" s="267" t="s">
        <v>590</v>
      </c>
      <c r="C33" s="267" t="s">
        <v>94</v>
      </c>
      <c r="AE33" s="268">
        <v>26</v>
      </c>
      <c r="AJ33" s="268">
        <v>31</v>
      </c>
      <c r="AN33" s="268">
        <v>35</v>
      </c>
      <c r="AO33" s="268">
        <v>36</v>
      </c>
    </row>
    <row r="34" spans="1:41" ht="30">
      <c r="A34" s="267">
        <v>410645</v>
      </c>
      <c r="B34" s="267" t="s">
        <v>674</v>
      </c>
      <c r="C34" s="267" t="s">
        <v>312</v>
      </c>
      <c r="Z34" s="268">
        <v>21</v>
      </c>
      <c r="AJ34" s="268">
        <v>31</v>
      </c>
      <c r="AO34" s="268">
        <v>36</v>
      </c>
    </row>
    <row r="35" spans="1:41" ht="30">
      <c r="A35" s="267">
        <v>401612</v>
      </c>
      <c r="B35" s="267" t="s">
        <v>340</v>
      </c>
      <c r="C35" s="267" t="s">
        <v>433</v>
      </c>
      <c r="AJ35" s="268">
        <v>31</v>
      </c>
      <c r="AO35" s="268">
        <v>36</v>
      </c>
    </row>
    <row r="36" spans="1:41" ht="30">
      <c r="A36" s="267">
        <v>409821</v>
      </c>
      <c r="B36" s="267" t="s">
        <v>656</v>
      </c>
      <c r="C36" s="267" t="s">
        <v>86</v>
      </c>
      <c r="AJ36" s="268">
        <v>31</v>
      </c>
      <c r="AO36" s="268">
        <v>36</v>
      </c>
    </row>
    <row r="37" spans="1:41" ht="30">
      <c r="A37" s="267">
        <v>416181</v>
      </c>
      <c r="B37" s="267" t="s">
        <v>499</v>
      </c>
      <c r="C37" s="267" t="s">
        <v>211</v>
      </c>
      <c r="AJ37" s="268">
        <v>31</v>
      </c>
      <c r="AO37" s="268">
        <v>36</v>
      </c>
    </row>
    <row r="38" spans="1:40" ht="30">
      <c r="A38" s="267">
        <v>414831</v>
      </c>
      <c r="B38" s="267" t="s">
        <v>727</v>
      </c>
      <c r="C38" s="267" t="s">
        <v>332</v>
      </c>
      <c r="AF38" s="268">
        <v>27</v>
      </c>
      <c r="AJ38" s="268">
        <v>31</v>
      </c>
      <c r="AN38" s="268">
        <v>35</v>
      </c>
    </row>
    <row r="39" spans="1:40" ht="30">
      <c r="A39" s="267">
        <v>415814</v>
      </c>
      <c r="B39" s="267" t="s">
        <v>458</v>
      </c>
      <c r="C39" s="267" t="s">
        <v>245</v>
      </c>
      <c r="AG39" s="268">
        <v>28</v>
      </c>
      <c r="AJ39" s="268">
        <v>31</v>
      </c>
      <c r="AN39" s="268">
        <v>35</v>
      </c>
    </row>
    <row r="40" spans="1:40" ht="30">
      <c r="A40" s="267">
        <v>414015</v>
      </c>
      <c r="B40" s="267" t="s">
        <v>721</v>
      </c>
      <c r="C40" s="267" t="s">
        <v>277</v>
      </c>
      <c r="M40" s="268">
        <v>9</v>
      </c>
      <c r="AH40" s="268">
        <v>29</v>
      </c>
      <c r="AJ40" s="268">
        <v>31</v>
      </c>
      <c r="AN40" s="268">
        <v>35</v>
      </c>
    </row>
    <row r="41" spans="1:40" ht="30">
      <c r="A41" s="267">
        <v>411967</v>
      </c>
      <c r="B41" s="267" t="s">
        <v>698</v>
      </c>
      <c r="C41" s="267" t="s">
        <v>367</v>
      </c>
      <c r="AJ41" s="268">
        <v>31</v>
      </c>
      <c r="AN41" s="268">
        <v>35</v>
      </c>
    </row>
    <row r="42" spans="1:37" ht="30">
      <c r="A42" s="267">
        <v>416524</v>
      </c>
      <c r="B42" s="267" t="s">
        <v>768</v>
      </c>
      <c r="C42" s="267" t="s">
        <v>179</v>
      </c>
      <c r="AF42" s="268">
        <v>27</v>
      </c>
      <c r="AH42" s="268">
        <v>29</v>
      </c>
      <c r="AJ42" s="268">
        <v>31</v>
      </c>
      <c r="AK42" s="268">
        <v>32</v>
      </c>
    </row>
    <row r="43" spans="1:37" ht="30">
      <c r="A43" s="267">
        <v>400524</v>
      </c>
      <c r="B43" s="267" t="s">
        <v>535</v>
      </c>
      <c r="C43" s="267" t="s">
        <v>86</v>
      </c>
      <c r="X43" s="268">
        <v>19</v>
      </c>
      <c r="AE43" s="268">
        <v>26</v>
      </c>
      <c r="AJ43" s="268">
        <v>31</v>
      </c>
      <c r="AK43" s="268">
        <v>32</v>
      </c>
    </row>
    <row r="44" spans="1:20" ht="30">
      <c r="A44" s="267">
        <v>416356</v>
      </c>
      <c r="B44" s="267" t="s">
        <v>311</v>
      </c>
      <c r="C44" s="267" t="s">
        <v>1269</v>
      </c>
      <c r="H44" s="268">
        <v>5</v>
      </c>
      <c r="M44" s="268">
        <v>9</v>
      </c>
      <c r="T44" s="268">
        <v>302</v>
      </c>
    </row>
    <row r="45" spans="1:45" ht="30">
      <c r="A45" s="267">
        <v>416152</v>
      </c>
      <c r="B45" s="267" t="s">
        <v>475</v>
      </c>
      <c r="C45" s="267" t="s">
        <v>337</v>
      </c>
      <c r="AF45" s="268">
        <v>27</v>
      </c>
      <c r="AK45" s="268">
        <v>32</v>
      </c>
      <c r="AP45" s="268">
        <v>37</v>
      </c>
      <c r="AS45" s="268">
        <v>40</v>
      </c>
    </row>
    <row r="46" spans="1:42" ht="30">
      <c r="A46" s="267">
        <v>408488</v>
      </c>
      <c r="B46" s="267" t="s">
        <v>633</v>
      </c>
      <c r="C46" s="267" t="s">
        <v>304</v>
      </c>
      <c r="AG46" s="268">
        <v>28</v>
      </c>
      <c r="AI46" s="268">
        <v>30</v>
      </c>
      <c r="AP46" s="268">
        <v>37</v>
      </c>
    </row>
    <row r="47" spans="1:42" ht="30">
      <c r="A47" s="267">
        <v>417288</v>
      </c>
      <c r="B47" s="267" t="s">
        <v>522</v>
      </c>
      <c r="C47" s="267" t="s">
        <v>86</v>
      </c>
      <c r="AG47" s="268">
        <v>28</v>
      </c>
      <c r="AI47" s="268">
        <v>30</v>
      </c>
      <c r="AP47" s="268">
        <v>37</v>
      </c>
    </row>
    <row r="48" spans="1:45" ht="30">
      <c r="A48" s="267">
        <v>416273</v>
      </c>
      <c r="B48" s="267" t="s">
        <v>487</v>
      </c>
      <c r="C48" s="267" t="s">
        <v>1270</v>
      </c>
      <c r="AH48" s="268">
        <v>29</v>
      </c>
      <c r="AM48" s="268">
        <v>34</v>
      </c>
      <c r="AP48" s="268">
        <v>37</v>
      </c>
      <c r="AS48" s="268">
        <v>40</v>
      </c>
    </row>
    <row r="49" spans="1:45" ht="30">
      <c r="A49" s="267">
        <v>404719</v>
      </c>
      <c r="B49" s="267" t="s">
        <v>586</v>
      </c>
      <c r="C49" s="267" t="s">
        <v>148</v>
      </c>
      <c r="AH49" s="268">
        <v>29</v>
      </c>
      <c r="AK49" s="268">
        <v>32</v>
      </c>
      <c r="AO49" s="268">
        <v>36</v>
      </c>
      <c r="AS49" s="268">
        <v>40</v>
      </c>
    </row>
    <row r="50" spans="1:33" ht="30">
      <c r="A50" s="267">
        <v>418528</v>
      </c>
      <c r="B50" s="267" t="s">
        <v>1271</v>
      </c>
      <c r="C50" s="267" t="s">
        <v>415</v>
      </c>
      <c r="T50" s="268">
        <v>302</v>
      </c>
      <c r="AF50" s="268">
        <v>27</v>
      </c>
      <c r="AG50" s="268">
        <v>28</v>
      </c>
    </row>
    <row r="51" spans="1:45" ht="30">
      <c r="A51" s="267">
        <v>406158</v>
      </c>
      <c r="B51" s="267" t="s">
        <v>606</v>
      </c>
      <c r="C51" s="267" t="s">
        <v>306</v>
      </c>
      <c r="AE51" s="268">
        <v>26</v>
      </c>
      <c r="AG51" s="268">
        <v>28</v>
      </c>
      <c r="AN51" s="268">
        <v>35</v>
      </c>
      <c r="AS51" s="268">
        <v>40</v>
      </c>
    </row>
    <row r="52" spans="1:33" ht="30">
      <c r="A52" s="267">
        <v>418251</v>
      </c>
      <c r="B52" s="267" t="s">
        <v>785</v>
      </c>
      <c r="C52" s="267" t="s">
        <v>108</v>
      </c>
      <c r="I52" s="268">
        <v>102</v>
      </c>
      <c r="L52" s="268">
        <v>8</v>
      </c>
      <c r="M52" s="268">
        <v>9</v>
      </c>
      <c r="AG52" s="268">
        <v>28</v>
      </c>
    </row>
    <row r="53" spans="1:45" ht="30">
      <c r="A53" s="267">
        <v>415348</v>
      </c>
      <c r="B53" s="267" t="s">
        <v>334</v>
      </c>
      <c r="C53" s="267" t="s">
        <v>181</v>
      </c>
      <c r="AG53" s="268">
        <v>28</v>
      </c>
      <c r="AP53" s="268">
        <v>37</v>
      </c>
      <c r="AQ53" s="268">
        <v>38</v>
      </c>
      <c r="AS53" s="268">
        <v>40</v>
      </c>
    </row>
    <row r="54" spans="1:45" ht="30">
      <c r="A54" s="267">
        <v>410434</v>
      </c>
      <c r="B54" s="267" t="s">
        <v>668</v>
      </c>
      <c r="C54" s="267" t="s">
        <v>377</v>
      </c>
      <c r="AG54" s="268">
        <v>28</v>
      </c>
      <c r="AP54" s="268">
        <v>37</v>
      </c>
      <c r="AS54" s="268">
        <v>40</v>
      </c>
    </row>
    <row r="55" spans="1:36" ht="30">
      <c r="A55" s="267">
        <v>404882</v>
      </c>
      <c r="B55" s="267" t="s">
        <v>589</v>
      </c>
      <c r="C55" s="267" t="s">
        <v>264</v>
      </c>
      <c r="Y55" s="268">
        <v>20</v>
      </c>
      <c r="AG55" s="268">
        <v>28</v>
      </c>
      <c r="AJ55" s="268">
        <v>31</v>
      </c>
    </row>
    <row r="56" spans="1:36" ht="30">
      <c r="A56" s="267">
        <v>406560</v>
      </c>
      <c r="B56" s="267" t="s">
        <v>609</v>
      </c>
      <c r="C56" s="267" t="s">
        <v>96</v>
      </c>
      <c r="AG56" s="268">
        <v>28</v>
      </c>
      <c r="AJ56" s="268">
        <v>31</v>
      </c>
    </row>
    <row r="57" spans="1:33" ht="30">
      <c r="A57" s="267">
        <v>415627</v>
      </c>
      <c r="B57" s="267" t="s">
        <v>738</v>
      </c>
      <c r="C57" s="267" t="s">
        <v>242</v>
      </c>
      <c r="AF57" s="268">
        <v>27</v>
      </c>
      <c r="AG57" s="268">
        <v>28</v>
      </c>
    </row>
    <row r="58" spans="1:45" ht="30">
      <c r="A58" s="267">
        <v>417667</v>
      </c>
      <c r="B58" s="267" t="s">
        <v>1272</v>
      </c>
      <c r="C58" s="267" t="s">
        <v>88</v>
      </c>
      <c r="AB58" s="268">
        <v>23</v>
      </c>
      <c r="AF58" s="268">
        <v>27</v>
      </c>
      <c r="AN58" s="268">
        <v>35</v>
      </c>
      <c r="AS58" s="268">
        <v>40</v>
      </c>
    </row>
    <row r="59" spans="1:36" ht="30">
      <c r="A59" s="267">
        <v>402998</v>
      </c>
      <c r="B59" s="267" t="s">
        <v>562</v>
      </c>
      <c r="C59" s="267" t="s">
        <v>235</v>
      </c>
      <c r="M59" s="268">
        <v>9</v>
      </c>
      <c r="AF59" s="268">
        <v>27</v>
      </c>
      <c r="AJ59" s="268">
        <v>31</v>
      </c>
    </row>
    <row r="60" spans="1:36" ht="30">
      <c r="A60" s="267">
        <v>407556</v>
      </c>
      <c r="B60" s="267" t="s">
        <v>618</v>
      </c>
      <c r="C60" s="267" t="s">
        <v>87</v>
      </c>
      <c r="AE60" s="268">
        <v>26</v>
      </c>
      <c r="AF60" s="268">
        <v>27</v>
      </c>
      <c r="AJ60" s="268">
        <v>31</v>
      </c>
    </row>
    <row r="61" spans="1:32" ht="30">
      <c r="A61" s="267">
        <v>418995</v>
      </c>
      <c r="B61" s="267" t="s">
        <v>790</v>
      </c>
      <c r="C61" s="267" t="s">
        <v>404</v>
      </c>
      <c r="S61" s="268">
        <v>15</v>
      </c>
      <c r="T61" s="268">
        <v>302</v>
      </c>
      <c r="AF61" s="268">
        <v>27</v>
      </c>
    </row>
    <row r="62" spans="1:32" ht="30">
      <c r="A62" s="267">
        <v>416911</v>
      </c>
      <c r="B62" s="267" t="s">
        <v>771</v>
      </c>
      <c r="C62" s="267" t="s">
        <v>88</v>
      </c>
      <c r="M62" s="268">
        <v>9</v>
      </c>
      <c r="T62" s="268">
        <v>302</v>
      </c>
      <c r="AF62" s="268">
        <v>27</v>
      </c>
    </row>
    <row r="63" spans="1:45" ht="30">
      <c r="A63" s="267">
        <v>401828</v>
      </c>
      <c r="B63" s="267" t="s">
        <v>347</v>
      </c>
      <c r="C63" s="267" t="s">
        <v>132</v>
      </c>
      <c r="AF63" s="268">
        <v>27</v>
      </c>
      <c r="AP63" s="268">
        <v>37</v>
      </c>
      <c r="AR63" s="268">
        <v>39</v>
      </c>
      <c r="AS63" s="268">
        <v>40</v>
      </c>
    </row>
    <row r="64" spans="1:45" ht="30">
      <c r="A64" s="267">
        <v>417400</v>
      </c>
      <c r="B64" s="267" t="s">
        <v>442</v>
      </c>
      <c r="C64" s="267" t="s">
        <v>275</v>
      </c>
      <c r="AF64" s="268">
        <v>27</v>
      </c>
      <c r="AO64" s="268">
        <v>36</v>
      </c>
      <c r="AP64" s="268">
        <v>37</v>
      </c>
      <c r="AS64" s="268">
        <v>40</v>
      </c>
    </row>
    <row r="65" spans="1:45" ht="30">
      <c r="A65" s="267">
        <v>403893</v>
      </c>
      <c r="B65" s="267" t="s">
        <v>576</v>
      </c>
      <c r="C65" s="267" t="s">
        <v>188</v>
      </c>
      <c r="AF65" s="268">
        <v>27</v>
      </c>
      <c r="AP65" s="268">
        <v>37</v>
      </c>
      <c r="AS65" s="268">
        <v>40</v>
      </c>
    </row>
    <row r="66" spans="1:45" ht="30">
      <c r="A66" s="267">
        <v>407856</v>
      </c>
      <c r="B66" s="267" t="s">
        <v>457</v>
      </c>
      <c r="C66" s="267" t="s">
        <v>87</v>
      </c>
      <c r="AF66" s="268">
        <v>27</v>
      </c>
      <c r="AN66" s="268">
        <v>35</v>
      </c>
      <c r="AS66" s="268">
        <v>40</v>
      </c>
    </row>
    <row r="67" spans="1:45" ht="30">
      <c r="A67" s="267">
        <v>400714</v>
      </c>
      <c r="B67" s="267" t="s">
        <v>537</v>
      </c>
      <c r="C67" s="267" t="s">
        <v>224</v>
      </c>
      <c r="AF67" s="268">
        <v>27</v>
      </c>
      <c r="AL67" s="268">
        <v>33</v>
      </c>
      <c r="AS67" s="268">
        <v>40</v>
      </c>
    </row>
    <row r="68" spans="1:45" ht="30">
      <c r="A68" s="267">
        <v>405724</v>
      </c>
      <c r="B68" s="267" t="s">
        <v>1273</v>
      </c>
      <c r="C68" s="267" t="s">
        <v>150</v>
      </c>
      <c r="AF68" s="268">
        <v>27</v>
      </c>
      <c r="AL68" s="268">
        <v>33</v>
      </c>
      <c r="AS68" s="268">
        <v>40</v>
      </c>
    </row>
    <row r="69" spans="1:45" ht="30">
      <c r="A69" s="267">
        <v>400715</v>
      </c>
      <c r="B69" s="267" t="s">
        <v>493</v>
      </c>
      <c r="C69" s="267" t="s">
        <v>339</v>
      </c>
      <c r="AF69" s="268">
        <v>27</v>
      </c>
      <c r="AS69" s="268">
        <v>40</v>
      </c>
    </row>
    <row r="70" spans="1:36" ht="30">
      <c r="A70" s="267">
        <v>417032</v>
      </c>
      <c r="B70" s="267" t="s">
        <v>772</v>
      </c>
      <c r="C70" s="267" t="s">
        <v>133</v>
      </c>
      <c r="AF70" s="268">
        <v>27</v>
      </c>
      <c r="AJ70" s="268">
        <v>31</v>
      </c>
    </row>
    <row r="71" spans="1:36" ht="30">
      <c r="A71" s="267">
        <v>418103</v>
      </c>
      <c r="B71" s="267" t="s">
        <v>781</v>
      </c>
      <c r="C71" s="267" t="s">
        <v>136</v>
      </c>
      <c r="AF71" s="268">
        <v>27</v>
      </c>
      <c r="AJ71" s="268">
        <v>31</v>
      </c>
    </row>
    <row r="72" spans="1:36" ht="30">
      <c r="A72" s="267">
        <v>411444</v>
      </c>
      <c r="B72" s="267" t="s">
        <v>1274</v>
      </c>
      <c r="C72" s="267" t="s">
        <v>86</v>
      </c>
      <c r="Y72" s="268">
        <v>20</v>
      </c>
      <c r="AE72" s="268">
        <v>26</v>
      </c>
      <c r="AJ72" s="268">
        <v>31</v>
      </c>
    </row>
    <row r="73" spans="1:36" ht="30">
      <c r="A73" s="267">
        <v>403566</v>
      </c>
      <c r="B73" s="267" t="s">
        <v>570</v>
      </c>
      <c r="C73" s="267" t="s">
        <v>309</v>
      </c>
      <c r="AB73" s="268">
        <v>23</v>
      </c>
      <c r="AC73" s="268">
        <v>24</v>
      </c>
      <c r="AE73" s="268">
        <v>26</v>
      </c>
      <c r="AJ73" s="268">
        <v>31</v>
      </c>
    </row>
    <row r="74" spans="1:45" ht="30">
      <c r="A74" s="267">
        <v>403654</v>
      </c>
      <c r="B74" s="267" t="s">
        <v>572</v>
      </c>
      <c r="C74" s="267" t="s">
        <v>225</v>
      </c>
      <c r="AE74" s="268">
        <v>26</v>
      </c>
      <c r="AN74" s="268">
        <v>35</v>
      </c>
      <c r="AP74" s="268">
        <v>37</v>
      </c>
      <c r="AS74" s="268">
        <v>40</v>
      </c>
    </row>
    <row r="75" spans="1:45" ht="30">
      <c r="A75" s="267">
        <v>400424</v>
      </c>
      <c r="B75" s="267" t="s">
        <v>1275</v>
      </c>
      <c r="C75" s="267" t="s">
        <v>88</v>
      </c>
      <c r="AE75" s="268">
        <v>26</v>
      </c>
      <c r="AL75" s="268">
        <v>33</v>
      </c>
      <c r="AP75" s="268">
        <v>37</v>
      </c>
      <c r="AS75" s="268">
        <v>40</v>
      </c>
    </row>
    <row r="76" spans="1:45" ht="30">
      <c r="A76" s="267">
        <v>407066</v>
      </c>
      <c r="B76" s="267" t="s">
        <v>615</v>
      </c>
      <c r="C76" s="267" t="s">
        <v>148</v>
      </c>
      <c r="AE76" s="268">
        <v>26</v>
      </c>
      <c r="AO76" s="268">
        <v>36</v>
      </c>
      <c r="AS76" s="268">
        <v>40</v>
      </c>
    </row>
    <row r="77" spans="1:45" ht="30">
      <c r="A77" s="267">
        <v>411516</v>
      </c>
      <c r="B77" s="267" t="s">
        <v>690</v>
      </c>
      <c r="C77" s="267" t="s">
        <v>150</v>
      </c>
      <c r="AE77" s="268">
        <v>26</v>
      </c>
      <c r="AL77" s="268">
        <v>33</v>
      </c>
      <c r="AN77" s="268">
        <v>35</v>
      </c>
      <c r="AS77" s="268">
        <v>40</v>
      </c>
    </row>
    <row r="78" spans="1:45" ht="30">
      <c r="A78" s="267">
        <v>400754</v>
      </c>
      <c r="B78" s="267" t="s">
        <v>538</v>
      </c>
      <c r="C78" s="267" t="s">
        <v>248</v>
      </c>
      <c r="AE78" s="268">
        <v>26</v>
      </c>
      <c r="AL78" s="268">
        <v>33</v>
      </c>
      <c r="AS78" s="268">
        <v>40</v>
      </c>
    </row>
    <row r="79" spans="1:36" ht="30">
      <c r="A79" s="267">
        <v>407706</v>
      </c>
      <c r="B79" s="267" t="s">
        <v>622</v>
      </c>
      <c r="C79" s="267" t="s">
        <v>299</v>
      </c>
      <c r="AE79" s="268">
        <v>26</v>
      </c>
      <c r="AJ79" s="268">
        <v>31</v>
      </c>
    </row>
    <row r="80" spans="1:45" ht="30">
      <c r="A80" s="267">
        <v>403284</v>
      </c>
      <c r="B80" s="267" t="s">
        <v>564</v>
      </c>
      <c r="C80" s="267" t="s">
        <v>87</v>
      </c>
      <c r="AC80" s="268">
        <v>24</v>
      </c>
      <c r="AO80" s="268">
        <v>36</v>
      </c>
      <c r="AP80" s="268">
        <v>37</v>
      </c>
      <c r="AS80" s="268">
        <v>40</v>
      </c>
    </row>
    <row r="81" spans="1:36" ht="30">
      <c r="A81" s="267">
        <v>403711</v>
      </c>
      <c r="B81" s="267" t="s">
        <v>574</v>
      </c>
      <c r="C81" s="267" t="s">
        <v>1276</v>
      </c>
      <c r="E81" s="268">
        <v>2</v>
      </c>
      <c r="X81" s="268">
        <v>19</v>
      </c>
      <c r="AB81" s="268">
        <v>23</v>
      </c>
      <c r="AJ81" s="268">
        <v>31</v>
      </c>
    </row>
    <row r="82" spans="1:45" ht="30">
      <c r="A82" s="267">
        <v>417889</v>
      </c>
      <c r="B82" s="267" t="s">
        <v>778</v>
      </c>
      <c r="C82" s="267" t="s">
        <v>282</v>
      </c>
      <c r="S82" s="268">
        <v>15</v>
      </c>
      <c r="AB82" s="268">
        <v>23</v>
      </c>
      <c r="AS82" s="268">
        <v>40</v>
      </c>
    </row>
    <row r="83" spans="1:45" ht="30">
      <c r="A83" s="267">
        <v>403359</v>
      </c>
      <c r="B83" s="267" t="s">
        <v>567</v>
      </c>
      <c r="C83" s="267" t="s">
        <v>357</v>
      </c>
      <c r="M83" s="268">
        <v>9</v>
      </c>
      <c r="S83" s="268">
        <v>15</v>
      </c>
      <c r="AL83" s="268">
        <v>33</v>
      </c>
      <c r="AS83" s="268">
        <v>40</v>
      </c>
    </row>
    <row r="84" spans="1:45" ht="30">
      <c r="A84" s="267">
        <v>413653</v>
      </c>
      <c r="B84" s="267" t="s">
        <v>1277</v>
      </c>
      <c r="C84" s="267" t="s">
        <v>227</v>
      </c>
      <c r="Q84" s="268">
        <v>13</v>
      </c>
      <c r="AS84" s="268">
        <v>40</v>
      </c>
    </row>
    <row r="85" spans="1:45" ht="30">
      <c r="A85" s="267">
        <v>404158</v>
      </c>
      <c r="B85" s="267" t="s">
        <v>581</v>
      </c>
      <c r="C85" s="267" t="s">
        <v>107</v>
      </c>
      <c r="M85" s="268">
        <v>9</v>
      </c>
      <c r="AS85" s="268">
        <v>40</v>
      </c>
    </row>
    <row r="86" spans="1:45" ht="30">
      <c r="A86" s="267">
        <v>404955</v>
      </c>
      <c r="B86" s="267" t="s">
        <v>468</v>
      </c>
      <c r="C86" s="267" t="s">
        <v>224</v>
      </c>
      <c r="M86" s="268">
        <v>9</v>
      </c>
      <c r="AS86" s="268">
        <v>40</v>
      </c>
    </row>
    <row r="87" spans="1:45" ht="30">
      <c r="A87" s="267">
        <v>412818</v>
      </c>
      <c r="B87" s="267" t="s">
        <v>1278</v>
      </c>
      <c r="C87" s="267" t="s">
        <v>180</v>
      </c>
      <c r="M87" s="268">
        <v>9</v>
      </c>
      <c r="AS87" s="268">
        <v>40</v>
      </c>
    </row>
    <row r="88" spans="1:36" ht="30">
      <c r="A88" s="267">
        <v>408153</v>
      </c>
      <c r="B88" s="267" t="s">
        <v>629</v>
      </c>
      <c r="C88" s="267" t="s">
        <v>181</v>
      </c>
      <c r="F88" s="268">
        <v>3</v>
      </c>
      <c r="AJ88" s="268">
        <v>31</v>
      </c>
    </row>
    <row r="89" spans="1:42" ht="30">
      <c r="A89" s="267">
        <v>413436</v>
      </c>
      <c r="B89" s="267" t="s">
        <v>467</v>
      </c>
      <c r="C89" s="267" t="s">
        <v>229</v>
      </c>
      <c r="T89" s="268">
        <v>302</v>
      </c>
      <c r="AP89" s="268">
        <v>37</v>
      </c>
    </row>
    <row r="90" spans="1:20" ht="30">
      <c r="A90" s="267">
        <v>409609</v>
      </c>
      <c r="B90" s="267" t="s">
        <v>654</v>
      </c>
      <c r="C90" s="267" t="s">
        <v>94</v>
      </c>
      <c r="T90" s="268">
        <v>302</v>
      </c>
    </row>
    <row r="91" spans="1:20" ht="30">
      <c r="A91" s="267">
        <v>410067</v>
      </c>
      <c r="B91" s="267" t="s">
        <v>661</v>
      </c>
      <c r="C91" s="267" t="s">
        <v>662</v>
      </c>
      <c r="T91" s="268">
        <v>302</v>
      </c>
    </row>
    <row r="92" spans="1:20" ht="30">
      <c r="A92" s="267">
        <v>415006</v>
      </c>
      <c r="B92" s="267" t="s">
        <v>730</v>
      </c>
      <c r="C92" s="267" t="s">
        <v>350</v>
      </c>
      <c r="T92" s="268">
        <v>302</v>
      </c>
    </row>
    <row r="93" spans="1:20" ht="30">
      <c r="A93" s="267">
        <v>416772</v>
      </c>
      <c r="B93" s="267" t="s">
        <v>455</v>
      </c>
      <c r="C93" s="267" t="s">
        <v>237</v>
      </c>
      <c r="T93" s="268">
        <v>302</v>
      </c>
    </row>
    <row r="94" spans="1:9" ht="30">
      <c r="A94" s="267">
        <v>409139</v>
      </c>
      <c r="B94" s="267" t="s">
        <v>643</v>
      </c>
      <c r="C94" s="267" t="s">
        <v>160</v>
      </c>
      <c r="I94" s="268">
        <v>102</v>
      </c>
    </row>
    <row r="95" spans="1:9" ht="30">
      <c r="A95" s="267">
        <v>409517</v>
      </c>
      <c r="B95" s="267" t="s">
        <v>496</v>
      </c>
      <c r="C95" s="267" t="s">
        <v>421</v>
      </c>
      <c r="I95" s="268">
        <v>102</v>
      </c>
    </row>
    <row r="96" spans="1:9" ht="30">
      <c r="A96" s="267">
        <v>411524</v>
      </c>
      <c r="B96" s="267" t="s">
        <v>691</v>
      </c>
      <c r="C96" s="267" t="s">
        <v>204</v>
      </c>
      <c r="I96" s="268">
        <v>102</v>
      </c>
    </row>
    <row r="97" spans="1:45" ht="30">
      <c r="A97" s="267">
        <v>410913</v>
      </c>
      <c r="B97" s="267" t="s">
        <v>1279</v>
      </c>
      <c r="C97" s="267" t="s">
        <v>236</v>
      </c>
      <c r="AP97" s="268">
        <v>37</v>
      </c>
      <c r="AQ97" s="268">
        <v>38</v>
      </c>
      <c r="AR97" s="268">
        <v>39</v>
      </c>
      <c r="AS97" s="268">
        <v>40</v>
      </c>
    </row>
    <row r="98" spans="1:45" ht="30">
      <c r="A98" s="267">
        <v>415061</v>
      </c>
      <c r="B98" s="267" t="s">
        <v>731</v>
      </c>
      <c r="C98" s="267" t="s">
        <v>115</v>
      </c>
      <c r="AP98" s="268">
        <v>37</v>
      </c>
      <c r="AQ98" s="268">
        <v>38</v>
      </c>
      <c r="AR98" s="268">
        <v>39</v>
      </c>
      <c r="AS98" s="268">
        <v>40</v>
      </c>
    </row>
    <row r="99" spans="1:45" ht="30">
      <c r="A99" s="267">
        <v>417877</v>
      </c>
      <c r="B99" s="267" t="s">
        <v>469</v>
      </c>
      <c r="C99" s="267" t="s">
        <v>301</v>
      </c>
      <c r="AP99" s="268">
        <v>37</v>
      </c>
      <c r="AR99" s="268">
        <v>39</v>
      </c>
      <c r="AS99" s="268">
        <v>40</v>
      </c>
    </row>
    <row r="100" spans="1:45" ht="30">
      <c r="A100" s="267">
        <v>413475</v>
      </c>
      <c r="B100" s="267" t="s">
        <v>714</v>
      </c>
      <c r="C100" s="267" t="s">
        <v>88</v>
      </c>
      <c r="AO100" s="268">
        <v>36</v>
      </c>
      <c r="AP100" s="268">
        <v>37</v>
      </c>
      <c r="AQ100" s="268">
        <v>38</v>
      </c>
      <c r="AS100" s="268">
        <v>40</v>
      </c>
    </row>
    <row r="101" spans="1:45" ht="30">
      <c r="A101" s="267">
        <v>412236</v>
      </c>
      <c r="B101" s="267" t="s">
        <v>1280</v>
      </c>
      <c r="C101" s="267" t="s">
        <v>96</v>
      </c>
      <c r="AP101" s="268">
        <v>37</v>
      </c>
      <c r="AQ101" s="268">
        <v>38</v>
      </c>
      <c r="AS101" s="268">
        <v>40</v>
      </c>
    </row>
    <row r="102" spans="1:45" ht="30">
      <c r="A102" s="267">
        <v>418485</v>
      </c>
      <c r="B102" s="267" t="s">
        <v>1281</v>
      </c>
      <c r="C102" s="267" t="s">
        <v>417</v>
      </c>
      <c r="AO102" s="268">
        <v>36</v>
      </c>
      <c r="AQ102" s="268">
        <v>38</v>
      </c>
      <c r="AS102" s="268">
        <v>40</v>
      </c>
    </row>
    <row r="103" spans="1:45" ht="30">
      <c r="A103" s="267">
        <v>411417</v>
      </c>
      <c r="B103" s="267" t="s">
        <v>688</v>
      </c>
      <c r="C103" s="267" t="s">
        <v>344</v>
      </c>
      <c r="AN103" s="268">
        <v>35</v>
      </c>
      <c r="AQ103" s="268">
        <v>38</v>
      </c>
      <c r="AS103" s="268">
        <v>40</v>
      </c>
    </row>
    <row r="104" spans="1:45" ht="30">
      <c r="A104" s="267">
        <v>404074</v>
      </c>
      <c r="B104" s="267" t="s">
        <v>579</v>
      </c>
      <c r="C104" s="267" t="s">
        <v>88</v>
      </c>
      <c r="AN104" s="268">
        <v>35</v>
      </c>
      <c r="AO104" s="268">
        <v>36</v>
      </c>
      <c r="AP104" s="268">
        <v>37</v>
      </c>
      <c r="AS104" s="268">
        <v>40</v>
      </c>
    </row>
    <row r="105" spans="1:45" ht="30">
      <c r="A105" s="267">
        <v>400287</v>
      </c>
      <c r="B105" s="267" t="s">
        <v>528</v>
      </c>
      <c r="C105" s="267" t="s">
        <v>371</v>
      </c>
      <c r="AO105" s="268">
        <v>36</v>
      </c>
      <c r="AP105" s="268">
        <v>37</v>
      </c>
      <c r="AS105" s="268">
        <v>40</v>
      </c>
    </row>
    <row r="106" spans="1:45" ht="30">
      <c r="A106" s="267">
        <v>417369</v>
      </c>
      <c r="B106" s="267" t="s">
        <v>514</v>
      </c>
      <c r="C106" s="267" t="s">
        <v>261</v>
      </c>
      <c r="AO106" s="268">
        <v>36</v>
      </c>
      <c r="AP106" s="268">
        <v>37</v>
      </c>
      <c r="AS106" s="268">
        <v>40</v>
      </c>
    </row>
    <row r="107" spans="1:45" ht="30">
      <c r="A107" s="267">
        <v>417502</v>
      </c>
      <c r="B107" s="267" t="s">
        <v>757</v>
      </c>
      <c r="C107" s="267" t="s">
        <v>178</v>
      </c>
      <c r="AO107" s="268">
        <v>36</v>
      </c>
      <c r="AP107" s="268">
        <v>37</v>
      </c>
      <c r="AS107" s="268">
        <v>40</v>
      </c>
    </row>
    <row r="108" spans="1:45" ht="30">
      <c r="A108" s="267">
        <v>413501</v>
      </c>
      <c r="B108" s="267" t="s">
        <v>1282</v>
      </c>
      <c r="C108" s="267" t="s">
        <v>353</v>
      </c>
      <c r="AL108" s="268">
        <v>33</v>
      </c>
      <c r="AN108" s="268">
        <v>35</v>
      </c>
      <c r="AP108" s="268">
        <v>37</v>
      </c>
      <c r="AS108" s="268">
        <v>40</v>
      </c>
    </row>
    <row r="109" spans="1:45" ht="30">
      <c r="A109" s="267">
        <v>408951</v>
      </c>
      <c r="B109" s="267" t="s">
        <v>640</v>
      </c>
      <c r="C109" s="267" t="s">
        <v>146</v>
      </c>
      <c r="AN109" s="268">
        <v>35</v>
      </c>
      <c r="AP109" s="268">
        <v>37</v>
      </c>
      <c r="AS109" s="268">
        <v>40</v>
      </c>
    </row>
    <row r="110" spans="1:45" ht="30">
      <c r="A110" s="267">
        <v>404703</v>
      </c>
      <c r="B110" s="267" t="s">
        <v>1283</v>
      </c>
      <c r="C110" s="267" t="s">
        <v>1284</v>
      </c>
      <c r="AL110" s="268">
        <v>33</v>
      </c>
      <c r="AP110" s="268">
        <v>37</v>
      </c>
      <c r="AS110" s="268">
        <v>40</v>
      </c>
    </row>
    <row r="111" spans="1:45" ht="30">
      <c r="A111" s="267">
        <v>410037</v>
      </c>
      <c r="B111" s="267" t="s">
        <v>659</v>
      </c>
      <c r="C111" s="267" t="s">
        <v>215</v>
      </c>
      <c r="AP111" s="268">
        <v>37</v>
      </c>
      <c r="AS111" s="268">
        <v>40</v>
      </c>
    </row>
    <row r="112" spans="1:45" ht="30">
      <c r="A112" s="267">
        <v>414097</v>
      </c>
      <c r="B112" s="267" t="s">
        <v>722</v>
      </c>
      <c r="C112" s="267" t="s">
        <v>243</v>
      </c>
      <c r="AP112" s="268">
        <v>37</v>
      </c>
      <c r="AS112" s="268">
        <v>40</v>
      </c>
    </row>
    <row r="113" spans="1:45" ht="30">
      <c r="A113" s="267">
        <v>414118</v>
      </c>
      <c r="B113" s="267" t="s">
        <v>450</v>
      </c>
      <c r="C113" s="267" t="s">
        <v>100</v>
      </c>
      <c r="AP113" s="268">
        <v>37</v>
      </c>
      <c r="AS113" s="268">
        <v>40</v>
      </c>
    </row>
    <row r="114" spans="1:45" ht="30">
      <c r="A114" s="267">
        <v>415183</v>
      </c>
      <c r="B114" s="267" t="s">
        <v>761</v>
      </c>
      <c r="C114" s="267" t="s">
        <v>114</v>
      </c>
      <c r="AN114" s="268">
        <v>35</v>
      </c>
      <c r="AO114" s="268">
        <v>36</v>
      </c>
      <c r="AS114" s="268">
        <v>40</v>
      </c>
    </row>
    <row r="115" spans="1:45" ht="30">
      <c r="A115" s="267">
        <v>407625</v>
      </c>
      <c r="B115" s="267" t="s">
        <v>620</v>
      </c>
      <c r="C115" s="267" t="s">
        <v>146</v>
      </c>
      <c r="AL115" s="268">
        <v>33</v>
      </c>
      <c r="AM115" s="268">
        <v>34</v>
      </c>
      <c r="AO115" s="268">
        <v>36</v>
      </c>
      <c r="AS115" s="268">
        <v>40</v>
      </c>
    </row>
    <row r="116" spans="1:45" ht="30">
      <c r="A116" s="267">
        <v>400257</v>
      </c>
      <c r="B116" s="267" t="s">
        <v>527</v>
      </c>
      <c r="C116" s="267" t="s">
        <v>86</v>
      </c>
      <c r="AL116" s="268">
        <v>33</v>
      </c>
      <c r="AO116" s="268">
        <v>36</v>
      </c>
      <c r="AS116" s="268">
        <v>40</v>
      </c>
    </row>
    <row r="117" spans="1:45" ht="30">
      <c r="A117" s="267">
        <v>404398</v>
      </c>
      <c r="B117" s="267" t="s">
        <v>584</v>
      </c>
      <c r="C117" s="267" t="s">
        <v>1285</v>
      </c>
      <c r="AO117" s="268">
        <v>36</v>
      </c>
      <c r="AS117" s="268">
        <v>40</v>
      </c>
    </row>
    <row r="118" spans="1:45" ht="30">
      <c r="A118" s="267">
        <v>405611</v>
      </c>
      <c r="B118" s="267" t="s">
        <v>601</v>
      </c>
      <c r="C118" s="267" t="s">
        <v>320</v>
      </c>
      <c r="AO118" s="268">
        <v>36</v>
      </c>
      <c r="AS118" s="268">
        <v>40</v>
      </c>
    </row>
    <row r="119" spans="1:45" ht="30">
      <c r="A119" s="267">
        <v>410552</v>
      </c>
      <c r="B119" s="267" t="s">
        <v>1286</v>
      </c>
      <c r="C119" s="267" t="s">
        <v>113</v>
      </c>
      <c r="AO119" s="268">
        <v>36</v>
      </c>
      <c r="AS119" s="268">
        <v>40</v>
      </c>
    </row>
    <row r="120" spans="1:45" ht="30">
      <c r="A120" s="267">
        <v>413301</v>
      </c>
      <c r="B120" s="267" t="s">
        <v>712</v>
      </c>
      <c r="C120" s="267" t="s">
        <v>86</v>
      </c>
      <c r="AL120" s="268">
        <v>33</v>
      </c>
      <c r="AN120" s="268">
        <v>35</v>
      </c>
      <c r="AS120" s="268">
        <v>40</v>
      </c>
    </row>
    <row r="121" spans="1:45" ht="30">
      <c r="A121" s="267">
        <v>403301</v>
      </c>
      <c r="B121" s="267" t="s">
        <v>566</v>
      </c>
      <c r="C121" s="267" t="s">
        <v>86</v>
      </c>
      <c r="AN121" s="268">
        <v>35</v>
      </c>
      <c r="AS121" s="268">
        <v>40</v>
      </c>
    </row>
    <row r="122" spans="1:45" ht="30">
      <c r="A122" s="267">
        <v>404315</v>
      </c>
      <c r="B122" s="267" t="s">
        <v>582</v>
      </c>
      <c r="C122" s="267" t="s">
        <v>86</v>
      </c>
      <c r="AN122" s="268">
        <v>35</v>
      </c>
      <c r="AS122" s="268">
        <v>40</v>
      </c>
    </row>
    <row r="123" spans="1:45" ht="30">
      <c r="A123" s="267">
        <v>408908</v>
      </c>
      <c r="B123" s="267" t="s">
        <v>1287</v>
      </c>
      <c r="C123" s="267" t="s">
        <v>163</v>
      </c>
      <c r="AN123" s="268">
        <v>35</v>
      </c>
      <c r="AS123" s="268">
        <v>40</v>
      </c>
    </row>
    <row r="124" spans="1:45" ht="30">
      <c r="A124" s="267">
        <v>400137</v>
      </c>
      <c r="B124" s="267" t="s">
        <v>439</v>
      </c>
      <c r="C124" s="267" t="s">
        <v>224</v>
      </c>
      <c r="AL124" s="268">
        <v>33</v>
      </c>
      <c r="AS124" s="268">
        <v>40</v>
      </c>
    </row>
    <row r="125" spans="1:45" ht="30">
      <c r="A125" s="267">
        <v>403260</v>
      </c>
      <c r="B125" s="267" t="s">
        <v>563</v>
      </c>
      <c r="C125" s="267" t="s">
        <v>217</v>
      </c>
      <c r="AL125" s="268">
        <v>33</v>
      </c>
      <c r="AS125" s="268">
        <v>40</v>
      </c>
    </row>
    <row r="126" spans="1:45" ht="30">
      <c r="A126" s="267">
        <v>413091</v>
      </c>
      <c r="B126" s="267" t="s">
        <v>710</v>
      </c>
      <c r="C126" s="267" t="s">
        <v>157</v>
      </c>
      <c r="AL126" s="268">
        <v>33</v>
      </c>
      <c r="AS126" s="268">
        <v>40</v>
      </c>
    </row>
    <row r="127" spans="1:45" ht="30">
      <c r="A127" s="267">
        <v>405375</v>
      </c>
      <c r="B127" s="267" t="s">
        <v>1288</v>
      </c>
      <c r="C127" s="267" t="s">
        <v>262</v>
      </c>
      <c r="AS127" s="268">
        <v>40</v>
      </c>
    </row>
    <row r="128" spans="1:45" ht="30">
      <c r="A128" s="267">
        <v>407797</v>
      </c>
      <c r="B128" s="267" t="s">
        <v>624</v>
      </c>
      <c r="C128" s="267" t="s">
        <v>134</v>
      </c>
      <c r="AS128" s="268">
        <v>40</v>
      </c>
    </row>
    <row r="129" spans="1:45" ht="30">
      <c r="A129" s="267">
        <v>409845</v>
      </c>
      <c r="B129" s="267" t="s">
        <v>657</v>
      </c>
      <c r="C129" s="267" t="s">
        <v>136</v>
      </c>
      <c r="AS129" s="268">
        <v>40</v>
      </c>
    </row>
    <row r="130" spans="1:44" ht="30">
      <c r="A130" s="267">
        <v>416304</v>
      </c>
      <c r="B130" s="267" t="s">
        <v>506</v>
      </c>
      <c r="C130" s="267" t="s">
        <v>102</v>
      </c>
      <c r="AI130" s="268">
        <v>30</v>
      </c>
      <c r="AQ130" s="268">
        <v>38</v>
      </c>
      <c r="AR130" s="268">
        <v>39</v>
      </c>
    </row>
    <row r="131" spans="1:44" ht="30">
      <c r="A131" s="267">
        <v>416220</v>
      </c>
      <c r="B131" s="267" t="s">
        <v>452</v>
      </c>
      <c r="C131" s="267" t="s">
        <v>96</v>
      </c>
      <c r="AI131" s="268">
        <v>30</v>
      </c>
      <c r="AO131" s="268">
        <v>36</v>
      </c>
      <c r="AP131" s="268">
        <v>37</v>
      </c>
      <c r="AR131" s="268">
        <v>39</v>
      </c>
    </row>
    <row r="132" spans="1:44" ht="30">
      <c r="A132" s="267">
        <v>416937</v>
      </c>
      <c r="B132" s="267" t="s">
        <v>478</v>
      </c>
      <c r="C132" s="267" t="s">
        <v>88</v>
      </c>
      <c r="AI132" s="268">
        <v>30</v>
      </c>
      <c r="AO132" s="268">
        <v>36</v>
      </c>
      <c r="AP132" s="268">
        <v>37</v>
      </c>
      <c r="AR132" s="268">
        <v>39</v>
      </c>
    </row>
    <row r="133" spans="1:44" ht="30">
      <c r="A133" s="267">
        <v>415620</v>
      </c>
      <c r="B133" s="267" t="s">
        <v>762</v>
      </c>
      <c r="C133" s="267" t="s">
        <v>140</v>
      </c>
      <c r="AI133" s="268">
        <v>30</v>
      </c>
      <c r="AK133" s="268">
        <v>32</v>
      </c>
      <c r="AR133" s="268">
        <v>39</v>
      </c>
    </row>
    <row r="134" spans="1:44" ht="30">
      <c r="A134" s="267">
        <v>402549</v>
      </c>
      <c r="B134" s="267" t="s">
        <v>1289</v>
      </c>
      <c r="C134" s="267" t="s">
        <v>160</v>
      </c>
      <c r="AE134" s="268">
        <v>26</v>
      </c>
      <c r="AP134" s="268">
        <v>37</v>
      </c>
      <c r="AQ134" s="268">
        <v>38</v>
      </c>
      <c r="AR134" s="268">
        <v>39</v>
      </c>
    </row>
    <row r="135" spans="1:44" ht="30">
      <c r="A135" s="267">
        <v>413698</v>
      </c>
      <c r="B135" s="267" t="s">
        <v>1290</v>
      </c>
      <c r="C135" s="267" t="s">
        <v>224</v>
      </c>
      <c r="AG135" s="268">
        <v>28</v>
      </c>
      <c r="AN135" s="268">
        <v>35</v>
      </c>
      <c r="AQ135" s="268">
        <v>38</v>
      </c>
      <c r="AR135" s="268">
        <v>39</v>
      </c>
    </row>
    <row r="136" spans="1:44" ht="30">
      <c r="A136" s="267">
        <v>415639</v>
      </c>
      <c r="B136" s="267" t="s">
        <v>764</v>
      </c>
      <c r="C136" s="267" t="s">
        <v>346</v>
      </c>
      <c r="R136" s="268">
        <v>14</v>
      </c>
      <c r="AO136" s="268">
        <v>36</v>
      </c>
      <c r="AQ136" s="268">
        <v>38</v>
      </c>
      <c r="AR136" s="268">
        <v>39</v>
      </c>
    </row>
    <row r="137" spans="1:44" ht="30">
      <c r="A137" s="267">
        <v>418276</v>
      </c>
      <c r="B137" s="267" t="s">
        <v>786</v>
      </c>
      <c r="C137" s="267" t="s">
        <v>203</v>
      </c>
      <c r="AN137" s="268">
        <v>35</v>
      </c>
      <c r="AP137" s="268">
        <v>37</v>
      </c>
      <c r="AQ137" s="268">
        <v>38</v>
      </c>
      <c r="AR137" s="268">
        <v>39</v>
      </c>
    </row>
    <row r="138" spans="1:44" ht="30">
      <c r="A138" s="267">
        <v>417757</v>
      </c>
      <c r="B138" s="267" t="s">
        <v>480</v>
      </c>
      <c r="C138" s="267" t="s">
        <v>100</v>
      </c>
      <c r="AM138" s="268">
        <v>34</v>
      </c>
      <c r="AQ138" s="268">
        <v>38</v>
      </c>
      <c r="AR138" s="268">
        <v>39</v>
      </c>
    </row>
    <row r="139" spans="1:44" ht="30">
      <c r="A139" s="267">
        <v>408972</v>
      </c>
      <c r="B139" s="267" t="s">
        <v>641</v>
      </c>
      <c r="C139" s="267" t="s">
        <v>275</v>
      </c>
      <c r="AN139" s="268">
        <v>35</v>
      </c>
      <c r="AO139" s="268">
        <v>36</v>
      </c>
      <c r="AR139" s="268">
        <v>39</v>
      </c>
    </row>
    <row r="140" spans="1:44" ht="30">
      <c r="A140" s="267">
        <v>408848</v>
      </c>
      <c r="B140" s="267" t="s">
        <v>1291</v>
      </c>
      <c r="C140" s="267" t="s">
        <v>100</v>
      </c>
      <c r="AO140" s="268">
        <v>36</v>
      </c>
      <c r="AR140" s="268">
        <v>39</v>
      </c>
    </row>
    <row r="141" spans="1:44" ht="30">
      <c r="A141" s="267">
        <v>404742</v>
      </c>
      <c r="B141" s="267" t="s">
        <v>587</v>
      </c>
      <c r="C141" s="267" t="s">
        <v>127</v>
      </c>
      <c r="AR141" s="268">
        <v>39</v>
      </c>
    </row>
    <row r="142" spans="1:44" ht="30">
      <c r="A142" s="267">
        <v>417068</v>
      </c>
      <c r="B142" s="267" t="s">
        <v>754</v>
      </c>
      <c r="C142" s="267" t="s">
        <v>103</v>
      </c>
      <c r="AR142" s="268">
        <v>39</v>
      </c>
    </row>
    <row r="143" spans="1:43" ht="30">
      <c r="A143" s="267">
        <v>405918</v>
      </c>
      <c r="B143" s="267" t="s">
        <v>604</v>
      </c>
      <c r="C143" s="267" t="s">
        <v>153</v>
      </c>
      <c r="AG143" s="268">
        <v>28</v>
      </c>
      <c r="AP143" s="268">
        <v>37</v>
      </c>
      <c r="AQ143" s="268">
        <v>38</v>
      </c>
    </row>
    <row r="144" spans="1:43" ht="30">
      <c r="A144" s="267">
        <v>406972</v>
      </c>
      <c r="B144" s="267" t="s">
        <v>392</v>
      </c>
      <c r="C144" s="267" t="s">
        <v>165</v>
      </c>
      <c r="AG144" s="268">
        <v>28</v>
      </c>
      <c r="AQ144" s="268">
        <v>38</v>
      </c>
    </row>
    <row r="145" spans="1:43" ht="30">
      <c r="A145" s="267">
        <v>417464</v>
      </c>
      <c r="B145" s="267" t="s">
        <v>501</v>
      </c>
      <c r="C145" s="267" t="s">
        <v>103</v>
      </c>
      <c r="AG145" s="268">
        <v>28</v>
      </c>
      <c r="AQ145" s="268">
        <v>38</v>
      </c>
    </row>
    <row r="146" spans="1:43" ht="30">
      <c r="A146" s="267">
        <v>402961</v>
      </c>
      <c r="B146" s="267" t="s">
        <v>560</v>
      </c>
      <c r="C146" s="267" t="s">
        <v>561</v>
      </c>
      <c r="AE146" s="268">
        <v>26</v>
      </c>
      <c r="AK146" s="268">
        <v>32</v>
      </c>
      <c r="AP146" s="268">
        <v>37</v>
      </c>
      <c r="AQ146" s="268">
        <v>38</v>
      </c>
    </row>
    <row r="147" spans="1:43" ht="30">
      <c r="A147" s="267">
        <v>404067</v>
      </c>
      <c r="B147" s="267" t="s">
        <v>578</v>
      </c>
      <c r="C147" s="267" t="s">
        <v>305</v>
      </c>
      <c r="AE147" s="268">
        <v>26</v>
      </c>
      <c r="AP147" s="268">
        <v>37</v>
      </c>
      <c r="AQ147" s="268">
        <v>38</v>
      </c>
    </row>
    <row r="148" spans="1:43" ht="30">
      <c r="A148" s="267">
        <v>403786</v>
      </c>
      <c r="B148" s="267" t="s">
        <v>575</v>
      </c>
      <c r="C148" s="267" t="s">
        <v>214</v>
      </c>
      <c r="AO148" s="268">
        <v>36</v>
      </c>
      <c r="AP148" s="268">
        <v>37</v>
      </c>
      <c r="AQ148" s="268">
        <v>38</v>
      </c>
    </row>
    <row r="149" spans="1:43" ht="30">
      <c r="A149" s="267">
        <v>406913</v>
      </c>
      <c r="B149" s="267" t="s">
        <v>612</v>
      </c>
      <c r="C149" s="267" t="s">
        <v>86</v>
      </c>
      <c r="AO149" s="268">
        <v>36</v>
      </c>
      <c r="AP149" s="268">
        <v>37</v>
      </c>
      <c r="AQ149" s="268">
        <v>38</v>
      </c>
    </row>
    <row r="150" spans="1:43" ht="30">
      <c r="A150" s="267">
        <v>414921</v>
      </c>
      <c r="B150" s="267" t="s">
        <v>137</v>
      </c>
      <c r="C150" s="267" t="s">
        <v>160</v>
      </c>
      <c r="AN150" s="268">
        <v>35</v>
      </c>
      <c r="AP150" s="268">
        <v>37</v>
      </c>
      <c r="AQ150" s="268">
        <v>38</v>
      </c>
    </row>
    <row r="151" spans="1:43" ht="30">
      <c r="A151" s="267">
        <v>417318</v>
      </c>
      <c r="B151" s="267" t="s">
        <v>756</v>
      </c>
      <c r="C151" s="267" t="s">
        <v>114</v>
      </c>
      <c r="AN151" s="268">
        <v>35</v>
      </c>
      <c r="AP151" s="268">
        <v>37</v>
      </c>
      <c r="AQ151" s="268">
        <v>38</v>
      </c>
    </row>
    <row r="152" spans="1:43" ht="30">
      <c r="A152" s="267">
        <v>409456</v>
      </c>
      <c r="B152" s="267" t="s">
        <v>649</v>
      </c>
      <c r="C152" s="267" t="s">
        <v>378</v>
      </c>
      <c r="AK152" s="268">
        <v>32</v>
      </c>
      <c r="AM152" s="268">
        <v>34</v>
      </c>
      <c r="AP152" s="268">
        <v>37</v>
      </c>
      <c r="AQ152" s="268">
        <v>38</v>
      </c>
    </row>
    <row r="153" spans="1:43" ht="30">
      <c r="A153" s="267">
        <v>418011</v>
      </c>
      <c r="B153" s="267" t="s">
        <v>424</v>
      </c>
      <c r="C153" s="267" t="s">
        <v>187</v>
      </c>
      <c r="AK153" s="268">
        <v>32</v>
      </c>
      <c r="AP153" s="268">
        <v>37</v>
      </c>
      <c r="AQ153" s="268">
        <v>38</v>
      </c>
    </row>
    <row r="154" spans="1:43" ht="30">
      <c r="A154" s="267">
        <v>413552</v>
      </c>
      <c r="B154" s="267" t="s">
        <v>1292</v>
      </c>
      <c r="C154" s="267" t="s">
        <v>293</v>
      </c>
      <c r="AP154" s="268">
        <v>37</v>
      </c>
      <c r="AQ154" s="268">
        <v>38</v>
      </c>
    </row>
    <row r="155" spans="1:43" ht="30">
      <c r="A155" s="267">
        <v>418716</v>
      </c>
      <c r="B155" s="267" t="s">
        <v>1293</v>
      </c>
      <c r="C155" s="267" t="s">
        <v>381</v>
      </c>
      <c r="AP155" s="268">
        <v>37</v>
      </c>
      <c r="AQ155" s="268">
        <v>38</v>
      </c>
    </row>
    <row r="156" spans="1:43" ht="30">
      <c r="A156" s="267">
        <v>412003</v>
      </c>
      <c r="B156" s="267" t="s">
        <v>699</v>
      </c>
      <c r="C156" s="267" t="s">
        <v>195</v>
      </c>
      <c r="AK156" s="268">
        <v>32</v>
      </c>
      <c r="AL156" s="268">
        <v>33</v>
      </c>
      <c r="AQ156" s="268">
        <v>38</v>
      </c>
    </row>
    <row r="157" spans="1:43" ht="30">
      <c r="A157" s="267">
        <v>401061</v>
      </c>
      <c r="B157" s="267" t="s">
        <v>541</v>
      </c>
      <c r="C157" s="267" t="s">
        <v>428</v>
      </c>
      <c r="AQ157" s="268">
        <v>38</v>
      </c>
    </row>
    <row r="158" spans="1:43" ht="30">
      <c r="A158" s="267">
        <v>416447</v>
      </c>
      <c r="B158" s="267" t="s">
        <v>746</v>
      </c>
      <c r="C158" s="267" t="s">
        <v>114</v>
      </c>
      <c r="AQ158" s="268">
        <v>38</v>
      </c>
    </row>
    <row r="159" spans="1:43" ht="30">
      <c r="A159" s="267">
        <v>417770</v>
      </c>
      <c r="B159" s="267" t="s">
        <v>516</v>
      </c>
      <c r="C159" s="267" t="s">
        <v>199</v>
      </c>
      <c r="AQ159" s="268">
        <v>38</v>
      </c>
    </row>
    <row r="160" spans="1:42" ht="30">
      <c r="A160" s="267">
        <v>417849</v>
      </c>
      <c r="B160" s="267" t="s">
        <v>777</v>
      </c>
      <c r="C160" s="267" t="s">
        <v>419</v>
      </c>
      <c r="R160" s="268">
        <v>14</v>
      </c>
      <c r="AF160" s="268">
        <v>27</v>
      </c>
      <c r="AI160" s="268">
        <v>30</v>
      </c>
      <c r="AP160" s="268">
        <v>37</v>
      </c>
    </row>
    <row r="161" spans="1:42" ht="30">
      <c r="A161" s="267">
        <v>417080</v>
      </c>
      <c r="B161" s="267" t="s">
        <v>500</v>
      </c>
      <c r="C161" s="267" t="s">
        <v>412</v>
      </c>
      <c r="U161" s="268">
        <v>16</v>
      </c>
      <c r="AI161" s="268">
        <v>30</v>
      </c>
      <c r="AP161" s="268">
        <v>37</v>
      </c>
    </row>
    <row r="162" spans="1:42" ht="30">
      <c r="A162" s="267">
        <v>414692</v>
      </c>
      <c r="B162" s="267" t="s">
        <v>481</v>
      </c>
      <c r="C162" s="267" t="s">
        <v>110</v>
      </c>
      <c r="AI162" s="268">
        <v>30</v>
      </c>
      <c r="AP162" s="268">
        <v>37</v>
      </c>
    </row>
    <row r="163" spans="1:42" ht="30">
      <c r="A163" s="267">
        <v>416478</v>
      </c>
      <c r="B163" s="267" t="s">
        <v>477</v>
      </c>
      <c r="C163" s="267" t="s">
        <v>121</v>
      </c>
      <c r="R163" s="268">
        <v>14</v>
      </c>
      <c r="AF163" s="268">
        <v>27</v>
      </c>
      <c r="AG163" s="268">
        <v>28</v>
      </c>
      <c r="AP163" s="268">
        <v>37</v>
      </c>
    </row>
    <row r="164" spans="1:42" ht="30">
      <c r="A164" s="267">
        <v>419053</v>
      </c>
      <c r="B164" s="267" t="s">
        <v>791</v>
      </c>
      <c r="C164" s="267" t="s">
        <v>100</v>
      </c>
      <c r="AF164" s="268">
        <v>27</v>
      </c>
      <c r="AG164" s="268">
        <v>28</v>
      </c>
      <c r="AN164" s="268">
        <v>35</v>
      </c>
      <c r="AP164" s="268">
        <v>37</v>
      </c>
    </row>
    <row r="165" spans="1:42" ht="30">
      <c r="A165" s="267">
        <v>406168</v>
      </c>
      <c r="B165" s="267" t="s">
        <v>1294</v>
      </c>
      <c r="C165" s="267" t="s">
        <v>100</v>
      </c>
      <c r="AF165" s="268">
        <v>27</v>
      </c>
      <c r="AG165" s="268">
        <v>28</v>
      </c>
      <c r="AP165" s="268">
        <v>37</v>
      </c>
    </row>
    <row r="166" spans="1:42" ht="30">
      <c r="A166" s="267">
        <v>401774</v>
      </c>
      <c r="B166" s="267" t="s">
        <v>549</v>
      </c>
      <c r="C166" s="267" t="s">
        <v>100</v>
      </c>
      <c r="AE166" s="268">
        <v>26</v>
      </c>
      <c r="AG166" s="268">
        <v>28</v>
      </c>
      <c r="AP166" s="268">
        <v>37</v>
      </c>
    </row>
    <row r="167" spans="1:42" ht="30">
      <c r="A167" s="267">
        <v>414678</v>
      </c>
      <c r="B167" s="267" t="s">
        <v>473</v>
      </c>
      <c r="C167" s="267" t="s">
        <v>224</v>
      </c>
      <c r="AE167" s="268">
        <v>26</v>
      </c>
      <c r="AG167" s="268">
        <v>28</v>
      </c>
      <c r="AP167" s="268">
        <v>37</v>
      </c>
    </row>
    <row r="168" spans="1:42" ht="30">
      <c r="A168" s="267">
        <v>408253</v>
      </c>
      <c r="B168" s="267" t="s">
        <v>1295</v>
      </c>
      <c r="C168" s="267" t="s">
        <v>443</v>
      </c>
      <c r="AB168" s="268">
        <v>23</v>
      </c>
      <c r="AG168" s="268">
        <v>28</v>
      </c>
      <c r="AP168" s="268">
        <v>37</v>
      </c>
    </row>
    <row r="169" spans="1:42" ht="30">
      <c r="A169" s="267">
        <v>419068</v>
      </c>
      <c r="B169" s="267" t="s">
        <v>793</v>
      </c>
      <c r="C169" s="267" t="s">
        <v>350</v>
      </c>
      <c r="AB169" s="268">
        <v>23</v>
      </c>
      <c r="AG169" s="268">
        <v>28</v>
      </c>
      <c r="AP169" s="268">
        <v>37</v>
      </c>
    </row>
    <row r="170" spans="1:42" ht="30">
      <c r="A170" s="267">
        <v>418903</v>
      </c>
      <c r="B170" s="267" t="s">
        <v>789</v>
      </c>
      <c r="C170" s="267" t="s">
        <v>390</v>
      </c>
      <c r="X170" s="268">
        <v>19</v>
      </c>
      <c r="AG170" s="268">
        <v>28</v>
      </c>
      <c r="AP170" s="268">
        <v>37</v>
      </c>
    </row>
    <row r="171" spans="1:42" ht="30">
      <c r="A171" s="267">
        <v>416167</v>
      </c>
      <c r="B171" s="267" t="s">
        <v>743</v>
      </c>
      <c r="C171" s="267" t="s">
        <v>191</v>
      </c>
      <c r="AG171" s="268">
        <v>28</v>
      </c>
      <c r="AO171" s="268">
        <v>36</v>
      </c>
      <c r="AP171" s="268">
        <v>37</v>
      </c>
    </row>
    <row r="172" spans="1:42" ht="30">
      <c r="A172" s="267">
        <v>418517</v>
      </c>
      <c r="B172" s="267" t="s">
        <v>512</v>
      </c>
      <c r="C172" s="267" t="s">
        <v>259</v>
      </c>
      <c r="AG172" s="268">
        <v>28</v>
      </c>
      <c r="AN172" s="268">
        <v>35</v>
      </c>
      <c r="AP172" s="268">
        <v>37</v>
      </c>
    </row>
    <row r="173" spans="1:42" ht="30">
      <c r="A173" s="267">
        <v>403517</v>
      </c>
      <c r="B173" s="267" t="s">
        <v>568</v>
      </c>
      <c r="C173" s="267" t="s">
        <v>174</v>
      </c>
      <c r="AG173" s="268">
        <v>28</v>
      </c>
      <c r="AL173" s="268">
        <v>33</v>
      </c>
      <c r="AP173" s="268">
        <v>37</v>
      </c>
    </row>
    <row r="174" spans="1:42" ht="30">
      <c r="A174" s="267">
        <v>417579</v>
      </c>
      <c r="B174" s="267" t="s">
        <v>470</v>
      </c>
      <c r="C174" s="267" t="s">
        <v>86</v>
      </c>
      <c r="AG174" s="268">
        <v>28</v>
      </c>
      <c r="AP174" s="268">
        <v>37</v>
      </c>
    </row>
    <row r="175" spans="1:42" ht="30">
      <c r="A175" s="267">
        <v>417863</v>
      </c>
      <c r="B175" s="267" t="s">
        <v>459</v>
      </c>
      <c r="C175" s="267" t="s">
        <v>261</v>
      </c>
      <c r="AG175" s="268">
        <v>28</v>
      </c>
      <c r="AP175" s="268">
        <v>37</v>
      </c>
    </row>
    <row r="176" spans="1:42" ht="30">
      <c r="A176" s="267">
        <v>411503</v>
      </c>
      <c r="B176" s="267" t="s">
        <v>689</v>
      </c>
      <c r="C176" s="267" t="s">
        <v>231</v>
      </c>
      <c r="AB176" s="268">
        <v>23</v>
      </c>
      <c r="AF176" s="268">
        <v>27</v>
      </c>
      <c r="AN176" s="268">
        <v>35</v>
      </c>
      <c r="AP176" s="268">
        <v>37</v>
      </c>
    </row>
    <row r="177" spans="1:42" ht="30">
      <c r="A177" s="267">
        <v>416865</v>
      </c>
      <c r="B177" s="267" t="s">
        <v>1296</v>
      </c>
      <c r="C177" s="267" t="s">
        <v>275</v>
      </c>
      <c r="V177" s="268">
        <v>17</v>
      </c>
      <c r="AF177" s="268">
        <v>27</v>
      </c>
      <c r="AP177" s="268">
        <v>37</v>
      </c>
    </row>
    <row r="178" spans="1:42" ht="30">
      <c r="A178" s="267">
        <v>408604</v>
      </c>
      <c r="B178" s="267" t="s">
        <v>635</v>
      </c>
      <c r="C178" s="267" t="s">
        <v>418</v>
      </c>
      <c r="AF178" s="268">
        <v>27</v>
      </c>
      <c r="AL178" s="268">
        <v>33</v>
      </c>
      <c r="AP178" s="268">
        <v>37</v>
      </c>
    </row>
    <row r="179" spans="1:42" ht="30">
      <c r="A179" s="267">
        <v>411916</v>
      </c>
      <c r="B179" s="267" t="s">
        <v>696</v>
      </c>
      <c r="C179" s="267" t="s">
        <v>219</v>
      </c>
      <c r="AF179" s="268">
        <v>27</v>
      </c>
      <c r="AP179" s="268">
        <v>37</v>
      </c>
    </row>
    <row r="180" spans="1:42" ht="30">
      <c r="A180" s="267">
        <v>412189</v>
      </c>
      <c r="B180" s="267" t="s">
        <v>703</v>
      </c>
      <c r="C180" s="267" t="s">
        <v>275</v>
      </c>
      <c r="AF180" s="268">
        <v>27</v>
      </c>
      <c r="AP180" s="268">
        <v>37</v>
      </c>
    </row>
    <row r="181" spans="1:42" ht="30">
      <c r="A181" s="267">
        <v>412675</v>
      </c>
      <c r="B181" s="267" t="s">
        <v>707</v>
      </c>
      <c r="C181" s="267" t="s">
        <v>317</v>
      </c>
      <c r="AE181" s="268">
        <v>26</v>
      </c>
      <c r="AN181" s="268">
        <v>35</v>
      </c>
      <c r="AO181" s="268">
        <v>36</v>
      </c>
      <c r="AP181" s="268">
        <v>37</v>
      </c>
    </row>
    <row r="182" spans="1:42" ht="30">
      <c r="A182" s="267">
        <v>401415</v>
      </c>
      <c r="B182" s="267" t="s">
        <v>545</v>
      </c>
      <c r="C182" s="267" t="s">
        <v>100</v>
      </c>
      <c r="AE182" s="268">
        <v>26</v>
      </c>
      <c r="AN182" s="268">
        <v>35</v>
      </c>
      <c r="AP182" s="268">
        <v>37</v>
      </c>
    </row>
    <row r="183" spans="1:42" ht="30">
      <c r="A183" s="267">
        <v>407320</v>
      </c>
      <c r="B183" s="267" t="s">
        <v>617</v>
      </c>
      <c r="C183" s="267" t="s">
        <v>107</v>
      </c>
      <c r="AE183" s="268">
        <v>26</v>
      </c>
      <c r="AN183" s="268">
        <v>35</v>
      </c>
      <c r="AP183" s="268">
        <v>37</v>
      </c>
    </row>
    <row r="184" spans="1:42" ht="30">
      <c r="A184" s="267">
        <v>410057</v>
      </c>
      <c r="B184" s="267" t="s">
        <v>660</v>
      </c>
      <c r="C184" s="267" t="s">
        <v>178</v>
      </c>
      <c r="AE184" s="268">
        <v>26</v>
      </c>
      <c r="AK184" s="268">
        <v>32</v>
      </c>
      <c r="AP184" s="268">
        <v>37</v>
      </c>
    </row>
    <row r="185" spans="1:42" ht="30">
      <c r="A185" s="267">
        <v>409767</v>
      </c>
      <c r="B185" s="267" t="s">
        <v>403</v>
      </c>
      <c r="C185" s="267" t="s">
        <v>136</v>
      </c>
      <c r="AE185" s="268">
        <v>26</v>
      </c>
      <c r="AP185" s="268">
        <v>37</v>
      </c>
    </row>
    <row r="186" spans="1:42" ht="30">
      <c r="A186" s="267">
        <v>407302</v>
      </c>
      <c r="B186" s="267" t="s">
        <v>616</v>
      </c>
      <c r="C186" s="267" t="s">
        <v>335</v>
      </c>
      <c r="AC186" s="268">
        <v>24</v>
      </c>
      <c r="AO186" s="268">
        <v>36</v>
      </c>
      <c r="AP186" s="268">
        <v>37</v>
      </c>
    </row>
    <row r="187" spans="1:42" ht="30">
      <c r="A187" s="267">
        <v>408530</v>
      </c>
      <c r="B187" s="267" t="s">
        <v>489</v>
      </c>
      <c r="C187" s="267" t="s">
        <v>356</v>
      </c>
      <c r="AB187" s="268">
        <v>23</v>
      </c>
      <c r="AP187" s="268">
        <v>37</v>
      </c>
    </row>
    <row r="188" spans="1:42" ht="30">
      <c r="A188" s="267">
        <v>409548</v>
      </c>
      <c r="B188" s="267" t="s">
        <v>651</v>
      </c>
      <c r="C188" s="267" t="s">
        <v>87</v>
      </c>
      <c r="Z188" s="268">
        <v>21</v>
      </c>
      <c r="AN188" s="268">
        <v>35</v>
      </c>
      <c r="AO188" s="268">
        <v>36</v>
      </c>
      <c r="AP188" s="268">
        <v>37</v>
      </c>
    </row>
    <row r="189" spans="1:42" ht="30">
      <c r="A189" s="267">
        <v>403483</v>
      </c>
      <c r="B189" s="267" t="s">
        <v>1297</v>
      </c>
      <c r="C189" s="267" t="s">
        <v>86</v>
      </c>
      <c r="Z189" s="268">
        <v>21</v>
      </c>
      <c r="AK189" s="268">
        <v>32</v>
      </c>
      <c r="AP189" s="268">
        <v>37</v>
      </c>
    </row>
    <row r="190" spans="1:42" ht="30">
      <c r="A190" s="267">
        <v>401350</v>
      </c>
      <c r="B190" s="267" t="s">
        <v>1298</v>
      </c>
      <c r="C190" s="267" t="s">
        <v>342</v>
      </c>
      <c r="Z190" s="268">
        <v>21</v>
      </c>
      <c r="AA190" s="268">
        <v>22</v>
      </c>
      <c r="AP190" s="268">
        <v>37</v>
      </c>
    </row>
    <row r="191" spans="1:42" ht="30">
      <c r="A191" s="267">
        <v>415547</v>
      </c>
      <c r="B191" s="267" t="s">
        <v>485</v>
      </c>
      <c r="C191" s="267" t="s">
        <v>408</v>
      </c>
      <c r="S191" s="268">
        <v>15</v>
      </c>
      <c r="X191" s="268">
        <v>19</v>
      </c>
      <c r="AP191" s="268">
        <v>37</v>
      </c>
    </row>
    <row r="192" spans="1:42" ht="30">
      <c r="A192" s="267">
        <v>413719</v>
      </c>
      <c r="B192" s="267" t="s">
        <v>719</v>
      </c>
      <c r="C192" s="267" t="s">
        <v>154</v>
      </c>
      <c r="X192" s="268">
        <v>19</v>
      </c>
      <c r="AO192" s="268">
        <v>36</v>
      </c>
      <c r="AP192" s="268">
        <v>37</v>
      </c>
    </row>
    <row r="193" spans="1:42" ht="30">
      <c r="A193" s="267">
        <v>418055</v>
      </c>
      <c r="B193" s="267" t="s">
        <v>780</v>
      </c>
      <c r="C193" s="267" t="s">
        <v>426</v>
      </c>
      <c r="X193" s="268">
        <v>19</v>
      </c>
      <c r="AN193" s="268">
        <v>35</v>
      </c>
      <c r="AP193" s="268">
        <v>37</v>
      </c>
    </row>
    <row r="194" spans="1:42" ht="30">
      <c r="A194" s="267">
        <v>411301</v>
      </c>
      <c r="B194" s="267" t="s">
        <v>684</v>
      </c>
      <c r="C194" s="267" t="s">
        <v>110</v>
      </c>
      <c r="H194" s="268">
        <v>5</v>
      </c>
      <c r="U194" s="268">
        <v>16</v>
      </c>
      <c r="AN194" s="268">
        <v>35</v>
      </c>
      <c r="AP194" s="268">
        <v>37</v>
      </c>
    </row>
    <row r="195" spans="1:42" ht="30">
      <c r="A195" s="267">
        <v>414367</v>
      </c>
      <c r="B195" s="267" t="s">
        <v>723</v>
      </c>
      <c r="C195" s="267" t="s">
        <v>148</v>
      </c>
      <c r="S195" s="268">
        <v>15</v>
      </c>
      <c r="AN195" s="268">
        <v>35</v>
      </c>
      <c r="AP195" s="268">
        <v>37</v>
      </c>
    </row>
    <row r="196" spans="1:42" ht="30">
      <c r="A196" s="267">
        <v>416380</v>
      </c>
      <c r="B196" s="267" t="s">
        <v>466</v>
      </c>
      <c r="C196" s="267" t="s">
        <v>166</v>
      </c>
      <c r="R196" s="268">
        <v>14</v>
      </c>
      <c r="AP196" s="268">
        <v>37</v>
      </c>
    </row>
    <row r="197" spans="1:42" ht="30">
      <c r="A197" s="267">
        <v>404998</v>
      </c>
      <c r="B197" s="267" t="s">
        <v>593</v>
      </c>
      <c r="C197" s="267" t="s">
        <v>221</v>
      </c>
      <c r="J197" s="268">
        <v>6</v>
      </c>
      <c r="AN197" s="268">
        <v>35</v>
      </c>
      <c r="AP197" s="268">
        <v>37</v>
      </c>
    </row>
    <row r="198" spans="1:42" ht="30">
      <c r="A198" s="267">
        <v>410278</v>
      </c>
      <c r="B198" s="267" t="s">
        <v>666</v>
      </c>
      <c r="C198" s="267" t="s">
        <v>87</v>
      </c>
      <c r="AN198" s="268">
        <v>35</v>
      </c>
      <c r="AO198" s="268">
        <v>36</v>
      </c>
      <c r="AP198" s="268">
        <v>37</v>
      </c>
    </row>
    <row r="199" spans="1:42" ht="30">
      <c r="A199" s="267">
        <v>410606</v>
      </c>
      <c r="B199" s="267" t="s">
        <v>672</v>
      </c>
      <c r="C199" s="267" t="s">
        <v>267</v>
      </c>
      <c r="AN199" s="268">
        <v>35</v>
      </c>
      <c r="AO199" s="268">
        <v>36</v>
      </c>
      <c r="AP199" s="268">
        <v>37</v>
      </c>
    </row>
    <row r="200" spans="1:42" ht="30">
      <c r="A200" s="267">
        <v>402581</v>
      </c>
      <c r="B200" s="267" t="s">
        <v>554</v>
      </c>
      <c r="C200" s="267" t="s">
        <v>343</v>
      </c>
      <c r="AL200" s="268">
        <v>33</v>
      </c>
      <c r="AO200" s="268">
        <v>36</v>
      </c>
      <c r="AP200" s="268">
        <v>37</v>
      </c>
    </row>
    <row r="201" spans="1:42" ht="30">
      <c r="A201" s="267">
        <v>411376</v>
      </c>
      <c r="B201" s="267" t="s">
        <v>687</v>
      </c>
      <c r="C201" s="267" t="s">
        <v>336</v>
      </c>
      <c r="AL201" s="268">
        <v>33</v>
      </c>
      <c r="AO201" s="268">
        <v>36</v>
      </c>
      <c r="AP201" s="268">
        <v>37</v>
      </c>
    </row>
    <row r="202" spans="1:42" ht="30">
      <c r="A202" s="267">
        <v>411942</v>
      </c>
      <c r="B202" s="267" t="s">
        <v>697</v>
      </c>
      <c r="C202" s="267" t="s">
        <v>281</v>
      </c>
      <c r="AO202" s="268">
        <v>36</v>
      </c>
      <c r="AP202" s="268">
        <v>37</v>
      </c>
    </row>
    <row r="203" spans="1:42" ht="30">
      <c r="A203" s="267">
        <v>410628</v>
      </c>
      <c r="B203" s="267" t="s">
        <v>673</v>
      </c>
      <c r="C203" s="267" t="s">
        <v>96</v>
      </c>
      <c r="AL203" s="268">
        <v>33</v>
      </c>
      <c r="AN203" s="268">
        <v>35</v>
      </c>
      <c r="AP203" s="268">
        <v>37</v>
      </c>
    </row>
    <row r="204" spans="1:42" ht="30">
      <c r="A204" s="267">
        <v>400419</v>
      </c>
      <c r="B204" s="267" t="s">
        <v>530</v>
      </c>
      <c r="C204" s="267" t="s">
        <v>251</v>
      </c>
      <c r="AN204" s="268">
        <v>35</v>
      </c>
      <c r="AP204" s="268">
        <v>37</v>
      </c>
    </row>
    <row r="205" spans="1:42" ht="30">
      <c r="A205" s="267">
        <v>400429</v>
      </c>
      <c r="B205" s="267" t="s">
        <v>531</v>
      </c>
      <c r="C205" s="267" t="s">
        <v>100</v>
      </c>
      <c r="AN205" s="268">
        <v>35</v>
      </c>
      <c r="AP205" s="268">
        <v>37</v>
      </c>
    </row>
    <row r="206" spans="1:42" ht="30">
      <c r="A206" s="267">
        <v>405895</v>
      </c>
      <c r="B206" s="267" t="s">
        <v>495</v>
      </c>
      <c r="C206" s="267" t="s">
        <v>87</v>
      </c>
      <c r="AN206" s="268">
        <v>35</v>
      </c>
      <c r="AP206" s="268">
        <v>37</v>
      </c>
    </row>
    <row r="207" spans="1:42" ht="30">
      <c r="A207" s="267">
        <v>410092</v>
      </c>
      <c r="B207" s="267" t="s">
        <v>663</v>
      </c>
      <c r="C207" s="267" t="s">
        <v>370</v>
      </c>
      <c r="AN207" s="268">
        <v>35</v>
      </c>
      <c r="AP207" s="268">
        <v>37</v>
      </c>
    </row>
    <row r="208" spans="1:42" ht="30">
      <c r="A208" s="267">
        <v>410849</v>
      </c>
      <c r="B208" s="267" t="s">
        <v>1299</v>
      </c>
      <c r="C208" s="267" t="s">
        <v>225</v>
      </c>
      <c r="AN208" s="268">
        <v>35</v>
      </c>
      <c r="AP208" s="268">
        <v>37</v>
      </c>
    </row>
    <row r="209" spans="1:42" ht="30">
      <c r="A209" s="267">
        <v>411329</v>
      </c>
      <c r="B209" s="267" t="s">
        <v>685</v>
      </c>
      <c r="C209" s="267" t="s">
        <v>140</v>
      </c>
      <c r="AN209" s="268">
        <v>35</v>
      </c>
      <c r="AP209" s="268">
        <v>37</v>
      </c>
    </row>
    <row r="210" spans="1:42" ht="30">
      <c r="A210" s="267">
        <v>412245</v>
      </c>
      <c r="B210" s="267" t="s">
        <v>704</v>
      </c>
      <c r="C210" s="267" t="s">
        <v>349</v>
      </c>
      <c r="AN210" s="268">
        <v>35</v>
      </c>
      <c r="AP210" s="268">
        <v>37</v>
      </c>
    </row>
    <row r="211" spans="1:42" ht="30">
      <c r="A211" s="267">
        <v>412984</v>
      </c>
      <c r="B211" s="267" t="s">
        <v>709</v>
      </c>
      <c r="C211" s="267" t="s">
        <v>222</v>
      </c>
      <c r="AN211" s="268">
        <v>35</v>
      </c>
      <c r="AP211" s="268">
        <v>37</v>
      </c>
    </row>
    <row r="212" spans="1:42" ht="30">
      <c r="A212" s="267">
        <v>415603</v>
      </c>
      <c r="B212" s="267" t="s">
        <v>429</v>
      </c>
      <c r="C212" s="267" t="s">
        <v>232</v>
      </c>
      <c r="AN212" s="268">
        <v>35</v>
      </c>
      <c r="AP212" s="268">
        <v>37</v>
      </c>
    </row>
    <row r="213" spans="1:42" ht="30">
      <c r="A213" s="267">
        <v>418612</v>
      </c>
      <c r="B213" s="267" t="s">
        <v>482</v>
      </c>
      <c r="C213" s="267" t="s">
        <v>301</v>
      </c>
      <c r="AN213" s="268">
        <v>35</v>
      </c>
      <c r="AP213" s="268">
        <v>37</v>
      </c>
    </row>
    <row r="214" spans="1:42" ht="30">
      <c r="A214" s="267">
        <v>404941</v>
      </c>
      <c r="B214" s="267" t="s">
        <v>592</v>
      </c>
      <c r="C214" s="267" t="s">
        <v>292</v>
      </c>
      <c r="AL214" s="268">
        <v>33</v>
      </c>
      <c r="AP214" s="268">
        <v>37</v>
      </c>
    </row>
    <row r="215" spans="1:42" ht="30">
      <c r="A215" s="267">
        <v>412641</v>
      </c>
      <c r="B215" s="267" t="s">
        <v>705</v>
      </c>
      <c r="C215" s="267" t="s">
        <v>202</v>
      </c>
      <c r="AL215" s="268">
        <v>33</v>
      </c>
      <c r="AP215" s="268">
        <v>37</v>
      </c>
    </row>
    <row r="216" spans="1:42" ht="30">
      <c r="A216" s="267">
        <v>402079</v>
      </c>
      <c r="B216" s="267" t="s">
        <v>550</v>
      </c>
      <c r="C216" s="267" t="s">
        <v>163</v>
      </c>
      <c r="AK216" s="268">
        <v>32</v>
      </c>
      <c r="AP216" s="268">
        <v>37</v>
      </c>
    </row>
    <row r="217" spans="1:42" ht="30">
      <c r="A217" s="267">
        <v>403294</v>
      </c>
      <c r="B217" s="267" t="s">
        <v>565</v>
      </c>
      <c r="C217" s="267" t="s">
        <v>134</v>
      </c>
      <c r="AK217" s="268">
        <v>32</v>
      </c>
      <c r="AP217" s="268">
        <v>37</v>
      </c>
    </row>
    <row r="218" spans="1:42" ht="30">
      <c r="A218" s="267">
        <v>412590</v>
      </c>
      <c r="B218" s="267" t="s">
        <v>513</v>
      </c>
      <c r="C218" s="267" t="s">
        <v>304</v>
      </c>
      <c r="AK218" s="268">
        <v>32</v>
      </c>
      <c r="AP218" s="268">
        <v>37</v>
      </c>
    </row>
    <row r="219" spans="1:42" ht="30">
      <c r="A219" s="267">
        <v>417717</v>
      </c>
      <c r="B219" s="267" t="s">
        <v>776</v>
      </c>
      <c r="C219" s="267" t="s">
        <v>190</v>
      </c>
      <c r="AK219" s="268">
        <v>32</v>
      </c>
      <c r="AP219" s="268">
        <v>37</v>
      </c>
    </row>
    <row r="220" spans="1:42" ht="30">
      <c r="A220" s="267">
        <v>401372</v>
      </c>
      <c r="B220" s="267" t="s">
        <v>543</v>
      </c>
      <c r="C220" s="267" t="s">
        <v>224</v>
      </c>
      <c r="AP220" s="268">
        <v>37</v>
      </c>
    </row>
    <row r="221" spans="1:42" ht="30">
      <c r="A221" s="267">
        <v>401448</v>
      </c>
      <c r="B221" s="267" t="s">
        <v>1300</v>
      </c>
      <c r="C221" s="267" t="s">
        <v>325</v>
      </c>
      <c r="AP221" s="268">
        <v>37</v>
      </c>
    </row>
    <row r="222" spans="1:42" ht="30">
      <c r="A222" s="267">
        <v>404414</v>
      </c>
      <c r="B222" s="267" t="s">
        <v>585</v>
      </c>
      <c r="C222" s="267" t="s">
        <v>87</v>
      </c>
      <c r="AP222" s="268">
        <v>37</v>
      </c>
    </row>
    <row r="223" spans="1:42" ht="30">
      <c r="A223" s="267">
        <v>405060</v>
      </c>
      <c r="B223" s="267" t="s">
        <v>595</v>
      </c>
      <c r="C223" s="267" t="s">
        <v>161</v>
      </c>
      <c r="AP223" s="268">
        <v>37</v>
      </c>
    </row>
    <row r="224" spans="1:42" ht="30">
      <c r="A224" s="267">
        <v>405797</v>
      </c>
      <c r="B224" s="267" t="s">
        <v>760</v>
      </c>
      <c r="C224" s="267" t="s">
        <v>113</v>
      </c>
      <c r="AP224" s="268">
        <v>37</v>
      </c>
    </row>
    <row r="225" spans="1:42" ht="30">
      <c r="A225" s="267">
        <v>407590</v>
      </c>
      <c r="B225" s="267" t="s">
        <v>619</v>
      </c>
      <c r="C225" s="267" t="s">
        <v>202</v>
      </c>
      <c r="AP225" s="268">
        <v>37</v>
      </c>
    </row>
    <row r="226" spans="1:42" ht="30">
      <c r="A226" s="267">
        <v>407808</v>
      </c>
      <c r="B226" s="267" t="s">
        <v>625</v>
      </c>
      <c r="C226" s="267" t="s">
        <v>1301</v>
      </c>
      <c r="AP226" s="268">
        <v>37</v>
      </c>
    </row>
    <row r="227" spans="1:42" ht="30">
      <c r="A227" s="267">
        <v>408283</v>
      </c>
      <c r="B227" s="267" t="s">
        <v>630</v>
      </c>
      <c r="C227" s="267" t="s">
        <v>631</v>
      </c>
      <c r="AP227" s="268">
        <v>37</v>
      </c>
    </row>
    <row r="228" spans="1:42" ht="30">
      <c r="A228" s="267">
        <v>408305</v>
      </c>
      <c r="B228" s="267" t="s">
        <v>632</v>
      </c>
      <c r="C228" s="267" t="s">
        <v>278</v>
      </c>
      <c r="AP228" s="268">
        <v>37</v>
      </c>
    </row>
    <row r="229" spans="1:42" ht="30">
      <c r="A229" s="267">
        <v>409285</v>
      </c>
      <c r="B229" s="267" t="s">
        <v>1302</v>
      </c>
      <c r="C229" s="267" t="s">
        <v>100</v>
      </c>
      <c r="AP229" s="268">
        <v>37</v>
      </c>
    </row>
    <row r="230" spans="1:42" ht="30">
      <c r="A230" s="267">
        <v>409588</v>
      </c>
      <c r="B230" s="267" t="s">
        <v>652</v>
      </c>
      <c r="C230" s="267" t="s">
        <v>108</v>
      </c>
      <c r="AP230" s="268">
        <v>37</v>
      </c>
    </row>
    <row r="231" spans="1:42" ht="30">
      <c r="A231" s="267">
        <v>409762</v>
      </c>
      <c r="B231" s="267" t="s">
        <v>655</v>
      </c>
      <c r="C231" s="267" t="s">
        <v>207</v>
      </c>
      <c r="AP231" s="268">
        <v>37</v>
      </c>
    </row>
    <row r="232" spans="1:42" ht="30">
      <c r="A232" s="267">
        <v>409869</v>
      </c>
      <c r="B232" s="267" t="s">
        <v>658</v>
      </c>
      <c r="C232" s="267" t="s">
        <v>100</v>
      </c>
      <c r="AP232" s="268">
        <v>37</v>
      </c>
    </row>
    <row r="233" spans="1:42" ht="30">
      <c r="A233" s="267">
        <v>412577</v>
      </c>
      <c r="B233" s="267" t="s">
        <v>1303</v>
      </c>
      <c r="C233" s="267" t="s">
        <v>321</v>
      </c>
      <c r="AP233" s="268">
        <v>37</v>
      </c>
    </row>
    <row r="234" spans="1:42" ht="30">
      <c r="A234" s="267">
        <v>412660</v>
      </c>
      <c r="B234" s="267" t="s">
        <v>706</v>
      </c>
      <c r="C234" s="267" t="s">
        <v>402</v>
      </c>
      <c r="AP234" s="268">
        <v>37</v>
      </c>
    </row>
    <row r="235" spans="1:42" ht="30">
      <c r="A235" s="267">
        <v>413155</v>
      </c>
      <c r="B235" s="267" t="s">
        <v>711</v>
      </c>
      <c r="C235" s="267" t="s">
        <v>100</v>
      </c>
      <c r="AP235" s="268">
        <v>37</v>
      </c>
    </row>
    <row r="236" spans="1:42" ht="30">
      <c r="A236" s="267">
        <v>414005</v>
      </c>
      <c r="B236" s="267" t="s">
        <v>720</v>
      </c>
      <c r="C236" s="267" t="s">
        <v>273</v>
      </c>
      <c r="AP236" s="268">
        <v>37</v>
      </c>
    </row>
    <row r="237" spans="1:42" ht="30">
      <c r="A237" s="267">
        <v>414079</v>
      </c>
      <c r="B237" s="267" t="s">
        <v>456</v>
      </c>
      <c r="C237" s="267" t="s">
        <v>324</v>
      </c>
      <c r="AP237" s="268">
        <v>37</v>
      </c>
    </row>
    <row r="238" spans="1:42" ht="30">
      <c r="A238" s="267">
        <v>416973</v>
      </c>
      <c r="B238" s="267" t="s">
        <v>1304</v>
      </c>
      <c r="C238" s="267" t="s">
        <v>86</v>
      </c>
      <c r="AP238" s="268">
        <v>37</v>
      </c>
    </row>
    <row r="239" spans="1:42" ht="30">
      <c r="A239" s="267">
        <v>417155</v>
      </c>
      <c r="B239" s="267" t="s">
        <v>755</v>
      </c>
      <c r="C239" s="267" t="s">
        <v>178</v>
      </c>
      <c r="AP239" s="268">
        <v>37</v>
      </c>
    </row>
    <row r="240" spans="1:42" ht="30">
      <c r="A240" s="267">
        <v>417218</v>
      </c>
      <c r="B240" s="267" t="s">
        <v>483</v>
      </c>
      <c r="C240" s="267" t="s">
        <v>272</v>
      </c>
      <c r="AP240" s="268">
        <v>37</v>
      </c>
    </row>
    <row r="241" spans="1:42" ht="30">
      <c r="A241" s="267">
        <v>417537</v>
      </c>
      <c r="B241" s="267" t="s">
        <v>1305</v>
      </c>
      <c r="C241" s="267" t="s">
        <v>100</v>
      </c>
      <c r="AP241" s="268">
        <v>37</v>
      </c>
    </row>
    <row r="242" spans="1:42" ht="30">
      <c r="A242" s="267">
        <v>417638</v>
      </c>
      <c r="B242" s="267" t="s">
        <v>508</v>
      </c>
      <c r="C242" s="267" t="s">
        <v>141</v>
      </c>
      <c r="AP242" s="268">
        <v>37</v>
      </c>
    </row>
    <row r="243" spans="1:42" ht="30">
      <c r="A243" s="267">
        <v>417690</v>
      </c>
      <c r="B243" s="267" t="s">
        <v>515</v>
      </c>
      <c r="C243" s="267" t="s">
        <v>132</v>
      </c>
      <c r="AP243" s="268">
        <v>37</v>
      </c>
    </row>
    <row r="244" spans="1:42" ht="30">
      <c r="A244" s="267">
        <v>417896</v>
      </c>
      <c r="B244" s="267" t="s">
        <v>779</v>
      </c>
      <c r="C244" s="267" t="s">
        <v>448</v>
      </c>
      <c r="AP244" s="268">
        <v>37</v>
      </c>
    </row>
    <row r="245" spans="1:42" ht="30">
      <c r="A245" s="267">
        <v>418112</v>
      </c>
      <c r="B245" s="267" t="s">
        <v>782</v>
      </c>
      <c r="C245" s="267" t="s">
        <v>228</v>
      </c>
      <c r="AP245" s="268">
        <v>37</v>
      </c>
    </row>
    <row r="246" spans="1:42" ht="30">
      <c r="A246" s="267">
        <v>418118</v>
      </c>
      <c r="B246" s="267" t="s">
        <v>783</v>
      </c>
      <c r="C246" s="267" t="s">
        <v>383</v>
      </c>
      <c r="AP246" s="268">
        <v>37</v>
      </c>
    </row>
    <row r="247" spans="1:42" ht="30">
      <c r="A247" s="267">
        <v>418195</v>
      </c>
      <c r="B247" s="267" t="s">
        <v>1306</v>
      </c>
      <c r="C247" s="267" t="s">
        <v>240</v>
      </c>
      <c r="AP247" s="268">
        <v>37</v>
      </c>
    </row>
    <row r="248" spans="1:42" ht="30">
      <c r="A248" s="267">
        <v>418715</v>
      </c>
      <c r="B248" s="267" t="s">
        <v>488</v>
      </c>
      <c r="C248" s="267" t="s">
        <v>1307</v>
      </c>
      <c r="AP248" s="268">
        <v>37</v>
      </c>
    </row>
    <row r="249" spans="1:41" ht="30">
      <c r="A249" s="267">
        <v>402861</v>
      </c>
      <c r="B249" s="267" t="s">
        <v>558</v>
      </c>
      <c r="C249" s="267" t="s">
        <v>559</v>
      </c>
      <c r="AE249" s="268">
        <v>26</v>
      </c>
      <c r="AN249" s="268">
        <v>35</v>
      </c>
      <c r="AO249" s="268">
        <v>36</v>
      </c>
    </row>
    <row r="250" spans="1:41" ht="30">
      <c r="A250" s="267">
        <v>403630</v>
      </c>
      <c r="B250" s="267" t="s">
        <v>571</v>
      </c>
      <c r="C250" s="267" t="s">
        <v>374</v>
      </c>
      <c r="AH250" s="268">
        <v>29</v>
      </c>
      <c r="AL250" s="268">
        <v>33</v>
      </c>
      <c r="AO250" s="268">
        <v>36</v>
      </c>
    </row>
    <row r="251" spans="1:41" ht="30">
      <c r="A251" s="267">
        <v>416434</v>
      </c>
      <c r="B251" s="267" t="s">
        <v>745</v>
      </c>
      <c r="C251" s="267" t="s">
        <v>405</v>
      </c>
      <c r="S251" s="268">
        <v>15</v>
      </c>
      <c r="AO251" s="268">
        <v>36</v>
      </c>
    </row>
    <row r="252" spans="1:41" ht="30">
      <c r="A252" s="267">
        <v>404760</v>
      </c>
      <c r="B252" s="267" t="s">
        <v>588</v>
      </c>
      <c r="C252" s="267" t="s">
        <v>107</v>
      </c>
      <c r="AL252" s="268">
        <v>33</v>
      </c>
      <c r="AN252" s="268">
        <v>35</v>
      </c>
      <c r="AO252" s="268">
        <v>36</v>
      </c>
    </row>
    <row r="253" spans="1:41" ht="30">
      <c r="A253" s="267">
        <v>411333</v>
      </c>
      <c r="B253" s="267" t="s">
        <v>686</v>
      </c>
      <c r="C253" s="267" t="s">
        <v>211</v>
      </c>
      <c r="AK253" s="268">
        <v>32</v>
      </c>
      <c r="AN253" s="268">
        <v>35</v>
      </c>
      <c r="AO253" s="268">
        <v>36</v>
      </c>
    </row>
    <row r="254" spans="1:41" ht="30">
      <c r="A254" s="267">
        <v>401768</v>
      </c>
      <c r="B254" s="267" t="s">
        <v>548</v>
      </c>
      <c r="C254" s="267" t="s">
        <v>1308</v>
      </c>
      <c r="AN254" s="268">
        <v>35</v>
      </c>
      <c r="AO254" s="268">
        <v>36</v>
      </c>
    </row>
    <row r="255" spans="1:41" ht="30">
      <c r="A255" s="267">
        <v>416172</v>
      </c>
      <c r="B255" s="267" t="s">
        <v>744</v>
      </c>
      <c r="C255" s="267" t="s">
        <v>170</v>
      </c>
      <c r="AN255" s="268">
        <v>35</v>
      </c>
      <c r="AO255" s="268">
        <v>36</v>
      </c>
    </row>
    <row r="256" spans="1:41" ht="30">
      <c r="A256" s="267">
        <v>417229</v>
      </c>
      <c r="B256" s="267" t="s">
        <v>774</v>
      </c>
      <c r="C256" s="267" t="s">
        <v>206</v>
      </c>
      <c r="AN256" s="268">
        <v>35</v>
      </c>
      <c r="AO256" s="268">
        <v>36</v>
      </c>
    </row>
    <row r="257" spans="1:41" ht="30">
      <c r="A257" s="267">
        <v>405599</v>
      </c>
      <c r="B257" s="267" t="s">
        <v>600</v>
      </c>
      <c r="C257" s="267" t="s">
        <v>409</v>
      </c>
      <c r="AM257" s="268">
        <v>34</v>
      </c>
      <c r="AO257" s="268">
        <v>36</v>
      </c>
    </row>
    <row r="258" spans="1:41" ht="30">
      <c r="A258" s="267">
        <v>402597</v>
      </c>
      <c r="B258" s="267" t="s">
        <v>555</v>
      </c>
      <c r="C258" s="267" t="s">
        <v>401</v>
      </c>
      <c r="AK258" s="268">
        <v>32</v>
      </c>
      <c r="AO258" s="268">
        <v>36</v>
      </c>
    </row>
    <row r="259" spans="1:41" ht="30">
      <c r="A259" s="267">
        <v>400450</v>
      </c>
      <c r="B259" s="267" t="s">
        <v>444</v>
      </c>
      <c r="C259" s="267" t="s">
        <v>295</v>
      </c>
      <c r="AO259" s="268">
        <v>36</v>
      </c>
    </row>
    <row r="260" spans="1:41" ht="30">
      <c r="A260" s="267">
        <v>400627</v>
      </c>
      <c r="B260" s="267" t="s">
        <v>536</v>
      </c>
      <c r="C260" s="267" t="s">
        <v>393</v>
      </c>
      <c r="AO260" s="268">
        <v>36</v>
      </c>
    </row>
    <row r="261" spans="1:41" ht="30">
      <c r="A261" s="267">
        <v>400868</v>
      </c>
      <c r="B261" s="267" t="s">
        <v>539</v>
      </c>
      <c r="C261" s="267" t="s">
        <v>86</v>
      </c>
      <c r="AO261" s="268">
        <v>36</v>
      </c>
    </row>
    <row r="262" spans="1:41" ht="30">
      <c r="A262" s="267">
        <v>402089</v>
      </c>
      <c r="B262" s="267" t="s">
        <v>551</v>
      </c>
      <c r="C262" s="267" t="s">
        <v>163</v>
      </c>
      <c r="AO262" s="268">
        <v>36</v>
      </c>
    </row>
    <row r="263" spans="1:41" ht="30">
      <c r="A263" s="267">
        <v>404372</v>
      </c>
      <c r="B263" s="267" t="s">
        <v>583</v>
      </c>
      <c r="C263" s="267" t="s">
        <v>86</v>
      </c>
      <c r="AO263" s="268">
        <v>36</v>
      </c>
    </row>
    <row r="264" spans="1:41" ht="30">
      <c r="A264" s="267">
        <v>406358</v>
      </c>
      <c r="B264" s="267" t="s">
        <v>314</v>
      </c>
      <c r="C264" s="267" t="s">
        <v>156</v>
      </c>
      <c r="AO264" s="268">
        <v>36</v>
      </c>
    </row>
    <row r="265" spans="1:41" ht="30">
      <c r="A265" s="267">
        <v>406798</v>
      </c>
      <c r="B265" s="267" t="s">
        <v>610</v>
      </c>
      <c r="C265" s="267" t="s">
        <v>185</v>
      </c>
      <c r="AO265" s="268">
        <v>36</v>
      </c>
    </row>
    <row r="266" spans="1:41" ht="30">
      <c r="A266" s="267">
        <v>410952</v>
      </c>
      <c r="B266" s="267" t="s">
        <v>679</v>
      </c>
      <c r="C266" s="267" t="s">
        <v>217</v>
      </c>
      <c r="AO266" s="268">
        <v>36</v>
      </c>
    </row>
    <row r="267" spans="1:41" ht="30">
      <c r="A267" s="267">
        <v>415143</v>
      </c>
      <c r="B267" s="267" t="s">
        <v>1309</v>
      </c>
      <c r="C267" s="267" t="s">
        <v>154</v>
      </c>
      <c r="AO267" s="268">
        <v>36</v>
      </c>
    </row>
    <row r="268" spans="1:40" ht="30">
      <c r="A268" s="267">
        <v>415499</v>
      </c>
      <c r="B268" s="267" t="s">
        <v>736</v>
      </c>
      <c r="C268" s="267" t="s">
        <v>160</v>
      </c>
      <c r="AE268" s="268">
        <v>26</v>
      </c>
      <c r="AI268" s="268">
        <v>30</v>
      </c>
      <c r="AL268" s="268">
        <v>33</v>
      </c>
      <c r="AN268" s="268">
        <v>35</v>
      </c>
    </row>
    <row r="269" spans="1:40" ht="30">
      <c r="A269" s="267">
        <v>405915</v>
      </c>
      <c r="B269" s="267" t="s">
        <v>454</v>
      </c>
      <c r="C269" s="267" t="s">
        <v>100</v>
      </c>
      <c r="AE269" s="268">
        <v>26</v>
      </c>
      <c r="AG269" s="268">
        <v>28</v>
      </c>
      <c r="AL269" s="268">
        <v>33</v>
      </c>
      <c r="AN269" s="268">
        <v>35</v>
      </c>
    </row>
    <row r="270" spans="1:40" ht="30">
      <c r="A270" s="267">
        <v>409338</v>
      </c>
      <c r="B270" s="267" t="s">
        <v>647</v>
      </c>
      <c r="C270" s="267" t="s">
        <v>162</v>
      </c>
      <c r="AE270" s="268">
        <v>26</v>
      </c>
      <c r="AG270" s="268">
        <v>28</v>
      </c>
      <c r="AN270" s="268">
        <v>35</v>
      </c>
    </row>
    <row r="271" spans="1:40" ht="30">
      <c r="A271" s="267">
        <v>406675</v>
      </c>
      <c r="B271" s="267" t="s">
        <v>464</v>
      </c>
      <c r="C271" s="267" t="s">
        <v>217</v>
      </c>
      <c r="AB271" s="268">
        <v>23</v>
      </c>
      <c r="AG271" s="268">
        <v>28</v>
      </c>
      <c r="AN271" s="268">
        <v>35</v>
      </c>
    </row>
    <row r="272" spans="1:40" ht="30">
      <c r="A272" s="267">
        <v>402675</v>
      </c>
      <c r="B272" s="267" t="s">
        <v>556</v>
      </c>
      <c r="C272" s="267" t="s">
        <v>96</v>
      </c>
      <c r="AG272" s="268">
        <v>28</v>
      </c>
      <c r="AK272" s="268">
        <v>32</v>
      </c>
      <c r="AN272" s="268">
        <v>35</v>
      </c>
    </row>
    <row r="273" spans="1:40" ht="30">
      <c r="A273" s="267">
        <v>401789</v>
      </c>
      <c r="B273" s="267" t="s">
        <v>1310</v>
      </c>
      <c r="C273" s="267" t="s">
        <v>372</v>
      </c>
      <c r="AG273" s="268">
        <v>28</v>
      </c>
      <c r="AN273" s="268">
        <v>35</v>
      </c>
    </row>
    <row r="274" spans="1:40" ht="30">
      <c r="A274" s="267">
        <v>404888</v>
      </c>
      <c r="B274" s="267" t="s">
        <v>591</v>
      </c>
      <c r="C274" s="267" t="s">
        <v>319</v>
      </c>
      <c r="AG274" s="268">
        <v>28</v>
      </c>
      <c r="AN274" s="268">
        <v>35</v>
      </c>
    </row>
    <row r="275" spans="1:40" ht="30">
      <c r="A275" s="267">
        <v>410629</v>
      </c>
      <c r="B275" s="267" t="s">
        <v>504</v>
      </c>
      <c r="C275" s="267" t="s">
        <v>395</v>
      </c>
      <c r="AG275" s="268">
        <v>28</v>
      </c>
      <c r="AN275" s="268">
        <v>35</v>
      </c>
    </row>
    <row r="276" spans="1:40" ht="30">
      <c r="A276" s="267">
        <v>412192</v>
      </c>
      <c r="B276" s="267" t="s">
        <v>505</v>
      </c>
      <c r="C276" s="267" t="s">
        <v>245</v>
      </c>
      <c r="AG276" s="268">
        <v>28</v>
      </c>
      <c r="AN276" s="268">
        <v>35</v>
      </c>
    </row>
    <row r="277" spans="1:40" ht="30">
      <c r="A277" s="267">
        <v>413454</v>
      </c>
      <c r="B277" s="267" t="s">
        <v>713</v>
      </c>
      <c r="C277" s="267" t="s">
        <v>203</v>
      </c>
      <c r="AG277" s="268">
        <v>28</v>
      </c>
      <c r="AN277" s="268">
        <v>35</v>
      </c>
    </row>
    <row r="278" spans="1:40" ht="30">
      <c r="A278" s="267">
        <v>414833</v>
      </c>
      <c r="B278" s="267" t="s">
        <v>728</v>
      </c>
      <c r="C278" s="267" t="s">
        <v>100</v>
      </c>
      <c r="AG278" s="268">
        <v>28</v>
      </c>
      <c r="AN278" s="268">
        <v>35</v>
      </c>
    </row>
    <row r="279" spans="1:40" ht="30">
      <c r="A279" s="267">
        <v>401394</v>
      </c>
      <c r="B279" s="267" t="s">
        <v>544</v>
      </c>
      <c r="C279" s="267" t="s">
        <v>179</v>
      </c>
      <c r="AB279" s="268">
        <v>23</v>
      </c>
      <c r="AE279" s="268">
        <v>26</v>
      </c>
      <c r="AN279" s="268">
        <v>35</v>
      </c>
    </row>
    <row r="280" spans="1:40" ht="30">
      <c r="A280" s="267">
        <v>405702</v>
      </c>
      <c r="B280" s="267" t="s">
        <v>460</v>
      </c>
      <c r="C280" s="267" t="s">
        <v>286</v>
      </c>
      <c r="AB280" s="268">
        <v>23</v>
      </c>
      <c r="AN280" s="268">
        <v>35</v>
      </c>
    </row>
    <row r="281" spans="1:40" ht="30">
      <c r="A281" s="267">
        <v>414966</v>
      </c>
      <c r="B281" s="267" t="s">
        <v>729</v>
      </c>
      <c r="C281" s="267" t="s">
        <v>350</v>
      </c>
      <c r="R281" s="268">
        <v>14</v>
      </c>
      <c r="AF281" s="268">
        <v>27</v>
      </c>
      <c r="AG281" s="268"/>
      <c r="AN281" s="268">
        <v>35</v>
      </c>
    </row>
    <row r="282" spans="1:40" ht="30">
      <c r="A282" s="267">
        <v>417411</v>
      </c>
      <c r="B282" s="267" t="s">
        <v>511</v>
      </c>
      <c r="C282" s="267" t="s">
        <v>87</v>
      </c>
      <c r="R282" s="268">
        <v>14</v>
      </c>
      <c r="AF282" s="268">
        <v>27</v>
      </c>
      <c r="AG282" s="268">
        <v>28</v>
      </c>
      <c r="AN282" s="268">
        <v>35</v>
      </c>
    </row>
    <row r="283" spans="1:40" ht="30">
      <c r="A283" s="267">
        <v>409502</v>
      </c>
      <c r="B283" s="267" t="s">
        <v>650</v>
      </c>
      <c r="C283" s="267" t="s">
        <v>100</v>
      </c>
      <c r="AK283" s="268">
        <v>32</v>
      </c>
      <c r="AN283" s="268">
        <v>35</v>
      </c>
    </row>
    <row r="284" spans="1:40" ht="30">
      <c r="A284" s="267">
        <v>411211</v>
      </c>
      <c r="B284" s="267" t="s">
        <v>681</v>
      </c>
      <c r="C284" s="267" t="s">
        <v>437</v>
      </c>
      <c r="AK284" s="268">
        <v>32</v>
      </c>
      <c r="AN284" s="268">
        <v>35</v>
      </c>
    </row>
    <row r="285" spans="1:40" ht="30">
      <c r="A285" s="267">
        <v>400396</v>
      </c>
      <c r="B285" s="267" t="s">
        <v>529</v>
      </c>
      <c r="C285" s="267" t="s">
        <v>252</v>
      </c>
      <c r="AN285" s="268">
        <v>35</v>
      </c>
    </row>
    <row r="286" spans="1:40" ht="30">
      <c r="A286" s="267">
        <v>402142</v>
      </c>
      <c r="B286" s="267" t="s">
        <v>552</v>
      </c>
      <c r="C286" s="267" t="s">
        <v>406</v>
      </c>
      <c r="AN286" s="268">
        <v>35</v>
      </c>
    </row>
    <row r="287" spans="1:40" ht="30">
      <c r="A287" s="267">
        <v>403464</v>
      </c>
      <c r="B287" s="267" t="s">
        <v>1311</v>
      </c>
      <c r="C287" s="267" t="s">
        <v>280</v>
      </c>
      <c r="AN287" s="268">
        <v>35</v>
      </c>
    </row>
    <row r="288" spans="1:40" ht="30">
      <c r="A288" s="267">
        <v>403522</v>
      </c>
      <c r="B288" s="267" t="s">
        <v>569</v>
      </c>
      <c r="C288" s="267" t="s">
        <v>220</v>
      </c>
      <c r="AN288" s="268">
        <v>35</v>
      </c>
    </row>
    <row r="289" spans="1:40" ht="30">
      <c r="A289" s="267">
        <v>404711</v>
      </c>
      <c r="B289" s="267" t="s">
        <v>1312</v>
      </c>
      <c r="C289" s="267" t="s">
        <v>282</v>
      </c>
      <c r="AN289" s="268">
        <v>35</v>
      </c>
    </row>
    <row r="290" spans="1:40" ht="30">
      <c r="A290" s="267">
        <v>405079</v>
      </c>
      <c r="B290" s="267" t="s">
        <v>596</v>
      </c>
      <c r="C290" s="267" t="s">
        <v>100</v>
      </c>
      <c r="AN290" s="268">
        <v>35</v>
      </c>
    </row>
    <row r="291" spans="1:40" ht="30">
      <c r="A291" s="267">
        <v>405168</v>
      </c>
      <c r="B291" s="267" t="s">
        <v>445</v>
      </c>
      <c r="C291" s="267" t="s">
        <v>108</v>
      </c>
      <c r="AN291" s="268">
        <v>35</v>
      </c>
    </row>
    <row r="292" spans="1:40" ht="30">
      <c r="A292" s="267">
        <v>406939</v>
      </c>
      <c r="B292" s="267" t="s">
        <v>613</v>
      </c>
      <c r="C292" s="267" t="s">
        <v>213</v>
      </c>
      <c r="AN292" s="268">
        <v>35</v>
      </c>
    </row>
    <row r="293" spans="1:40" ht="30">
      <c r="A293" s="267">
        <v>408853</v>
      </c>
      <c r="B293" s="267" t="s">
        <v>638</v>
      </c>
      <c r="C293" s="267" t="s">
        <v>246</v>
      </c>
      <c r="AN293" s="268">
        <v>35</v>
      </c>
    </row>
    <row r="294" spans="1:40" ht="30">
      <c r="A294" s="267">
        <v>409603</v>
      </c>
      <c r="B294" s="267" t="s">
        <v>653</v>
      </c>
      <c r="C294" s="267" t="s">
        <v>154</v>
      </c>
      <c r="AN294" s="268">
        <v>35</v>
      </c>
    </row>
    <row r="295" spans="1:40" ht="30">
      <c r="A295" s="267">
        <v>410246</v>
      </c>
      <c r="B295" s="267" t="s">
        <v>664</v>
      </c>
      <c r="C295" s="267" t="s">
        <v>218</v>
      </c>
      <c r="AN295" s="268">
        <v>35</v>
      </c>
    </row>
    <row r="296" spans="1:40" ht="30">
      <c r="A296" s="267">
        <v>410253</v>
      </c>
      <c r="B296" s="267" t="s">
        <v>665</v>
      </c>
      <c r="C296" s="267" t="s">
        <v>281</v>
      </c>
      <c r="AN296" s="268">
        <v>35</v>
      </c>
    </row>
    <row r="297" spans="1:40" ht="30">
      <c r="A297" s="267">
        <v>410470</v>
      </c>
      <c r="B297" s="267" t="s">
        <v>670</v>
      </c>
      <c r="C297" s="267" t="s">
        <v>87</v>
      </c>
      <c r="AN297" s="268">
        <v>35</v>
      </c>
    </row>
    <row r="298" spans="1:40" ht="30">
      <c r="A298" s="267">
        <v>410558</v>
      </c>
      <c r="B298" s="267" t="s">
        <v>671</v>
      </c>
      <c r="C298" s="267" t="s">
        <v>352</v>
      </c>
      <c r="AN298" s="268">
        <v>35</v>
      </c>
    </row>
    <row r="299" spans="1:40" ht="30">
      <c r="A299" s="267">
        <v>411040</v>
      </c>
      <c r="B299" s="267" t="s">
        <v>680</v>
      </c>
      <c r="C299" s="267" t="s">
        <v>135</v>
      </c>
      <c r="AN299" s="268">
        <v>35</v>
      </c>
    </row>
    <row r="300" spans="1:40" ht="30">
      <c r="A300" s="267">
        <v>411123</v>
      </c>
      <c r="B300" s="267" t="s">
        <v>1313</v>
      </c>
      <c r="C300" s="267" t="s">
        <v>86</v>
      </c>
      <c r="AN300" s="268">
        <v>35</v>
      </c>
    </row>
    <row r="301" spans="1:40" ht="30">
      <c r="A301" s="267">
        <v>411648</v>
      </c>
      <c r="B301" s="267" t="s">
        <v>1314</v>
      </c>
      <c r="C301" s="267" t="s">
        <v>226</v>
      </c>
      <c r="AN301" s="268">
        <v>35</v>
      </c>
    </row>
    <row r="302" spans="1:40" ht="30">
      <c r="A302" s="267">
        <v>412212</v>
      </c>
      <c r="B302" s="267" t="s">
        <v>1315</v>
      </c>
      <c r="C302" s="267" t="s">
        <v>339</v>
      </c>
      <c r="AN302" s="268">
        <v>35</v>
      </c>
    </row>
    <row r="303" spans="1:40" ht="30">
      <c r="A303" s="267">
        <v>413116</v>
      </c>
      <c r="B303" s="267" t="s">
        <v>1316</v>
      </c>
      <c r="C303" s="267" t="s">
        <v>107</v>
      </c>
      <c r="AN303" s="268">
        <v>35</v>
      </c>
    </row>
    <row r="304" spans="1:40" ht="30">
      <c r="A304" s="267">
        <v>413355</v>
      </c>
      <c r="B304" s="267" t="s">
        <v>1317</v>
      </c>
      <c r="C304" s="267" t="s">
        <v>163</v>
      </c>
      <c r="AN304" s="268">
        <v>35</v>
      </c>
    </row>
    <row r="305" spans="1:40" ht="30">
      <c r="A305" s="267">
        <v>413648</v>
      </c>
      <c r="B305" s="267" t="s">
        <v>716</v>
      </c>
      <c r="C305" s="267" t="s">
        <v>245</v>
      </c>
      <c r="AN305" s="268">
        <v>35</v>
      </c>
    </row>
    <row r="306" spans="1:40" ht="30">
      <c r="A306" s="267">
        <v>414818</v>
      </c>
      <c r="B306" s="267" t="s">
        <v>725</v>
      </c>
      <c r="C306" s="267" t="s">
        <v>726</v>
      </c>
      <c r="AN306" s="268">
        <v>35</v>
      </c>
    </row>
    <row r="307" spans="1:40" ht="30">
      <c r="A307" s="267">
        <v>414940</v>
      </c>
      <c r="B307" s="267" t="s">
        <v>1318</v>
      </c>
      <c r="C307" s="267" t="s">
        <v>423</v>
      </c>
      <c r="AN307" s="268">
        <v>35</v>
      </c>
    </row>
    <row r="308" spans="1:40" ht="30">
      <c r="A308" s="267">
        <v>415280</v>
      </c>
      <c r="B308" s="267" t="s">
        <v>732</v>
      </c>
      <c r="C308" s="267" t="s">
        <v>170</v>
      </c>
      <c r="AN308" s="268">
        <v>35</v>
      </c>
    </row>
    <row r="309" spans="1:40" ht="30">
      <c r="A309" s="267">
        <v>415340</v>
      </c>
      <c r="B309" s="267" t="s">
        <v>734</v>
      </c>
      <c r="C309" s="267" t="s">
        <v>97</v>
      </c>
      <c r="AN309" s="268">
        <v>35</v>
      </c>
    </row>
    <row r="310" spans="1:40" ht="30">
      <c r="A310" s="267">
        <v>416916</v>
      </c>
      <c r="B310" s="267" t="s">
        <v>517</v>
      </c>
      <c r="C310" s="267" t="s">
        <v>156</v>
      </c>
      <c r="AN310" s="268">
        <v>35</v>
      </c>
    </row>
    <row r="311" spans="1:40" ht="30">
      <c r="A311" s="267">
        <v>417697</v>
      </c>
      <c r="B311" s="267" t="s">
        <v>447</v>
      </c>
      <c r="C311" s="267" t="s">
        <v>232</v>
      </c>
      <c r="AN311" s="268">
        <v>35</v>
      </c>
    </row>
    <row r="312" spans="1:40" ht="30">
      <c r="A312" s="267">
        <v>418075</v>
      </c>
      <c r="B312" s="267" t="s">
        <v>1319</v>
      </c>
      <c r="C312" s="267" t="s">
        <v>282</v>
      </c>
      <c r="AN312" s="268">
        <v>35</v>
      </c>
    </row>
    <row r="313" spans="1:40" ht="30">
      <c r="A313" s="267">
        <v>419931</v>
      </c>
      <c r="B313" s="267" t="s">
        <v>463</v>
      </c>
      <c r="C313" s="267" t="s">
        <v>157</v>
      </c>
      <c r="AN313" s="268">
        <v>35</v>
      </c>
    </row>
    <row r="314" spans="1:39" ht="30">
      <c r="A314" s="267">
        <v>400436</v>
      </c>
      <c r="B314" s="267" t="s">
        <v>532</v>
      </c>
      <c r="C314" s="267" t="s">
        <v>1320</v>
      </c>
      <c r="AE314" s="268">
        <v>26</v>
      </c>
      <c r="AL314" s="268">
        <v>33</v>
      </c>
      <c r="AM314" s="268">
        <v>34</v>
      </c>
    </row>
    <row r="315" spans="1:39" ht="30">
      <c r="A315" s="267">
        <v>413710</v>
      </c>
      <c r="B315" s="267" t="s">
        <v>718</v>
      </c>
      <c r="C315" s="267" t="s">
        <v>100</v>
      </c>
      <c r="AB315" s="268">
        <v>23</v>
      </c>
      <c r="AI315" s="268">
        <v>30</v>
      </c>
      <c r="AK315" s="268">
        <v>32</v>
      </c>
      <c r="AM315" s="268">
        <v>34</v>
      </c>
    </row>
    <row r="316" spans="1:39" ht="30">
      <c r="A316" s="267">
        <v>407626</v>
      </c>
      <c r="B316" s="267" t="s">
        <v>621</v>
      </c>
      <c r="C316" s="267" t="s">
        <v>168</v>
      </c>
      <c r="E316" s="268">
        <v>2</v>
      </c>
      <c r="H316" s="268">
        <v>5</v>
      </c>
      <c r="AM316" s="268">
        <v>34</v>
      </c>
    </row>
    <row r="317" spans="1:39" ht="30">
      <c r="A317" s="267">
        <v>402361</v>
      </c>
      <c r="B317" s="267" t="s">
        <v>553</v>
      </c>
      <c r="C317" s="267" t="s">
        <v>433</v>
      </c>
      <c r="AM317" s="268">
        <v>34</v>
      </c>
    </row>
    <row r="318" spans="1:38" ht="30">
      <c r="A318" s="267">
        <v>400451</v>
      </c>
      <c r="B318" s="267" t="s">
        <v>533</v>
      </c>
      <c r="C318" s="267" t="s">
        <v>100</v>
      </c>
      <c r="AF318" s="268">
        <v>27</v>
      </c>
      <c r="AL318" s="268">
        <v>33</v>
      </c>
    </row>
    <row r="319" spans="1:38" ht="30">
      <c r="A319" s="267">
        <v>403709</v>
      </c>
      <c r="B319" s="267" t="s">
        <v>573</v>
      </c>
      <c r="C319" s="267" t="s">
        <v>191</v>
      </c>
      <c r="AF319" s="268">
        <v>27</v>
      </c>
      <c r="AL319" s="268">
        <v>33</v>
      </c>
    </row>
    <row r="320" spans="1:38" ht="30">
      <c r="A320" s="267">
        <v>416190</v>
      </c>
      <c r="B320" s="267" t="s">
        <v>767</v>
      </c>
      <c r="C320" s="267" t="s">
        <v>355</v>
      </c>
      <c r="AF320" s="268">
        <v>27</v>
      </c>
      <c r="AL320" s="268">
        <v>33</v>
      </c>
    </row>
    <row r="321" spans="1:38" ht="30">
      <c r="A321" s="267">
        <v>417594</v>
      </c>
      <c r="B321" s="267" t="s">
        <v>758</v>
      </c>
      <c r="C321" s="267" t="s">
        <v>124</v>
      </c>
      <c r="AF321" s="268">
        <v>27</v>
      </c>
      <c r="AL321" s="268">
        <v>33</v>
      </c>
    </row>
    <row r="322" spans="1:38" ht="30">
      <c r="A322" s="267">
        <v>403328</v>
      </c>
      <c r="B322" s="267" t="s">
        <v>524</v>
      </c>
      <c r="C322" s="267"/>
      <c r="M322" s="268">
        <v>9</v>
      </c>
      <c r="AL322" s="268">
        <v>33</v>
      </c>
    </row>
    <row r="323" spans="1:38" ht="30">
      <c r="A323" s="267">
        <v>404046</v>
      </c>
      <c r="B323" s="267" t="s">
        <v>453</v>
      </c>
      <c r="C323" s="267" t="s">
        <v>154</v>
      </c>
      <c r="M323" s="268">
        <v>9</v>
      </c>
      <c r="AF323" s="268">
        <v>27</v>
      </c>
      <c r="AL323" s="268">
        <v>33</v>
      </c>
    </row>
    <row r="324" spans="1:38" ht="30">
      <c r="A324" s="267">
        <v>416757</v>
      </c>
      <c r="B324" s="267" t="s">
        <v>748</v>
      </c>
      <c r="C324" s="267" t="s">
        <v>100</v>
      </c>
      <c r="M324" s="268">
        <v>9</v>
      </c>
      <c r="AL324" s="268">
        <v>33</v>
      </c>
    </row>
    <row r="325" spans="1:38" ht="30">
      <c r="A325" s="267">
        <v>411771</v>
      </c>
      <c r="B325" s="267" t="s">
        <v>694</v>
      </c>
      <c r="C325" s="267" t="s">
        <v>1321</v>
      </c>
      <c r="AE325" s="268">
        <v>26</v>
      </c>
      <c r="AL325" s="268">
        <v>33</v>
      </c>
    </row>
    <row r="326" spans="1:38" ht="30">
      <c r="A326" s="267">
        <v>418161</v>
      </c>
      <c r="B326" s="267" t="s">
        <v>461</v>
      </c>
      <c r="C326" s="267" t="s">
        <v>462</v>
      </c>
      <c r="AK326" s="268">
        <v>32</v>
      </c>
      <c r="AL326" s="268">
        <v>33</v>
      </c>
    </row>
    <row r="327" spans="1:38" ht="30">
      <c r="A327" s="267">
        <v>401172</v>
      </c>
      <c r="B327" s="267" t="s">
        <v>542</v>
      </c>
      <c r="C327" s="267" t="s">
        <v>292</v>
      </c>
      <c r="AL327" s="268">
        <v>33</v>
      </c>
    </row>
    <row r="328" spans="1:38" ht="30">
      <c r="A328" s="267">
        <v>401461</v>
      </c>
      <c r="B328" s="267" t="s">
        <v>546</v>
      </c>
      <c r="C328" s="267" t="s">
        <v>100</v>
      </c>
      <c r="AL328" s="268">
        <v>33</v>
      </c>
    </row>
    <row r="329" spans="1:38" ht="30">
      <c r="A329" s="267">
        <v>405946</v>
      </c>
      <c r="B329" s="267" t="s">
        <v>605</v>
      </c>
      <c r="C329" s="267" t="s">
        <v>406</v>
      </c>
      <c r="AL329" s="268">
        <v>33</v>
      </c>
    </row>
    <row r="330" spans="1:38" ht="30">
      <c r="A330" s="267">
        <v>412953</v>
      </c>
      <c r="B330" s="267" t="s">
        <v>358</v>
      </c>
      <c r="C330" s="267" t="s">
        <v>307</v>
      </c>
      <c r="AL330" s="268">
        <v>33</v>
      </c>
    </row>
    <row r="331" spans="1:38" ht="30">
      <c r="A331" s="267">
        <v>413966</v>
      </c>
      <c r="B331" s="267" t="s">
        <v>1322</v>
      </c>
      <c r="C331" s="267" t="s">
        <v>435</v>
      </c>
      <c r="AL331" s="268">
        <v>33</v>
      </c>
    </row>
    <row r="332" spans="1:37" ht="30">
      <c r="A332" s="267">
        <v>412886</v>
      </c>
      <c r="B332" s="267" t="s">
        <v>1323</v>
      </c>
      <c r="C332" s="267" t="s">
        <v>351</v>
      </c>
      <c r="AB332" s="268">
        <v>23</v>
      </c>
      <c r="AG332" s="268">
        <v>28</v>
      </c>
      <c r="AI332" s="268">
        <v>30</v>
      </c>
      <c r="AK332" s="268">
        <v>32</v>
      </c>
    </row>
    <row r="333" spans="1:37" ht="30">
      <c r="A333" s="267">
        <v>412039</v>
      </c>
      <c r="B333" s="267" t="s">
        <v>700</v>
      </c>
      <c r="C333" s="267" t="s">
        <v>701</v>
      </c>
      <c r="AK333" s="268">
        <v>32</v>
      </c>
    </row>
    <row r="334" spans="1:37" ht="30">
      <c r="A334" s="267">
        <v>417307</v>
      </c>
      <c r="B334" s="267" t="s">
        <v>775</v>
      </c>
      <c r="C334" s="267" t="s">
        <v>94</v>
      </c>
      <c r="AK334" s="268">
        <v>32</v>
      </c>
    </row>
    <row r="335" spans="1:37" ht="30">
      <c r="A335" s="267">
        <v>417675</v>
      </c>
      <c r="B335" s="267" t="s">
        <v>510</v>
      </c>
      <c r="C335" s="267" t="s">
        <v>143</v>
      </c>
      <c r="AK335" s="268">
        <v>32</v>
      </c>
    </row>
    <row r="336" spans="1:36" ht="30">
      <c r="A336" s="267">
        <v>402082</v>
      </c>
      <c r="B336" s="267" t="s">
        <v>494</v>
      </c>
      <c r="C336" s="267" t="s">
        <v>86</v>
      </c>
      <c r="AJ336" s="268">
        <v>31</v>
      </c>
    </row>
    <row r="337" spans="1:36" ht="30">
      <c r="A337" s="267">
        <v>405437</v>
      </c>
      <c r="B337" s="267" t="s">
        <v>599</v>
      </c>
      <c r="C337" s="267" t="s">
        <v>220</v>
      </c>
      <c r="AJ337" s="268">
        <v>31</v>
      </c>
    </row>
    <row r="338" spans="1:36" ht="30">
      <c r="A338" s="267">
        <v>405807</v>
      </c>
      <c r="B338" s="267" t="s">
        <v>603</v>
      </c>
      <c r="C338" s="267" t="s">
        <v>213</v>
      </c>
      <c r="AJ338" s="268">
        <v>31</v>
      </c>
    </row>
    <row r="339" spans="1:36" ht="30">
      <c r="A339" s="267">
        <v>406247</v>
      </c>
      <c r="B339" s="267" t="s">
        <v>310</v>
      </c>
      <c r="C339" s="267" t="s">
        <v>213</v>
      </c>
      <c r="AJ339" s="268">
        <v>31</v>
      </c>
    </row>
    <row r="340" spans="1:36" ht="30">
      <c r="A340" s="267">
        <v>407009</v>
      </c>
      <c r="B340" s="267" t="s">
        <v>614</v>
      </c>
      <c r="C340" s="267" t="s">
        <v>113</v>
      </c>
      <c r="AJ340" s="268">
        <v>31</v>
      </c>
    </row>
    <row r="341" spans="1:36" ht="30">
      <c r="A341" s="267">
        <v>408532</v>
      </c>
      <c r="B341" s="267" t="s">
        <v>634</v>
      </c>
      <c r="C341" s="267" t="s">
        <v>224</v>
      </c>
      <c r="AJ341" s="268">
        <v>31</v>
      </c>
    </row>
    <row r="342" spans="1:36" ht="30">
      <c r="A342" s="267">
        <v>409606</v>
      </c>
      <c r="B342" s="267" t="s">
        <v>1324</v>
      </c>
      <c r="C342" s="267" t="s">
        <v>160</v>
      </c>
      <c r="AJ342" s="268">
        <v>31</v>
      </c>
    </row>
    <row r="343" spans="1:36" ht="30">
      <c r="A343" s="267">
        <v>410878</v>
      </c>
      <c r="B343" s="267" t="s">
        <v>678</v>
      </c>
      <c r="C343" s="267" t="s">
        <v>224</v>
      </c>
      <c r="AJ343" s="268">
        <v>31</v>
      </c>
    </row>
    <row r="344" spans="1:36" ht="30">
      <c r="A344" s="267">
        <v>411646</v>
      </c>
      <c r="B344" s="267" t="s">
        <v>692</v>
      </c>
      <c r="C344" s="267" t="s">
        <v>282</v>
      </c>
      <c r="AJ344" s="268">
        <v>31</v>
      </c>
    </row>
    <row r="345" spans="1:36" ht="30">
      <c r="A345" s="267">
        <v>416825</v>
      </c>
      <c r="B345" s="267" t="s">
        <v>749</v>
      </c>
      <c r="C345" s="267" t="s">
        <v>290</v>
      </c>
      <c r="AJ345" s="268">
        <v>31</v>
      </c>
    </row>
    <row r="346" spans="1:34" ht="30">
      <c r="A346" s="267">
        <v>418335</v>
      </c>
      <c r="B346" s="267" t="s">
        <v>788</v>
      </c>
      <c r="C346" s="267" t="s">
        <v>391</v>
      </c>
      <c r="L346" s="268">
        <v>8</v>
      </c>
      <c r="AA346" s="268">
        <v>22</v>
      </c>
      <c r="AF346" s="268">
        <v>27</v>
      </c>
      <c r="AH346" s="268">
        <v>29</v>
      </c>
    </row>
    <row r="347" spans="1:34" ht="30">
      <c r="A347" s="267">
        <v>406485</v>
      </c>
      <c r="B347" s="267" t="s">
        <v>608</v>
      </c>
      <c r="C347" s="267" t="s">
        <v>436</v>
      </c>
      <c r="AH347" s="268">
        <v>29</v>
      </c>
    </row>
    <row r="348" spans="1:35" ht="30">
      <c r="A348" s="267">
        <v>412097</v>
      </c>
      <c r="B348" s="267" t="s">
        <v>702</v>
      </c>
      <c r="C348" s="267" t="s">
        <v>198</v>
      </c>
      <c r="AI348" s="268">
        <v>30</v>
      </c>
    </row>
    <row r="349" spans="1:33" ht="30">
      <c r="A349" s="267">
        <v>418151</v>
      </c>
      <c r="B349" s="267" t="s">
        <v>502</v>
      </c>
      <c r="C349" s="267" t="s">
        <v>348</v>
      </c>
      <c r="M349" s="268">
        <v>9</v>
      </c>
      <c r="AF349" s="268">
        <v>27</v>
      </c>
      <c r="AG349" s="268">
        <v>28</v>
      </c>
    </row>
    <row r="350" spans="1:33" ht="30">
      <c r="A350" s="267">
        <v>401562</v>
      </c>
      <c r="B350" s="267" t="s">
        <v>1325</v>
      </c>
      <c r="C350" s="267" t="s">
        <v>107</v>
      </c>
      <c r="AG350" s="268">
        <v>28</v>
      </c>
    </row>
    <row r="351" spans="1:33" ht="30">
      <c r="A351" s="267">
        <v>401584</v>
      </c>
      <c r="B351" s="267" t="s">
        <v>547</v>
      </c>
      <c r="C351" s="267" t="s">
        <v>100</v>
      </c>
      <c r="AG351" s="268">
        <v>28</v>
      </c>
    </row>
    <row r="352" spans="1:33" ht="30">
      <c r="A352" s="267">
        <v>408071</v>
      </c>
      <c r="B352" s="267" t="s">
        <v>627</v>
      </c>
      <c r="C352" s="267" t="s">
        <v>430</v>
      </c>
      <c r="AG352" s="268">
        <v>28</v>
      </c>
    </row>
    <row r="353" spans="1:33" ht="30">
      <c r="A353" s="267">
        <v>408873</v>
      </c>
      <c r="B353" s="267" t="s">
        <v>639</v>
      </c>
      <c r="C353" s="267" t="s">
        <v>131</v>
      </c>
      <c r="AG353" s="268">
        <v>28</v>
      </c>
    </row>
    <row r="354" spans="1:33" ht="30">
      <c r="A354" s="267">
        <v>409296</v>
      </c>
      <c r="B354" s="267" t="s">
        <v>645</v>
      </c>
      <c r="C354" s="267" t="s">
        <v>110</v>
      </c>
      <c r="AG354" s="268">
        <v>28</v>
      </c>
    </row>
    <row r="355" spans="1:33" ht="30">
      <c r="A355" s="267">
        <v>410325</v>
      </c>
      <c r="B355" s="267" t="s">
        <v>667</v>
      </c>
      <c r="C355" s="267" t="s">
        <v>343</v>
      </c>
      <c r="AG355" s="268">
        <v>28</v>
      </c>
    </row>
    <row r="356" spans="1:33" ht="30">
      <c r="A356" s="267">
        <v>411541</v>
      </c>
      <c r="B356" s="267" t="s">
        <v>471</v>
      </c>
      <c r="C356" s="267" t="s">
        <v>271</v>
      </c>
      <c r="AG356" s="268">
        <v>28</v>
      </c>
    </row>
    <row r="357" spans="1:33" ht="30">
      <c r="A357" s="267">
        <v>411883</v>
      </c>
      <c r="B357" s="267" t="s">
        <v>695</v>
      </c>
      <c r="C357" s="267" t="s">
        <v>118</v>
      </c>
      <c r="AG357" s="268">
        <v>28</v>
      </c>
    </row>
    <row r="358" spans="1:33" ht="30">
      <c r="A358" s="267">
        <v>413219</v>
      </c>
      <c r="B358" s="267" t="s">
        <v>1326</v>
      </c>
      <c r="C358" s="267" t="s">
        <v>132</v>
      </c>
      <c r="AG358" s="268">
        <v>28</v>
      </c>
    </row>
    <row r="359" spans="1:33" ht="30">
      <c r="A359" s="267">
        <v>413818</v>
      </c>
      <c r="B359" s="267" t="s">
        <v>479</v>
      </c>
      <c r="C359" s="267" t="s">
        <v>322</v>
      </c>
      <c r="AG359" s="268">
        <v>28</v>
      </c>
    </row>
    <row r="360" spans="1:33" ht="30">
      <c r="A360" s="267">
        <v>415216</v>
      </c>
      <c r="B360" s="267" t="s">
        <v>492</v>
      </c>
      <c r="C360" s="267" t="s">
        <v>86</v>
      </c>
      <c r="AG360" s="268">
        <v>28</v>
      </c>
    </row>
    <row r="361" spans="1:33" ht="30">
      <c r="A361" s="267">
        <v>415874</v>
      </c>
      <c r="B361" s="267" t="s">
        <v>741</v>
      </c>
      <c r="C361" s="267" t="s">
        <v>185</v>
      </c>
      <c r="AG361" s="268">
        <v>28</v>
      </c>
    </row>
    <row r="362" spans="1:33" ht="30">
      <c r="A362" s="267">
        <v>416413</v>
      </c>
      <c r="B362" s="267" t="s">
        <v>345</v>
      </c>
      <c r="C362" s="267" t="s">
        <v>250</v>
      </c>
      <c r="AG362" s="268">
        <v>28</v>
      </c>
    </row>
    <row r="363" spans="1:33" ht="30">
      <c r="A363" s="267">
        <v>416457</v>
      </c>
      <c r="B363" s="267" t="s">
        <v>747</v>
      </c>
      <c r="C363" s="267" t="s">
        <v>327</v>
      </c>
      <c r="AG363" s="268">
        <v>28</v>
      </c>
    </row>
    <row r="364" spans="1:33" ht="30">
      <c r="A364" s="267">
        <v>416840</v>
      </c>
      <c r="B364" s="267" t="s">
        <v>750</v>
      </c>
      <c r="C364" s="267" t="s">
        <v>246</v>
      </c>
      <c r="AG364" s="268">
        <v>28</v>
      </c>
    </row>
    <row r="365" spans="1:33" ht="30">
      <c r="A365" s="267">
        <v>417014</v>
      </c>
      <c r="B365" s="267" t="s">
        <v>507</v>
      </c>
      <c r="C365" s="267" t="s">
        <v>110</v>
      </c>
      <c r="AG365" s="268">
        <v>28</v>
      </c>
    </row>
    <row r="366" spans="1:33" ht="30">
      <c r="A366" s="267">
        <v>417024</v>
      </c>
      <c r="B366" s="267" t="s">
        <v>751</v>
      </c>
      <c r="C366" s="267" t="s">
        <v>100</v>
      </c>
      <c r="AG366" s="268">
        <v>28</v>
      </c>
    </row>
    <row r="367" spans="1:33" ht="30">
      <c r="A367" s="267">
        <v>417267</v>
      </c>
      <c r="B367" s="267" t="s">
        <v>1327</v>
      </c>
      <c r="C367" s="267" t="s">
        <v>333</v>
      </c>
      <c r="AG367" s="268">
        <v>28</v>
      </c>
    </row>
    <row r="368" spans="1:33" ht="30">
      <c r="A368" s="267">
        <v>417689</v>
      </c>
      <c r="B368" s="267" t="s">
        <v>759</v>
      </c>
      <c r="C368" s="267" t="s">
        <v>682</v>
      </c>
      <c r="AG368" s="268">
        <v>28</v>
      </c>
    </row>
    <row r="369" spans="1:33" ht="30">
      <c r="A369" s="267">
        <v>419697</v>
      </c>
      <c r="B369" s="267" t="s">
        <v>449</v>
      </c>
      <c r="C369" s="267" t="s">
        <v>224</v>
      </c>
      <c r="AG369" s="268">
        <v>28</v>
      </c>
    </row>
    <row r="370" spans="1:32" ht="30">
      <c r="A370" s="267">
        <v>401193</v>
      </c>
      <c r="B370" s="267" t="s">
        <v>1328</v>
      </c>
      <c r="C370" s="267" t="s">
        <v>94</v>
      </c>
      <c r="M370" s="268">
        <v>9</v>
      </c>
      <c r="S370" s="268">
        <v>15</v>
      </c>
      <c r="AF370" s="268">
        <v>27</v>
      </c>
    </row>
    <row r="371" spans="1:32" ht="30">
      <c r="A371" s="267">
        <v>411715</v>
      </c>
      <c r="B371" s="267" t="s">
        <v>1329</v>
      </c>
      <c r="C371" s="267" t="s">
        <v>351</v>
      </c>
      <c r="AE371" s="268">
        <v>26</v>
      </c>
      <c r="AF371" s="268">
        <v>27</v>
      </c>
    </row>
    <row r="372" spans="1:32" ht="30">
      <c r="A372" s="267">
        <v>414740</v>
      </c>
      <c r="B372" s="267" t="s">
        <v>724</v>
      </c>
      <c r="C372" s="267" t="s">
        <v>188</v>
      </c>
      <c r="AE372" s="268">
        <v>26</v>
      </c>
      <c r="AF372" s="268">
        <v>27</v>
      </c>
    </row>
    <row r="373" spans="1:32" ht="30">
      <c r="A373" s="267">
        <v>412540</v>
      </c>
      <c r="B373" s="267" t="s">
        <v>498</v>
      </c>
      <c r="C373" s="267" t="s">
        <v>88</v>
      </c>
      <c r="U373" s="268">
        <v>16</v>
      </c>
      <c r="AF373" s="268">
        <v>27</v>
      </c>
    </row>
    <row r="374" spans="1:32" ht="30">
      <c r="A374" s="267">
        <v>419001</v>
      </c>
      <c r="B374" s="267" t="s">
        <v>434</v>
      </c>
      <c r="C374" s="267" t="s">
        <v>260</v>
      </c>
      <c r="S374" s="268">
        <v>15</v>
      </c>
      <c r="AF374" s="268">
        <v>27</v>
      </c>
    </row>
    <row r="375" spans="1:32" ht="30">
      <c r="A375" s="267">
        <v>416080</v>
      </c>
      <c r="B375" s="267" t="s">
        <v>742</v>
      </c>
      <c r="C375" s="267" t="s">
        <v>114</v>
      </c>
      <c r="M375" s="268">
        <v>9</v>
      </c>
      <c r="AF375" s="268">
        <v>27</v>
      </c>
    </row>
    <row r="376" spans="1:32" ht="30">
      <c r="A376" s="267">
        <v>405086</v>
      </c>
      <c r="B376" s="267" t="s">
        <v>597</v>
      </c>
      <c r="C376" s="267" t="s">
        <v>97</v>
      </c>
      <c r="AF376" s="268">
        <v>27</v>
      </c>
    </row>
    <row r="377" spans="1:32" ht="30">
      <c r="A377" s="267">
        <v>408142</v>
      </c>
      <c r="B377" s="267" t="s">
        <v>628</v>
      </c>
      <c r="C377" s="267" t="s">
        <v>129</v>
      </c>
      <c r="AF377" s="268">
        <v>27</v>
      </c>
    </row>
    <row r="378" spans="1:32" ht="30">
      <c r="A378" s="267">
        <v>409056</v>
      </c>
      <c r="B378" s="267" t="s">
        <v>1330</v>
      </c>
      <c r="C378" s="267" t="s">
        <v>179</v>
      </c>
      <c r="AF378" s="268">
        <v>27</v>
      </c>
    </row>
    <row r="379" spans="1:32" ht="30">
      <c r="A379" s="267">
        <v>409353</v>
      </c>
      <c r="B379" s="267" t="s">
        <v>648</v>
      </c>
      <c r="C379" s="267" t="s">
        <v>132</v>
      </c>
      <c r="AF379" s="268">
        <v>27</v>
      </c>
    </row>
    <row r="380" spans="1:32" ht="30">
      <c r="A380" s="267">
        <v>410334</v>
      </c>
      <c r="B380" s="267" t="s">
        <v>497</v>
      </c>
      <c r="C380" s="267" t="s">
        <v>132</v>
      </c>
      <c r="AF380" s="268">
        <v>27</v>
      </c>
    </row>
    <row r="381" spans="1:32" ht="30">
      <c r="A381" s="267">
        <v>410861</v>
      </c>
      <c r="B381" s="267" t="s">
        <v>677</v>
      </c>
      <c r="C381" s="267" t="s">
        <v>265</v>
      </c>
      <c r="AF381" s="268">
        <v>27</v>
      </c>
    </row>
    <row r="382" spans="1:32" ht="30">
      <c r="A382" s="267">
        <v>412661</v>
      </c>
      <c r="B382" s="267" t="s">
        <v>472</v>
      </c>
      <c r="C382" s="267" t="s">
        <v>86</v>
      </c>
      <c r="AF382" s="268">
        <v>27</v>
      </c>
    </row>
    <row r="383" spans="1:32" ht="30">
      <c r="A383" s="267">
        <v>412755</v>
      </c>
      <c r="B383" s="267" t="s">
        <v>708</v>
      </c>
      <c r="C383" s="267" t="s">
        <v>100</v>
      </c>
      <c r="AF383" s="268">
        <v>27</v>
      </c>
    </row>
    <row r="384" spans="1:32" ht="30">
      <c r="A384" s="267">
        <v>417867</v>
      </c>
      <c r="B384" s="267" t="s">
        <v>474</v>
      </c>
      <c r="C384" s="267" t="s">
        <v>199</v>
      </c>
      <c r="AF384" s="268">
        <v>27</v>
      </c>
    </row>
    <row r="385" spans="1:32" ht="30">
      <c r="A385" s="267">
        <v>418946</v>
      </c>
      <c r="B385" s="267" t="s">
        <v>484</v>
      </c>
      <c r="C385" s="267" t="s">
        <v>179</v>
      </c>
      <c r="AF385" s="268">
        <v>27</v>
      </c>
    </row>
    <row r="386" spans="1:31" ht="30">
      <c r="A386" s="267">
        <v>415412</v>
      </c>
      <c r="B386" s="267" t="s">
        <v>735</v>
      </c>
      <c r="C386" s="267" t="s">
        <v>395</v>
      </c>
      <c r="Z386" s="268">
        <v>21</v>
      </c>
      <c r="AE386" s="268">
        <v>26</v>
      </c>
    </row>
    <row r="387" spans="1:31" ht="30">
      <c r="A387" s="267">
        <v>408919</v>
      </c>
      <c r="B387" s="267" t="s">
        <v>465</v>
      </c>
      <c r="C387" s="267" t="s">
        <v>177</v>
      </c>
      <c r="AC387" s="268">
        <v>24</v>
      </c>
      <c r="AE387" s="268">
        <v>26</v>
      </c>
    </row>
    <row r="388" spans="1:31" ht="30">
      <c r="A388" s="267">
        <v>400508</v>
      </c>
      <c r="B388" s="267" t="s">
        <v>534</v>
      </c>
      <c r="C388" s="267" t="s">
        <v>1331</v>
      </c>
      <c r="AE388" s="268">
        <v>26</v>
      </c>
    </row>
    <row r="389" spans="1:31" ht="30">
      <c r="A389" s="267">
        <v>402839</v>
      </c>
      <c r="B389" s="267" t="s">
        <v>557</v>
      </c>
      <c r="C389" s="267" t="s">
        <v>87</v>
      </c>
      <c r="AE389" s="268">
        <v>26</v>
      </c>
    </row>
    <row r="390" spans="1:31" ht="30">
      <c r="A390" s="267">
        <v>405021</v>
      </c>
      <c r="B390" s="267" t="s">
        <v>594</v>
      </c>
      <c r="C390" s="267" t="s">
        <v>307</v>
      </c>
      <c r="AE390" s="268">
        <v>26</v>
      </c>
    </row>
    <row r="391" spans="1:31" ht="30">
      <c r="A391" s="267">
        <v>411009</v>
      </c>
      <c r="B391" s="267" t="s">
        <v>1332</v>
      </c>
      <c r="C391" s="267" t="s">
        <v>338</v>
      </c>
      <c r="AE391" s="268">
        <v>26</v>
      </c>
    </row>
    <row r="392" spans="1:31" ht="30">
      <c r="A392" s="267">
        <v>411689</v>
      </c>
      <c r="B392" s="267" t="s">
        <v>693</v>
      </c>
      <c r="C392" s="267" t="s">
        <v>118</v>
      </c>
      <c r="AE392" s="268">
        <v>26</v>
      </c>
    </row>
    <row r="393" spans="1:30" ht="30">
      <c r="A393" s="267">
        <v>410544</v>
      </c>
      <c r="B393" s="267" t="s">
        <v>440</v>
      </c>
      <c r="C393" s="267" t="s">
        <v>422</v>
      </c>
      <c r="AD393" s="268">
        <v>25</v>
      </c>
    </row>
    <row r="394" spans="1:29" ht="30">
      <c r="A394" s="267">
        <v>410459</v>
      </c>
      <c r="B394" s="267" t="s">
        <v>669</v>
      </c>
      <c r="C394" s="267" t="s">
        <v>220</v>
      </c>
      <c r="AC394" s="268">
        <v>24</v>
      </c>
    </row>
    <row r="395" spans="1:29" ht="30">
      <c r="A395" s="267">
        <v>410726</v>
      </c>
      <c r="B395" s="267" t="s">
        <v>675</v>
      </c>
      <c r="C395" s="267" t="s">
        <v>302</v>
      </c>
      <c r="AC395" s="268">
        <v>24</v>
      </c>
    </row>
    <row r="396" spans="1:28" ht="30">
      <c r="A396" s="267">
        <v>407749</v>
      </c>
      <c r="B396" s="267" t="s">
        <v>623</v>
      </c>
      <c r="C396" s="267" t="s">
        <v>96</v>
      </c>
      <c r="AB396" s="268">
        <v>23</v>
      </c>
    </row>
    <row r="397" spans="1:28" ht="30">
      <c r="A397" s="267">
        <v>411932</v>
      </c>
      <c r="B397" s="267" t="s">
        <v>490</v>
      </c>
      <c r="C397" s="267" t="s">
        <v>100</v>
      </c>
      <c r="AB397" s="268">
        <v>23</v>
      </c>
    </row>
    <row r="398" spans="1:28" ht="30">
      <c r="A398" s="267">
        <v>415757</v>
      </c>
      <c r="B398" s="267" t="s">
        <v>476</v>
      </c>
      <c r="C398" s="267" t="s">
        <v>91</v>
      </c>
      <c r="AB398" s="268">
        <v>23</v>
      </c>
    </row>
    <row r="399" spans="1:25" ht="30">
      <c r="A399" s="267">
        <v>416105</v>
      </c>
      <c r="B399" s="267" t="s">
        <v>491</v>
      </c>
      <c r="C399" s="267" t="s">
        <v>225</v>
      </c>
      <c r="K399" s="268">
        <v>7</v>
      </c>
      <c r="Y399" s="268">
        <v>20</v>
      </c>
    </row>
    <row r="400" spans="1:26" ht="30">
      <c r="A400" s="267">
        <v>411741</v>
      </c>
      <c r="B400" s="267" t="s">
        <v>1333</v>
      </c>
      <c r="C400" s="267" t="s">
        <v>428</v>
      </c>
      <c r="Z400" s="268">
        <v>21</v>
      </c>
    </row>
    <row r="401" spans="1:24" ht="30">
      <c r="A401" s="267">
        <v>419067</v>
      </c>
      <c r="B401" s="267" t="s">
        <v>792</v>
      </c>
      <c r="C401" s="267" t="s">
        <v>260</v>
      </c>
      <c r="H401" s="268">
        <v>5</v>
      </c>
      <c r="V401" s="268">
        <v>17</v>
      </c>
      <c r="X401" s="268">
        <v>19</v>
      </c>
    </row>
    <row r="402" spans="1:21" ht="30">
      <c r="A402" s="267">
        <v>415519</v>
      </c>
      <c r="B402" s="267" t="s">
        <v>486</v>
      </c>
      <c r="C402" s="267" t="s">
        <v>146</v>
      </c>
      <c r="U402" s="268">
        <v>16</v>
      </c>
    </row>
    <row r="403" spans="1:19" ht="30">
      <c r="A403" s="267">
        <v>400989</v>
      </c>
      <c r="B403" s="267" t="s">
        <v>540</v>
      </c>
      <c r="C403" s="267" t="s">
        <v>387</v>
      </c>
      <c r="S403" s="268">
        <v>15</v>
      </c>
    </row>
    <row r="404" spans="1:19" ht="30">
      <c r="A404" s="267">
        <v>409091</v>
      </c>
      <c r="B404" s="267" t="s">
        <v>642</v>
      </c>
      <c r="C404" s="267" t="s">
        <v>431</v>
      </c>
      <c r="S404" s="268">
        <v>15</v>
      </c>
    </row>
    <row r="405" spans="1:19" ht="30">
      <c r="A405" s="267">
        <v>415290</v>
      </c>
      <c r="B405" s="267" t="s">
        <v>733</v>
      </c>
      <c r="C405" s="267" t="s">
        <v>166</v>
      </c>
      <c r="S405" s="268">
        <v>15</v>
      </c>
    </row>
    <row r="406" spans="1:16" ht="30">
      <c r="A406" s="267">
        <v>417049</v>
      </c>
      <c r="B406" s="267" t="s">
        <v>752</v>
      </c>
      <c r="C406" s="267" t="s">
        <v>100</v>
      </c>
      <c r="P406" s="268">
        <v>12</v>
      </c>
    </row>
    <row r="407" spans="1:17" ht="30">
      <c r="A407" s="267">
        <v>418068</v>
      </c>
      <c r="B407" s="267" t="s">
        <v>1334</v>
      </c>
      <c r="C407" s="267" t="s">
        <v>242</v>
      </c>
      <c r="Q407" s="268">
        <v>13</v>
      </c>
    </row>
    <row r="408" spans="1:18" ht="30">
      <c r="A408" s="267">
        <v>407973</v>
      </c>
      <c r="B408" s="267" t="s">
        <v>626</v>
      </c>
      <c r="C408" s="267" t="s">
        <v>86</v>
      </c>
      <c r="R408" s="268">
        <v>14</v>
      </c>
    </row>
    <row r="409" spans="1:18" ht="30">
      <c r="A409" s="267">
        <v>414478</v>
      </c>
      <c r="B409" s="267" t="s">
        <v>1335</v>
      </c>
      <c r="C409" s="267" t="s">
        <v>292</v>
      </c>
      <c r="R409" s="268">
        <v>14</v>
      </c>
    </row>
    <row r="410" spans="1:18" ht="30">
      <c r="A410" s="267">
        <v>416877</v>
      </c>
      <c r="B410" s="267" t="s">
        <v>769</v>
      </c>
      <c r="C410" s="267" t="s">
        <v>770</v>
      </c>
      <c r="R410" s="268">
        <v>14</v>
      </c>
    </row>
    <row r="411" spans="1:18" ht="30">
      <c r="A411" s="267">
        <v>418460</v>
      </c>
      <c r="B411" s="267" t="s">
        <v>397</v>
      </c>
      <c r="C411" s="267" t="s">
        <v>1336</v>
      </c>
      <c r="R411" s="268">
        <v>14</v>
      </c>
    </row>
    <row r="412" spans="1:13" ht="30">
      <c r="A412" s="267">
        <v>405117</v>
      </c>
      <c r="B412" s="267" t="s">
        <v>598</v>
      </c>
      <c r="C412" s="267" t="s">
        <v>190</v>
      </c>
      <c r="M412" s="268">
        <v>9</v>
      </c>
    </row>
    <row r="413" spans="1:13" ht="30">
      <c r="A413" s="267">
        <v>409301</v>
      </c>
      <c r="B413" s="267" t="s">
        <v>646</v>
      </c>
      <c r="C413" s="267" t="s">
        <v>122</v>
      </c>
      <c r="M413" s="268">
        <v>9</v>
      </c>
    </row>
    <row r="414" spans="1:13" ht="30">
      <c r="A414" s="267">
        <v>409512</v>
      </c>
      <c r="B414" s="267" t="s">
        <v>525</v>
      </c>
      <c r="C414" s="267" t="s">
        <v>100</v>
      </c>
      <c r="M414" s="268">
        <v>9</v>
      </c>
    </row>
    <row r="415" spans="1:13" ht="30">
      <c r="A415" s="267">
        <v>415601</v>
      </c>
      <c r="B415" s="267" t="s">
        <v>737</v>
      </c>
      <c r="C415" s="267" t="s">
        <v>213</v>
      </c>
      <c r="M415" s="268">
        <v>9</v>
      </c>
    </row>
    <row r="416" spans="1:13" ht="30">
      <c r="A416" s="267">
        <v>418325</v>
      </c>
      <c r="B416" s="267" t="s">
        <v>787</v>
      </c>
      <c r="C416" s="267" t="s">
        <v>100</v>
      </c>
      <c r="M416" s="268">
        <v>9</v>
      </c>
    </row>
    <row r="417" spans="1:13" ht="30">
      <c r="A417" s="267">
        <v>420478</v>
      </c>
      <c r="B417" s="267" t="s">
        <v>373</v>
      </c>
      <c r="C417" s="267" t="s">
        <v>364</v>
      </c>
      <c r="M417" s="268">
        <v>9</v>
      </c>
    </row>
    <row r="418" spans="1:8" ht="30">
      <c r="A418" s="267">
        <v>415800</v>
      </c>
      <c r="B418" s="267" t="s">
        <v>739</v>
      </c>
      <c r="C418" s="267" t="s">
        <v>108</v>
      </c>
      <c r="H418" s="268">
        <v>5</v>
      </c>
    </row>
  </sheetData>
  <sheetProtection password="CC41" sheet="1" objects="1" scenarios="1" selectLockedCells="1" selectUnlockedCells="1"/>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ahmad hamdash</dc:creator>
  <cp:keywords/>
  <dc:description/>
  <cp:lastModifiedBy>ss</cp:lastModifiedBy>
  <cp:lastPrinted>2018-09-12T05:38:58Z</cp:lastPrinted>
  <dcterms:created xsi:type="dcterms:W3CDTF">2015-06-05T18:17:20Z</dcterms:created>
  <dcterms:modified xsi:type="dcterms:W3CDTF">2018-09-13T10:10:15Z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