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mc:AlternateContent xmlns:mc="http://schemas.openxmlformats.org/markup-compatibility/2006">
    <mc:Choice Requires="x15">
      <x15ac:absPath xmlns:x15ac="http://schemas.microsoft.com/office/spreadsheetml/2010/11/ac" url="C:\Users\lenovo-lap\Desktop\قدامى ف1 2024-2025\مشروعات\"/>
    </mc:Choice>
  </mc:AlternateContent>
  <xr:revisionPtr revIDLastSave="0" documentId="13_ncr:1_{6CDF75BA-123C-4DB9-B3D4-B9065ACE7DA0}" xr6:coauthVersionLast="47" xr6:coauthVersionMax="47" xr10:uidLastSave="{00000000-0000-0000-0000-000000000000}"/>
  <workbookProtection workbookAlgorithmName="SHA-512" workbookHashValue="tRl5fsjHZB1p8h3MXA+MYwAQhTM4G1DAIPUDVzl2jnsL7MFdnKWG8tvrXe9hkAGS5NS9/6l6r9TUH/9AHOLh2g==" workbookSaltValue="wS6HLg9i6rEq7/TKzQyD2g==" workbookSpinCount="100000" lockStructure="1"/>
  <bookViews>
    <workbookView xWindow="-108" yWindow="-108" windowWidth="23256" windowHeight="12576" tabRatio="583" xr2:uid="{00000000-000D-0000-FFFF-FFFF00000000}"/>
  </bookViews>
  <sheets>
    <sheet name="تعليمات" sheetId="13" r:id="rId1"/>
    <sheet name="إدخال البيانات" sheetId="7" r:id="rId2"/>
    <sheet name="إختيار المقررات" sheetId="5" r:id="rId3"/>
    <sheet name="الإستمارة" sheetId="11" r:id="rId4"/>
    <sheet name="spm" sheetId="14" r:id="rId5"/>
    <sheet name="ورقة4" sheetId="10" state="hidden" r:id="rId6"/>
    <sheet name="ورقة2" sheetId="4" state="hidden" r:id="rId7"/>
  </sheets>
  <externalReferences>
    <externalReference r:id="rId8"/>
  </externalReferences>
  <definedNames>
    <definedName name="_xlnm._FilterDatabase" localSheetId="1" hidden="1">'إدخال البيانات'!$L$4:$L$15</definedName>
    <definedName name="_xlnm._FilterDatabase" localSheetId="6" hidden="1">ورقة2!$A$2:$AU$560</definedName>
    <definedName name="_xlnm._FilterDatabase" localSheetId="5" hidden="1">ورقة4!$A$2:$BD$560</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 i="5" l="1"/>
  <c r="F1" i="7" l="1"/>
  <c r="A2" i="7" s="1"/>
  <c r="G10" i="7" l="1"/>
  <c r="P4" i="5" s="1"/>
  <c r="K6" i="11" s="1"/>
  <c r="Z18" i="11" s="1"/>
  <c r="Y18" i="11" s="1"/>
  <c r="F10" i="7"/>
  <c r="J4" i="5" s="1"/>
  <c r="E10" i="7"/>
  <c r="D4" i="5" s="1"/>
  <c r="AO490" i="4"/>
  <c r="AO24" i="4"/>
  <c r="AO190" i="4"/>
  <c r="AO191" i="4"/>
  <c r="AO6" i="4"/>
  <c r="AO44" i="4"/>
  <c r="AO491" i="4"/>
  <c r="AO192" i="4"/>
  <c r="AO33" i="4"/>
  <c r="AO45" i="4"/>
  <c r="AO46" i="4"/>
  <c r="AO47" i="4"/>
  <c r="AO48" i="4"/>
  <c r="AO49" i="4"/>
  <c r="AO193" i="4"/>
  <c r="AO50" i="4"/>
  <c r="AO30" i="4"/>
  <c r="AO51" i="4"/>
  <c r="AO194" i="4"/>
  <c r="AO195" i="4"/>
  <c r="AO196" i="4"/>
  <c r="AO52" i="4"/>
  <c r="AO53" i="4"/>
  <c r="AO54" i="4"/>
  <c r="AO55" i="4"/>
  <c r="AO56" i="4"/>
  <c r="AO197" i="4"/>
  <c r="AO198" i="4"/>
  <c r="AO57" i="4"/>
  <c r="AO58" i="4"/>
  <c r="AO34" i="4"/>
  <c r="AO59" i="4"/>
  <c r="AO199" i="4"/>
  <c r="AO200" i="4"/>
  <c r="AO28" i="4"/>
  <c r="AO60" i="4"/>
  <c r="AO61" i="4"/>
  <c r="AO62" i="4"/>
  <c r="AO63" i="4"/>
  <c r="AO64" i="4"/>
  <c r="AO65" i="4"/>
  <c r="AO66" i="4"/>
  <c r="AO14" i="4"/>
  <c r="AO67" i="4"/>
  <c r="AO68" i="4"/>
  <c r="AO201" i="4"/>
  <c r="AO202" i="4"/>
  <c r="AO203" i="4"/>
  <c r="AO492" i="4"/>
  <c r="AO69" i="4"/>
  <c r="AO70" i="4"/>
  <c r="AO493" i="4"/>
  <c r="AO23" i="4"/>
  <c r="AO204" i="4"/>
  <c r="AO71" i="4"/>
  <c r="AO494" i="4"/>
  <c r="AO495" i="4"/>
  <c r="AO12" i="4"/>
  <c r="AO72" i="4"/>
  <c r="AO73" i="4"/>
  <c r="AO74" i="4"/>
  <c r="AO35" i="4"/>
  <c r="AO496" i="4"/>
  <c r="AO205" i="4"/>
  <c r="AO75" i="4"/>
  <c r="AO206" i="4"/>
  <c r="AO497" i="4"/>
  <c r="AO498" i="4"/>
  <c r="AO207" i="4"/>
  <c r="AO208" i="4"/>
  <c r="AO209" i="4"/>
  <c r="AO210" i="4"/>
  <c r="AO76" i="4"/>
  <c r="AO211" i="4"/>
  <c r="AO77" i="4"/>
  <c r="AO212" i="4"/>
  <c r="AO213" i="4"/>
  <c r="AO78" i="4"/>
  <c r="AO214" i="4"/>
  <c r="AO499" i="4"/>
  <c r="AO79" i="4"/>
  <c r="AO36" i="4"/>
  <c r="AO500" i="4"/>
  <c r="AO80" i="4"/>
  <c r="AO81" i="4"/>
  <c r="AO82" i="4"/>
  <c r="AO83" i="4"/>
  <c r="AO84" i="4"/>
  <c r="AO215" i="4"/>
  <c r="AO216" i="4"/>
  <c r="AO217" i="4"/>
  <c r="AO218" i="4"/>
  <c r="AO501" i="4"/>
  <c r="AO219" i="4"/>
  <c r="AO85" i="4"/>
  <c r="AO86" i="4"/>
  <c r="AO87" i="4"/>
  <c r="AO220" i="4"/>
  <c r="AO502" i="4"/>
  <c r="AO503" i="4"/>
  <c r="AO221" i="4"/>
  <c r="AO222" i="4"/>
  <c r="AO88" i="4"/>
  <c r="AO223" i="4"/>
  <c r="AO37" i="4"/>
  <c r="AO89" i="4"/>
  <c r="AO4" i="4"/>
  <c r="AO504" i="4"/>
  <c r="AO505" i="4"/>
  <c r="AO90" i="4"/>
  <c r="AO91" i="4"/>
  <c r="AO17" i="4"/>
  <c r="AO224" i="4"/>
  <c r="AO92" i="4"/>
  <c r="AO93" i="4"/>
  <c r="AO506" i="4"/>
  <c r="AO38" i="4"/>
  <c r="AO22" i="4"/>
  <c r="AO94" i="4"/>
  <c r="AO95" i="4"/>
  <c r="AO96" i="4"/>
  <c r="AO97" i="4"/>
  <c r="AO225" i="4"/>
  <c r="AO98" i="4"/>
  <c r="AO226" i="4"/>
  <c r="AO507" i="4"/>
  <c r="AO99" i="4"/>
  <c r="AO227" i="4"/>
  <c r="AO228" i="4"/>
  <c r="AO508" i="4"/>
  <c r="AO100" i="4"/>
  <c r="AO509" i="4"/>
  <c r="AO510" i="4"/>
  <c r="AO229" i="4"/>
  <c r="AO101" i="4"/>
  <c r="AO102" i="4"/>
  <c r="AO230" i="4"/>
  <c r="AO231" i="4"/>
  <c r="AO103" i="4"/>
  <c r="AO511" i="4"/>
  <c r="AO512" i="4"/>
  <c r="AO104" i="4"/>
  <c r="AO105" i="4"/>
  <c r="AO106" i="4"/>
  <c r="AO107" i="4"/>
  <c r="AO108" i="4"/>
  <c r="AO109" i="4"/>
  <c r="AO110" i="4"/>
  <c r="AO232" i="4"/>
  <c r="AO233" i="4"/>
  <c r="AO234" i="4"/>
  <c r="AO111" i="4"/>
  <c r="AO235" i="4"/>
  <c r="AO29" i="4"/>
  <c r="AO112" i="4"/>
  <c r="AO10" i="4"/>
  <c r="AO236" i="4"/>
  <c r="AO113" i="4"/>
  <c r="AO114" i="4"/>
  <c r="AO237" i="4"/>
  <c r="AO115" i="4"/>
  <c r="AO116" i="4"/>
  <c r="AO15" i="4"/>
  <c r="AO238" i="4"/>
  <c r="AO239" i="4"/>
  <c r="AO513" i="4"/>
  <c r="AO117" i="4"/>
  <c r="AO118" i="4"/>
  <c r="AO240" i="4"/>
  <c r="AO241" i="4"/>
  <c r="AO119" i="4"/>
  <c r="AO242" i="4"/>
  <c r="AO120" i="4"/>
  <c r="AO243" i="4"/>
  <c r="AO244" i="4"/>
  <c r="AO121" i="4"/>
  <c r="AO245" i="4"/>
  <c r="AO246" i="4"/>
  <c r="AO18" i="4"/>
  <c r="AO11" i="4"/>
  <c r="AO122" i="4"/>
  <c r="AO247" i="4"/>
  <c r="AO514" i="4"/>
  <c r="AO248" i="4"/>
  <c r="AO249" i="4"/>
  <c r="AO123" i="4"/>
  <c r="AO124" i="4"/>
  <c r="AO515" i="4"/>
  <c r="AO125" i="4"/>
  <c r="AO250" i="4"/>
  <c r="AO251" i="4"/>
  <c r="AO126" i="4"/>
  <c r="AO252" i="4"/>
  <c r="AO253" i="4"/>
  <c r="AO127" i="4"/>
  <c r="AO128" i="4"/>
  <c r="AO129" i="4"/>
  <c r="AO254" i="4"/>
  <c r="AO255" i="4"/>
  <c r="AO130" i="4"/>
  <c r="AO256" i="4"/>
  <c r="AO516" i="4"/>
  <c r="AO257" i="4"/>
  <c r="AO131" i="4"/>
  <c r="AO132" i="4"/>
  <c r="AO16" i="4"/>
  <c r="AO133" i="4"/>
  <c r="AO39" i="4"/>
  <c r="AO134" i="4"/>
  <c r="AO135" i="4"/>
  <c r="AO258" i="4"/>
  <c r="AO259" i="4"/>
  <c r="AO517" i="4"/>
  <c r="AO136" i="4"/>
  <c r="AO137" i="4"/>
  <c r="AO518" i="4"/>
  <c r="AO519" i="4"/>
  <c r="AO32" i="4"/>
  <c r="AO260" i="4"/>
  <c r="AO261" i="4"/>
  <c r="AO262" i="4"/>
  <c r="AO138" i="4"/>
  <c r="AO263" i="4"/>
  <c r="AO520" i="4"/>
  <c r="AO139" i="4"/>
  <c r="AO140" i="4"/>
  <c r="AO521" i="4"/>
  <c r="AO141" i="4"/>
  <c r="AO264" i="4"/>
  <c r="AO265" i="4"/>
  <c r="AO266" i="4"/>
  <c r="AO9" i="4"/>
  <c r="AO142" i="4"/>
  <c r="AO522" i="4"/>
  <c r="AO267" i="4"/>
  <c r="AO523" i="4"/>
  <c r="AO143" i="4"/>
  <c r="AO144" i="4"/>
  <c r="AO268" i="4"/>
  <c r="AO269" i="4"/>
  <c r="AO270" i="4"/>
  <c r="AO271" i="4"/>
  <c r="AO145" i="4"/>
  <c r="AO272" i="4"/>
  <c r="AO146" i="4"/>
  <c r="AO147" i="4"/>
  <c r="AO273" i="4"/>
  <c r="AO274" i="4"/>
  <c r="AO275" i="4"/>
  <c r="AO5" i="4"/>
  <c r="AO276" i="4"/>
  <c r="AO277" i="4"/>
  <c r="AO278" i="4"/>
  <c r="AO279" i="4"/>
  <c r="AO280" i="4"/>
  <c r="AO148" i="4"/>
  <c r="AO281" i="4"/>
  <c r="AO149" i="4"/>
  <c r="AO282" i="4"/>
  <c r="AO524" i="4"/>
  <c r="AO283" i="4"/>
  <c r="AO150" i="4"/>
  <c r="AO8" i="4"/>
  <c r="AO284" i="4"/>
  <c r="AO525" i="4"/>
  <c r="AO151" i="4"/>
  <c r="AO152" i="4"/>
  <c r="AO153" i="4"/>
  <c r="AO285" i="4"/>
  <c r="AO286" i="4"/>
  <c r="AO287" i="4"/>
  <c r="AO288" i="4"/>
  <c r="AO289" i="4"/>
  <c r="AO154" i="4"/>
  <c r="AO155" i="4"/>
  <c r="AO526" i="4"/>
  <c r="AO290" i="4"/>
  <c r="AO291" i="4"/>
  <c r="AO292" i="4"/>
  <c r="AO527" i="4"/>
  <c r="AO25" i="4"/>
  <c r="AO156" i="4"/>
  <c r="AO293" i="4"/>
  <c r="AO528" i="4"/>
  <c r="AO529" i="4"/>
  <c r="AO7" i="4"/>
  <c r="AO294" i="4"/>
  <c r="AO295" i="4"/>
  <c r="AO296" i="4"/>
  <c r="AO297" i="4"/>
  <c r="AO530" i="4"/>
  <c r="AO298" i="4"/>
  <c r="AO299" i="4"/>
  <c r="AO531" i="4"/>
  <c r="AO157" i="4"/>
  <c r="AO158" i="4"/>
  <c r="AO300" i="4"/>
  <c r="AO159" i="4"/>
  <c r="AO301" i="4"/>
  <c r="AO160" i="4"/>
  <c r="AO161" i="4"/>
  <c r="AO302" i="4"/>
  <c r="AO303" i="4"/>
  <c r="AO304" i="4"/>
  <c r="AO162" i="4"/>
  <c r="AO532" i="4"/>
  <c r="AO305" i="4"/>
  <c r="AO533" i="4"/>
  <c r="AO306" i="4"/>
  <c r="AO307" i="4"/>
  <c r="AO308" i="4"/>
  <c r="AO309" i="4"/>
  <c r="AO310" i="4"/>
  <c r="AO534" i="4"/>
  <c r="AO311" i="4"/>
  <c r="AO163" i="4"/>
  <c r="AO312" i="4"/>
  <c r="AO313" i="4"/>
  <c r="AO535" i="4"/>
  <c r="AO314" i="4"/>
  <c r="AO315" i="4"/>
  <c r="AO164" i="4"/>
  <c r="AO316" i="4"/>
  <c r="AO317" i="4"/>
  <c r="AO165" i="4"/>
  <c r="AO318" i="4"/>
  <c r="AO319" i="4"/>
  <c r="AO320" i="4"/>
  <c r="AO166" i="4"/>
  <c r="AO167" i="4"/>
  <c r="AO168" i="4"/>
  <c r="AO321" i="4"/>
  <c r="AO322" i="4"/>
  <c r="AO323" i="4"/>
  <c r="AO169" i="4"/>
  <c r="AO170" i="4"/>
  <c r="AO171" i="4"/>
  <c r="AO40" i="4"/>
  <c r="AO536" i="4"/>
  <c r="AO324" i="4"/>
  <c r="AO172" i="4"/>
  <c r="AO173" i="4"/>
  <c r="AO174" i="4"/>
  <c r="AO175" i="4"/>
  <c r="AO325" i="4"/>
  <c r="AO537" i="4"/>
  <c r="AO538" i="4"/>
  <c r="AO539" i="4"/>
  <c r="AO326" i="4"/>
  <c r="AO176" i="4"/>
  <c r="AO327" i="4"/>
  <c r="AO328" i="4"/>
  <c r="AO27" i="4"/>
  <c r="AO329" i="4"/>
  <c r="AO540" i="4"/>
  <c r="AO330" i="4"/>
  <c r="AO331" i="4"/>
  <c r="AO332" i="4"/>
  <c r="AO333" i="4"/>
  <c r="AO334" i="4"/>
  <c r="AO335" i="4"/>
  <c r="AO177" i="4"/>
  <c r="AO178" i="4"/>
  <c r="AO336" i="4"/>
  <c r="AO179" i="4"/>
  <c r="AO337" i="4"/>
  <c r="AO338" i="4"/>
  <c r="AO541" i="4"/>
  <c r="AO339" i="4"/>
  <c r="AO340" i="4"/>
  <c r="AO341" i="4"/>
  <c r="AO41" i="4"/>
  <c r="AO342" i="4"/>
  <c r="AO343" i="4"/>
  <c r="AO344" i="4"/>
  <c r="AO345" i="4"/>
  <c r="AO346" i="4"/>
  <c r="AO347" i="4"/>
  <c r="AO542" i="4"/>
  <c r="AO543" i="4"/>
  <c r="AO348" i="4"/>
  <c r="AO349" i="4"/>
  <c r="AO350" i="4"/>
  <c r="AO351" i="4"/>
  <c r="AO180" i="4"/>
  <c r="AO352" i="4"/>
  <c r="AO353" i="4"/>
  <c r="AO20" i="4"/>
  <c r="AO181" i="4"/>
  <c r="AO354" i="4"/>
  <c r="AO355" i="4"/>
  <c r="AO544" i="4"/>
  <c r="AO356" i="4"/>
  <c r="AO19" i="4"/>
  <c r="AO357" i="4"/>
  <c r="AO358" i="4"/>
  <c r="AO182" i="4"/>
  <c r="AO21" i="4"/>
  <c r="AO359" i="4"/>
  <c r="AO3" i="4"/>
  <c r="AO360" i="4"/>
  <c r="AO361" i="4"/>
  <c r="AO362" i="4"/>
  <c r="AO545" i="4"/>
  <c r="AO363" i="4"/>
  <c r="AO364" i="4"/>
  <c r="AO365" i="4"/>
  <c r="AO183" i="4"/>
  <c r="AO366" i="4"/>
  <c r="AO367" i="4"/>
  <c r="AO368" i="4"/>
  <c r="AO546" i="4"/>
  <c r="AO369" i="4"/>
  <c r="AO370" i="4"/>
  <c r="AO371" i="4"/>
  <c r="AO372" i="4"/>
  <c r="AO373" i="4"/>
  <c r="AO374" i="4"/>
  <c r="AO375" i="4"/>
  <c r="AO376" i="4"/>
  <c r="AO377" i="4"/>
  <c r="AO378" i="4"/>
  <c r="AO42" i="4"/>
  <c r="AO379" i="4"/>
  <c r="AO380" i="4"/>
  <c r="AO184" i="4"/>
  <c r="AO547" i="4"/>
  <c r="AO548" i="4"/>
  <c r="AO185" i="4"/>
  <c r="AO549" i="4"/>
  <c r="AO381" i="4"/>
  <c r="AO186" i="4"/>
  <c r="AO550" i="4"/>
  <c r="AO382" i="4"/>
  <c r="AO383" i="4"/>
  <c r="AO187" i="4"/>
  <c r="AO551" i="4"/>
  <c r="AO552" i="4"/>
  <c r="AO384" i="4"/>
  <c r="AO385" i="4"/>
  <c r="AO386" i="4"/>
  <c r="AO387" i="4"/>
  <c r="AO388" i="4"/>
  <c r="AO389" i="4"/>
  <c r="AO390" i="4"/>
  <c r="AO391" i="4"/>
  <c r="AO392" i="4"/>
  <c r="AO393" i="4"/>
  <c r="AO394" i="4"/>
  <c r="AO395" i="4"/>
  <c r="AO396" i="4"/>
  <c r="AO553" i="4"/>
  <c r="AO397" i="4"/>
  <c r="AO398" i="4"/>
  <c r="AO399" i="4"/>
  <c r="AO400" i="4"/>
  <c r="AO401" i="4"/>
  <c r="AO402" i="4"/>
  <c r="AO403" i="4"/>
  <c r="AO404" i="4"/>
  <c r="AO405" i="4"/>
  <c r="AO406" i="4"/>
  <c r="AO407" i="4"/>
  <c r="AO408" i="4"/>
  <c r="AO409" i="4"/>
  <c r="AO410" i="4"/>
  <c r="AO554" i="4"/>
  <c r="AO555" i="4"/>
  <c r="AO411" i="4"/>
  <c r="AO412" i="4"/>
  <c r="AO413" i="4"/>
  <c r="AO414" i="4"/>
  <c r="AO415" i="4"/>
  <c r="AO13" i="4"/>
  <c r="AO556" i="4"/>
  <c r="AO416" i="4"/>
  <c r="AO417" i="4"/>
  <c r="AO188" i="4"/>
  <c r="AO418" i="4"/>
  <c r="AO557" i="4"/>
  <c r="AO419" i="4"/>
  <c r="AO189" i="4"/>
  <c r="AO420" i="4"/>
  <c r="AO421" i="4"/>
  <c r="AO558" i="4"/>
  <c r="AO31" i="4"/>
  <c r="AO422" i="4"/>
  <c r="AO423" i="4"/>
  <c r="AO424" i="4"/>
  <c r="AO425" i="4"/>
  <c r="AO426" i="4"/>
  <c r="AO427" i="4"/>
  <c r="AO428" i="4"/>
  <c r="AO429" i="4"/>
  <c r="AO430" i="4"/>
  <c r="AO431" i="4"/>
  <c r="AO432" i="4"/>
  <c r="AO26" i="4"/>
  <c r="AO433" i="4"/>
  <c r="AO434" i="4"/>
  <c r="AO435" i="4"/>
  <c r="AO436" i="4"/>
  <c r="AO437" i="4"/>
  <c r="AO438" i="4"/>
  <c r="AO439" i="4"/>
  <c r="AO440" i="4"/>
  <c r="AO441" i="4"/>
  <c r="AO442" i="4"/>
  <c r="AO559" i="4"/>
  <c r="AO443" i="4"/>
  <c r="AO444" i="4"/>
  <c r="AO445" i="4"/>
  <c r="AO446" i="4"/>
  <c r="AO447" i="4"/>
  <c r="AO448" i="4"/>
  <c r="AO449" i="4"/>
  <c r="AO560" i="4"/>
  <c r="AO450" i="4"/>
  <c r="AO451" i="4"/>
  <c r="AO452" i="4"/>
  <c r="AO453" i="4"/>
  <c r="AO454" i="4"/>
  <c r="AO455" i="4"/>
  <c r="AO456" i="4"/>
  <c r="AO457" i="4"/>
  <c r="AO458" i="4"/>
  <c r="AO459" i="4"/>
  <c r="AO460" i="4"/>
  <c r="AO461" i="4"/>
  <c r="AO462" i="4"/>
  <c r="AO463" i="4"/>
  <c r="AO464" i="4"/>
  <c r="AO465" i="4"/>
  <c r="AO466" i="4"/>
  <c r="AO467" i="4"/>
  <c r="AO468" i="4"/>
  <c r="AO469" i="4"/>
  <c r="AO470" i="4"/>
  <c r="AO471" i="4"/>
  <c r="AO472" i="4"/>
  <c r="AO473" i="4"/>
  <c r="AO474" i="4"/>
  <c r="AO475" i="4"/>
  <c r="AO476" i="4"/>
  <c r="AO477" i="4"/>
  <c r="AO478" i="4"/>
  <c r="AO479" i="4"/>
  <c r="AO480" i="4"/>
  <c r="AO481" i="4"/>
  <c r="AO482" i="4"/>
  <c r="AO483" i="4"/>
  <c r="AO484" i="4"/>
  <c r="AO485" i="4"/>
  <c r="AO486" i="4"/>
  <c r="AO487" i="4"/>
  <c r="AO488" i="4"/>
  <c r="AO489" i="4"/>
  <c r="AO43" i="4"/>
  <c r="EF5" i="14"/>
  <c r="EE5" i="14"/>
  <c r="ED5" i="14"/>
  <c r="EC5" i="14"/>
  <c r="EB5" i="14"/>
  <c r="DU5" i="14"/>
  <c r="DO5" i="14"/>
  <c r="DJ3" i="14"/>
  <c r="DH3" i="14"/>
  <c r="DF3" i="14"/>
  <c r="DD3" i="14"/>
  <c r="DB3" i="14"/>
  <c r="CZ3" i="14"/>
  <c r="CX3" i="14"/>
  <c r="CV3" i="14"/>
  <c r="CT3" i="14"/>
  <c r="CR3" i="14"/>
  <c r="CP3" i="14"/>
  <c r="CN3" i="14"/>
  <c r="CL3" i="14"/>
  <c r="CJ3" i="14"/>
  <c r="CH3" i="14"/>
  <c r="CF3" i="14"/>
  <c r="CD3" i="14"/>
  <c r="CB3" i="14"/>
  <c r="BZ3" i="14"/>
  <c r="BX3" i="14"/>
  <c r="BV3" i="14"/>
  <c r="BT3" i="14"/>
  <c r="BR3" i="14"/>
  <c r="BP3" i="14"/>
  <c r="BN3" i="14"/>
  <c r="BL3" i="14"/>
  <c r="BJ3" i="14"/>
  <c r="BH3" i="14"/>
  <c r="BF3" i="14"/>
  <c r="BD3" i="14"/>
  <c r="BB3" i="14"/>
  <c r="AZ3" i="14"/>
  <c r="AX3" i="14"/>
  <c r="AV3" i="14"/>
  <c r="AT3" i="14"/>
  <c r="AR3" i="14"/>
  <c r="AP3" i="14"/>
  <c r="AN3" i="14"/>
  <c r="AL3" i="14"/>
  <c r="AJ3" i="14"/>
  <c r="AH3" i="14"/>
  <c r="AF3" i="14"/>
  <c r="AD3" i="14"/>
  <c r="AB3" i="14"/>
  <c r="Z3" i="14"/>
  <c r="X3" i="14"/>
  <c r="V3" i="14"/>
  <c r="T3" i="14"/>
  <c r="J27" i="11"/>
  <c r="Y25" i="11"/>
  <c r="Y24" i="11"/>
  <c r="Y23" i="11"/>
  <c r="E23" i="11"/>
  <c r="AE22" i="11"/>
  <c r="J19" i="11"/>
  <c r="Z11" i="11"/>
  <c r="Y11" i="11" s="1"/>
  <c r="Z7" i="11"/>
  <c r="Y7" i="11" s="1"/>
  <c r="Z6" i="11"/>
  <c r="Y6" i="11" s="1"/>
  <c r="N3" i="11"/>
  <c r="Z5" i="11" s="1"/>
  <c r="Y5" i="11" s="1"/>
  <c r="AD1" i="11"/>
  <c r="B8" i="11" s="1"/>
  <c r="B1" i="11"/>
  <c r="BK54" i="5"/>
  <c r="BK47" i="5"/>
  <c r="BK40" i="5"/>
  <c r="BK33" i="5"/>
  <c r="S32" i="5"/>
  <c r="I32" i="5" s="1"/>
  <c r="BK26" i="5"/>
  <c r="BK19" i="5"/>
  <c r="BK12" i="5"/>
  <c r="AH4" i="5"/>
  <c r="K7" i="11" s="1"/>
  <c r="Z22" i="11" s="1"/>
  <c r="Y22" i="11" s="1"/>
  <c r="AC4" i="5"/>
  <c r="N5" i="14" s="1"/>
  <c r="AB4" i="5"/>
  <c r="H7" i="11" s="1"/>
  <c r="Z21" i="11" s="1"/>
  <c r="Y21" i="11" s="1"/>
  <c r="V4" i="5"/>
  <c r="M5" i="14" s="1"/>
  <c r="AC3" i="5"/>
  <c r="AN1" i="5"/>
  <c r="D1" i="5"/>
  <c r="D10" i="7"/>
  <c r="D3" i="5" s="1"/>
  <c r="C10" i="7"/>
  <c r="J3" i="5" s="1"/>
  <c r="B10" i="7"/>
  <c r="AH1" i="5" s="1"/>
  <c r="A10" i="7"/>
  <c r="AB1" i="5" s="1"/>
  <c r="B7" i="7"/>
  <c r="V1" i="5" s="1"/>
  <c r="A7" i="7"/>
  <c r="P1" i="5" s="1"/>
  <c r="D1" i="7"/>
  <c r="A36" i="5" l="1"/>
  <c r="AB5" i="5"/>
  <c r="P5" i="5"/>
  <c r="DL5" i="14" s="1"/>
  <c r="AH11" i="5"/>
  <c r="A37" i="5"/>
  <c r="A38" i="5"/>
  <c r="BR58" i="5"/>
  <c r="BK58" i="5" s="1"/>
  <c r="BR14" i="5"/>
  <c r="BT14" i="5" s="1"/>
  <c r="BR16" i="5"/>
  <c r="BK16" i="5" s="1"/>
  <c r="BR22" i="5"/>
  <c r="BK22" i="5" s="1"/>
  <c r="BR41" i="5"/>
  <c r="BK41" i="5" s="1"/>
  <c r="BR42" i="5"/>
  <c r="BK42" i="5" s="1"/>
  <c r="BR44" i="5"/>
  <c r="BK44" i="5" s="1"/>
  <c r="BR23" i="5"/>
  <c r="BK23" i="5" s="1"/>
  <c r="BR50" i="5"/>
  <c r="CS5" i="14" s="1"/>
  <c r="BR25" i="5"/>
  <c r="BC5" i="14" s="1"/>
  <c r="BR51" i="5"/>
  <c r="CU5" i="14" s="1"/>
  <c r="BR31" i="5"/>
  <c r="BT31" i="5" s="1"/>
  <c r="BR53" i="5"/>
  <c r="CY5" i="14" s="1"/>
  <c r="BR7" i="5"/>
  <c r="W5" i="14" s="1"/>
  <c r="BR32" i="5"/>
  <c r="BK32" i="5" s="1"/>
  <c r="BR59" i="5"/>
  <c r="BT59" i="5" s="1"/>
  <c r="BR13" i="5"/>
  <c r="BK13" i="5" s="1"/>
  <c r="BR35" i="5"/>
  <c r="BK35" i="5" s="1"/>
  <c r="BR60" i="5"/>
  <c r="BT60" i="5" s="1"/>
  <c r="BR6" i="5"/>
  <c r="BK6" i="5" s="1"/>
  <c r="BR15" i="5"/>
  <c r="BT15" i="5" s="1"/>
  <c r="BR24" i="5"/>
  <c r="BK24" i="5" s="1"/>
  <c r="BR34" i="5"/>
  <c r="BK34" i="5" s="1"/>
  <c r="BR43" i="5"/>
  <c r="BT43" i="5" s="1"/>
  <c r="BR52" i="5"/>
  <c r="BT52" i="5" s="1"/>
  <c r="BR8" i="5"/>
  <c r="BT8" i="5" s="1"/>
  <c r="BR17" i="5"/>
  <c r="BK17" i="5" s="1"/>
  <c r="BR27" i="5"/>
  <c r="BE5" i="14" s="1"/>
  <c r="BR36" i="5"/>
  <c r="BK36" i="5" s="1"/>
  <c r="BR45" i="5"/>
  <c r="BK45" i="5" s="1"/>
  <c r="BR55" i="5"/>
  <c r="BT55" i="5" s="1"/>
  <c r="BR9" i="5"/>
  <c r="AA5" i="14" s="1"/>
  <c r="BR18" i="5"/>
  <c r="AQ5" i="14" s="1"/>
  <c r="BR28" i="5"/>
  <c r="BK28" i="5" s="1"/>
  <c r="BR37" i="5"/>
  <c r="BT37" i="5" s="1"/>
  <c r="BR46" i="5"/>
  <c r="BK46" i="5" s="1"/>
  <c r="BR56" i="5"/>
  <c r="BK56" i="5" s="1"/>
  <c r="BR10" i="5"/>
  <c r="BT10" i="5" s="1"/>
  <c r="BR20" i="5"/>
  <c r="BK20" i="5" s="1"/>
  <c r="BR29" i="5"/>
  <c r="BT29" i="5" s="1"/>
  <c r="BR38" i="5"/>
  <c r="BT38" i="5" s="1"/>
  <c r="BR48" i="5"/>
  <c r="BT48" i="5" s="1"/>
  <c r="BR57" i="5"/>
  <c r="DE5" i="14" s="1"/>
  <c r="BR11" i="5"/>
  <c r="AE5" i="14" s="1"/>
  <c r="BR21" i="5"/>
  <c r="AU5" i="14" s="1"/>
  <c r="BR30" i="5"/>
  <c r="BT30" i="5" s="1"/>
  <c r="BR39" i="5"/>
  <c r="CA5" i="14" s="1"/>
  <c r="BR49" i="5"/>
  <c r="CQ5" i="14" s="1"/>
  <c r="J1" i="5"/>
  <c r="H2" i="11" s="1"/>
  <c r="M35" i="11" s="1"/>
  <c r="L41" i="11" s="1"/>
  <c r="EM5" i="14"/>
  <c r="B6" i="5"/>
  <c r="O5" i="14"/>
  <c r="D7" i="11"/>
  <c r="Z20" i="11" s="1"/>
  <c r="Y20" i="11" s="1"/>
  <c r="A5" i="14"/>
  <c r="A30" i="5"/>
  <c r="A35" i="5"/>
  <c r="A27" i="5"/>
  <c r="A31" i="5"/>
  <c r="AK10" i="5"/>
  <c r="D5" i="11"/>
  <c r="Z12" i="11" s="1"/>
  <c r="Y12" i="11" s="1"/>
  <c r="P3" i="5"/>
  <c r="H5" i="14" s="1"/>
  <c r="D5" i="14"/>
  <c r="P2" i="11"/>
  <c r="Z4" i="11" s="1"/>
  <c r="Y4" i="11" s="1"/>
  <c r="I5" i="14"/>
  <c r="AH3" i="5"/>
  <c r="V12" i="5"/>
  <c r="B29" i="11" s="1"/>
  <c r="D4" i="11"/>
  <c r="H4" i="11"/>
  <c r="Z9" i="11" s="1"/>
  <c r="Y9" i="11" s="1"/>
  <c r="F5" i="14"/>
  <c r="P5" i="14"/>
  <c r="H6" i="11"/>
  <c r="Z17" i="11" s="1"/>
  <c r="Y17" i="11" s="1"/>
  <c r="E5" i="14"/>
  <c r="K4" i="11"/>
  <c r="Z10" i="11" s="1"/>
  <c r="Y10" i="11" s="1"/>
  <c r="Q5" i="14"/>
  <c r="P6" i="11"/>
  <c r="Z19" i="11" s="1"/>
  <c r="Y19" i="11" s="1"/>
  <c r="M2" i="11"/>
  <c r="Z3" i="11" s="1"/>
  <c r="C5" i="14"/>
  <c r="D2" i="5"/>
  <c r="AH7" i="5" s="1"/>
  <c r="V3" i="5"/>
  <c r="A29" i="5"/>
  <c r="A34" i="5"/>
  <c r="J5" i="14"/>
  <c r="R5" i="14"/>
  <c r="C7" i="7"/>
  <c r="AB3" i="5"/>
  <c r="AC20" i="5"/>
  <c r="A28" i="5"/>
  <c r="A32" i="5"/>
  <c r="A33" i="5"/>
  <c r="D2" i="11"/>
  <c r="E36" i="11" s="1"/>
  <c r="E42" i="11" s="1"/>
  <c r="U21" i="5" l="1"/>
  <c r="V21" i="5" s="1"/>
  <c r="U17" i="5"/>
  <c r="V17" i="5" s="1"/>
  <c r="EK5" i="14" s="1"/>
  <c r="U13" i="5"/>
  <c r="V13" i="5" s="1"/>
  <c r="U16" i="5"/>
  <c r="V16" i="5" s="1"/>
  <c r="U22" i="5"/>
  <c r="V22" i="5" s="1"/>
  <c r="U18" i="5"/>
  <c r="V18" i="5" s="1"/>
  <c r="EL5" i="14" s="1"/>
  <c r="U14" i="5"/>
  <c r="V14" i="5" s="1"/>
  <c r="EH5" i="14" s="1"/>
  <c r="U20" i="5"/>
  <c r="V20" i="5" s="1"/>
  <c r="U23" i="5"/>
  <c r="V23" i="5" s="1"/>
  <c r="U19" i="5"/>
  <c r="V19" i="5" s="1"/>
  <c r="U15" i="5"/>
  <c r="V15" i="5" s="1"/>
  <c r="EI5" i="14" s="1"/>
  <c r="AO5" i="14"/>
  <c r="BW5" i="14"/>
  <c r="BK37" i="5"/>
  <c r="DG5" i="14"/>
  <c r="BT39" i="5"/>
  <c r="BT17" i="5"/>
  <c r="BU5" i="14"/>
  <c r="BT36" i="5"/>
  <c r="K23" i="11"/>
  <c r="B5" i="14"/>
  <c r="CK5" i="14"/>
  <c r="CG5" i="14"/>
  <c r="BK21" i="5"/>
  <c r="BK52" i="5"/>
  <c r="BT21" i="5"/>
  <c r="BT6" i="5"/>
  <c r="BT32" i="5"/>
  <c r="U5" i="14"/>
  <c r="BO5" i="14"/>
  <c r="AY5" i="14"/>
  <c r="BK49" i="5"/>
  <c r="BK14" i="5"/>
  <c r="BT11" i="5"/>
  <c r="DK5" i="14"/>
  <c r="BK43" i="5"/>
  <c r="CC5" i="14"/>
  <c r="BT41" i="5"/>
  <c r="BT49" i="5"/>
  <c r="BK60" i="5"/>
  <c r="AI5" i="14"/>
  <c r="BT35" i="5"/>
  <c r="BT23" i="5"/>
  <c r="AW5" i="14"/>
  <c r="BT7" i="5"/>
  <c r="AK5" i="14"/>
  <c r="BT42" i="5"/>
  <c r="CE5" i="14"/>
  <c r="BK7" i="5"/>
  <c r="BT22" i="5"/>
  <c r="BK29" i="5"/>
  <c r="CI5" i="14"/>
  <c r="BK11" i="5"/>
  <c r="BT44" i="5"/>
  <c r="BI5" i="14"/>
  <c r="CM5" i="14"/>
  <c r="BT46" i="5"/>
  <c r="BK5" i="14"/>
  <c r="BT53" i="5"/>
  <c r="BY5" i="14"/>
  <c r="CO5" i="14"/>
  <c r="BK48" i="5"/>
  <c r="BK30" i="5"/>
  <c r="BK53" i="5"/>
  <c r="BK31" i="5"/>
  <c r="BT9" i="5"/>
  <c r="BK18" i="5"/>
  <c r="BK15" i="5"/>
  <c r="BK9" i="5"/>
  <c r="BM5" i="14"/>
  <c r="BT18" i="5"/>
  <c r="H5" i="11"/>
  <c r="Z13" i="11" s="1"/>
  <c r="Y13" i="11" s="1"/>
  <c r="BK27" i="5"/>
  <c r="BT27" i="5"/>
  <c r="DI5" i="14"/>
  <c r="BT58" i="5"/>
  <c r="BQ5" i="14"/>
  <c r="BT34" i="5"/>
  <c r="AM5" i="14"/>
  <c r="DA5" i="14"/>
  <c r="BK50" i="5"/>
  <c r="BR73" i="5"/>
  <c r="BS5" i="14"/>
  <c r="BA5" i="14"/>
  <c r="BK51" i="5"/>
  <c r="BT28" i="5"/>
  <c r="DC5" i="14"/>
  <c r="BT51" i="5"/>
  <c r="BT50" i="5"/>
  <c r="BT13" i="5"/>
  <c r="BG5" i="14"/>
  <c r="BT16" i="5"/>
  <c r="BT25" i="5"/>
  <c r="CW5" i="14"/>
  <c r="BR72" i="5"/>
  <c r="AG5" i="14"/>
  <c r="BT24" i="5"/>
  <c r="BT20" i="5"/>
  <c r="BK39" i="5"/>
  <c r="BK57" i="5"/>
  <c r="BK38" i="5"/>
  <c r="BT45" i="5"/>
  <c r="BK55" i="5"/>
  <c r="BK25" i="5"/>
  <c r="BR71" i="5"/>
  <c r="BT57" i="5"/>
  <c r="AS5" i="14"/>
  <c r="U33" i="5"/>
  <c r="U28" i="5"/>
  <c r="U32" i="5"/>
  <c r="G31" i="11"/>
  <c r="U34" i="5"/>
  <c r="U29" i="5"/>
  <c r="U26" i="5"/>
  <c r="U31" i="5"/>
  <c r="U27" i="5"/>
  <c r="U24" i="5"/>
  <c r="U30" i="5"/>
  <c r="U25" i="5"/>
  <c r="B20" i="11"/>
  <c r="Y5" i="14"/>
  <c r="BK8" i="5"/>
  <c r="D6" i="11"/>
  <c r="Z16" i="11" s="1"/>
  <c r="Y16" i="11" s="1"/>
  <c r="L5" i="14"/>
  <c r="BK59" i="5"/>
  <c r="BT56" i="5"/>
  <c r="DM5" i="14"/>
  <c r="N23" i="11"/>
  <c r="W3" i="11"/>
  <c r="Y3" i="11"/>
  <c r="DN5" i="14"/>
  <c r="K24" i="11"/>
  <c r="P5" i="11"/>
  <c r="Z15" i="11" s="1"/>
  <c r="Y15" i="11" s="1"/>
  <c r="K5" i="14"/>
  <c r="H35" i="11"/>
  <c r="H41" i="11" s="1"/>
  <c r="B36" i="11"/>
  <c r="B42" i="11" s="1"/>
  <c r="Z8" i="11"/>
  <c r="Y8" i="11" s="1"/>
  <c r="G5" i="14"/>
  <c r="K5" i="11"/>
  <c r="Z14" i="11" s="1"/>
  <c r="Y14" i="11" s="1"/>
  <c r="AC5" i="14"/>
  <c r="BK10" i="5"/>
  <c r="S5" i="14"/>
  <c r="D3" i="11"/>
  <c r="BT33" i="5" l="1"/>
  <c r="BT5" i="5"/>
  <c r="BT12" i="5"/>
  <c r="BT26" i="5"/>
  <c r="BT54" i="5"/>
  <c r="BT40" i="5"/>
  <c r="BR74" i="5"/>
  <c r="BT19" i="5"/>
  <c r="W10" i="11"/>
  <c r="W11" i="11"/>
  <c r="W19" i="11"/>
  <c r="W14" i="11"/>
  <c r="W17" i="11"/>
  <c r="W12" i="11"/>
  <c r="W18" i="11"/>
  <c r="W13" i="11"/>
  <c r="W15" i="11"/>
  <c r="W20" i="11"/>
  <c r="W16" i="11"/>
  <c r="G30" i="11"/>
  <c r="BT47" i="5"/>
  <c r="EJ5" i="14"/>
  <c r="V33" i="11"/>
  <c r="B32" i="11"/>
  <c r="B31" i="11"/>
  <c r="V31" i="11"/>
  <c r="V27" i="11"/>
  <c r="V29" i="11"/>
  <c r="EG5" i="14"/>
  <c r="B30" i="11"/>
  <c r="E26" i="11"/>
  <c r="DR5" i="14"/>
  <c r="AA21" i="11"/>
  <c r="AE21" i="11" s="1"/>
  <c r="AA20" i="11"/>
  <c r="AE20" i="11" s="1"/>
  <c r="AA19" i="11"/>
  <c r="AE19" i="11" s="1"/>
  <c r="AA3" i="11"/>
  <c r="AE3" i="11" s="1"/>
  <c r="AA18" i="11"/>
  <c r="AE18" i="11" s="1"/>
  <c r="AA17" i="11"/>
  <c r="AE17" i="11" s="1"/>
  <c r="AA16" i="11"/>
  <c r="AE16" i="11" s="1"/>
  <c r="AA15" i="11"/>
  <c r="AE15" i="11" s="1"/>
  <c r="AA14" i="11"/>
  <c r="AE14" i="11" s="1"/>
  <c r="AA13" i="11"/>
  <c r="AE13" i="11" s="1"/>
  <c r="AA12" i="11"/>
  <c r="AE12" i="11" s="1"/>
  <c r="AA11" i="11"/>
  <c r="AE11" i="11" s="1"/>
  <c r="AA10" i="11"/>
  <c r="AE10" i="11" s="1"/>
  <c r="AA9" i="11"/>
  <c r="AE9" i="11" s="1"/>
  <c r="AA8" i="11"/>
  <c r="AE8" i="11" s="1"/>
  <c r="AA6" i="11"/>
  <c r="AE6" i="11" s="1"/>
  <c r="AA5" i="11"/>
  <c r="AE5" i="11" s="1"/>
  <c r="AA4" i="11"/>
  <c r="AE4" i="11" s="1"/>
  <c r="AA7" i="11"/>
  <c r="AE7" i="11" s="1"/>
  <c r="G27" i="5" l="1"/>
  <c r="H27" i="5" s="1"/>
  <c r="K27" i="5" s="1"/>
  <c r="S27" i="5" s="1"/>
  <c r="I27" i="5" s="1"/>
  <c r="G22" i="5"/>
  <c r="H22" i="5" s="1"/>
  <c r="J22" i="5" s="1"/>
  <c r="G15" i="5"/>
  <c r="H15" i="5" s="1"/>
  <c r="J15" i="5" s="1"/>
  <c r="G31" i="5"/>
  <c r="H31" i="5" s="1"/>
  <c r="K31" i="5" s="1"/>
  <c r="S31" i="5" s="1"/>
  <c r="I31" i="5" s="1"/>
  <c r="G26" i="5"/>
  <c r="H26" i="5" s="1"/>
  <c r="J26" i="5" s="1"/>
  <c r="G14" i="5"/>
  <c r="H14" i="5" s="1"/>
  <c r="J14" i="5" s="1"/>
  <c r="G11" i="5"/>
  <c r="H11" i="5" s="1"/>
  <c r="J11" i="5" s="1"/>
  <c r="G25" i="5"/>
  <c r="H25" i="5" s="1"/>
  <c r="K25" i="5" s="1"/>
  <c r="S25" i="5" s="1"/>
  <c r="I25" i="5" s="1"/>
  <c r="G19" i="5"/>
  <c r="H19" i="5" s="1"/>
  <c r="K19" i="5" s="1"/>
  <c r="S19" i="5" s="1"/>
  <c r="I19" i="5" s="1"/>
  <c r="G20" i="5"/>
  <c r="H20" i="5" s="1"/>
  <c r="K20" i="5" s="1"/>
  <c r="S20" i="5" s="1"/>
  <c r="I20" i="5" s="1"/>
  <c r="G21" i="5"/>
  <c r="H21" i="5" s="1"/>
  <c r="J21" i="5" s="1"/>
  <c r="G28" i="5"/>
  <c r="H28" i="5" s="1"/>
  <c r="J28" i="5" s="1"/>
  <c r="G18" i="5"/>
  <c r="H18" i="5" s="1"/>
  <c r="J18" i="5" s="1"/>
  <c r="G17" i="5"/>
  <c r="H17" i="5" s="1"/>
  <c r="G32" i="5"/>
  <c r="H32" i="5" s="1"/>
  <c r="J32" i="5" s="1"/>
  <c r="G29" i="5"/>
  <c r="H29" i="5" s="1"/>
  <c r="K29" i="5" s="1"/>
  <c r="S29" i="5" s="1"/>
  <c r="I29" i="5" s="1"/>
  <c r="G10" i="5"/>
  <c r="H10" i="5" s="1"/>
  <c r="J10" i="5" s="1"/>
  <c r="G13" i="5"/>
  <c r="H13" i="5" s="1"/>
  <c r="K13" i="5" s="1"/>
  <c r="S13" i="5" s="1"/>
  <c r="I13" i="5" s="1"/>
  <c r="G12" i="5"/>
  <c r="H12" i="5" s="1"/>
  <c r="K12" i="5" s="1"/>
  <c r="S12" i="5" s="1"/>
  <c r="I12" i="5" s="1"/>
  <c r="G23" i="5"/>
  <c r="H23" i="5" s="1"/>
  <c r="J23" i="5" s="1"/>
  <c r="G30" i="5"/>
  <c r="H30" i="5" s="1"/>
  <c r="G9" i="5"/>
  <c r="H9" i="5" s="1"/>
  <c r="G24" i="5"/>
  <c r="H24" i="5" s="1"/>
  <c r="J24" i="5" s="1"/>
  <c r="G16" i="5"/>
  <c r="H16" i="5" s="1"/>
  <c r="J16" i="5" s="1"/>
  <c r="F29" i="5" l="1"/>
  <c r="E27" i="5"/>
  <c r="D27" i="5" s="1"/>
  <c r="E19" i="5"/>
  <c r="D19" i="5" s="1"/>
  <c r="E25" i="5"/>
  <c r="D25" i="5" s="1"/>
  <c r="E12" i="5"/>
  <c r="D12" i="5" s="1"/>
  <c r="E13" i="5"/>
  <c r="D13" i="5" s="1"/>
  <c r="F20" i="5"/>
  <c r="K22" i="5"/>
  <c r="S22" i="5" s="1"/>
  <c r="I22" i="5" s="1"/>
  <c r="K15" i="5"/>
  <c r="S15" i="5" s="1"/>
  <c r="I15" i="5" s="1"/>
  <c r="K26" i="5"/>
  <c r="S26" i="5" s="1"/>
  <c r="I26" i="5" s="1"/>
  <c r="J27" i="5"/>
  <c r="J31" i="5"/>
  <c r="J12" i="5"/>
  <c r="J20" i="5"/>
  <c r="K11" i="5"/>
  <c r="S11" i="5" s="1"/>
  <c r="I11" i="5" s="1"/>
  <c r="K16" i="5"/>
  <c r="S16" i="5" s="1"/>
  <c r="I16" i="5" s="1"/>
  <c r="F12" i="5"/>
  <c r="K14" i="5"/>
  <c r="S14" i="5" s="1"/>
  <c r="I14" i="5" s="1"/>
  <c r="F25" i="5"/>
  <c r="F27" i="5"/>
  <c r="F13" i="5"/>
  <c r="K21" i="5"/>
  <c r="S21" i="5" s="1"/>
  <c r="I21" i="5" s="1"/>
  <c r="J25" i="5"/>
  <c r="J29" i="5"/>
  <c r="K24" i="5"/>
  <c r="S24" i="5" s="1"/>
  <c r="I24" i="5" s="1"/>
  <c r="E20" i="5"/>
  <c r="D20" i="5" s="1"/>
  <c r="J13" i="5"/>
  <c r="K9" i="5"/>
  <c r="S9" i="5" s="1"/>
  <c r="F9" i="5" s="1"/>
  <c r="F19" i="5"/>
  <c r="K30" i="5"/>
  <c r="S30" i="5" s="1"/>
  <c r="I30" i="5" s="1"/>
  <c r="J30" i="5"/>
  <c r="K28" i="5"/>
  <c r="S28" i="5" s="1"/>
  <c r="I28" i="5" s="1"/>
  <c r="J19" i="5"/>
  <c r="K10" i="5"/>
  <c r="S10" i="5" s="1"/>
  <c r="I10" i="5" s="1"/>
  <c r="K23" i="5"/>
  <c r="S23" i="5" s="1"/>
  <c r="I23" i="5" s="1"/>
  <c r="K18" i="5"/>
  <c r="S18" i="5" s="1"/>
  <c r="I18" i="5" s="1"/>
  <c r="J17" i="5"/>
  <c r="K17" i="5"/>
  <c r="S17" i="5" s="1"/>
  <c r="I17" i="5" s="1"/>
  <c r="F21" i="5" l="1"/>
  <c r="E26" i="5"/>
  <c r="D26" i="5" s="1"/>
  <c r="F24" i="5"/>
  <c r="E15" i="5"/>
  <c r="D15" i="5" s="1"/>
  <c r="E14" i="5"/>
  <c r="D14" i="5" s="1"/>
  <c r="E16" i="5"/>
  <c r="D16" i="5" s="1"/>
  <c r="F22" i="5"/>
  <c r="F11" i="5"/>
  <c r="BQ37" i="5"/>
  <c r="F23" i="5"/>
  <c r="E23" i="5"/>
  <c r="D23" i="5" s="1"/>
  <c r="F10" i="5"/>
  <c r="BQ9" i="5"/>
  <c r="BQ60" i="5"/>
  <c r="BQ51" i="5"/>
  <c r="BQ23" i="5"/>
  <c r="BQ30" i="5"/>
  <c r="BQ39" i="5"/>
  <c r="BQ15" i="5"/>
  <c r="BQ52" i="5"/>
  <c r="BQ59" i="5"/>
  <c r="BQ50" i="5"/>
  <c r="BQ35" i="5"/>
  <c r="BQ40" i="5"/>
  <c r="BQ34" i="5"/>
  <c r="BQ41" i="5"/>
  <c r="BQ36" i="5"/>
  <c r="BQ43" i="5"/>
  <c r="BQ38" i="5"/>
  <c r="BQ44" i="5"/>
  <c r="BQ46" i="5"/>
  <c r="BQ25" i="5"/>
  <c r="BQ32" i="5"/>
  <c r="BQ13" i="5"/>
  <c r="BQ16" i="5"/>
  <c r="BQ31" i="5"/>
  <c r="BQ28" i="5"/>
  <c r="BQ26" i="5"/>
  <c r="BQ29" i="5"/>
  <c r="BQ8" i="5"/>
  <c r="BQ27" i="5"/>
  <c r="E22" i="5"/>
  <c r="D22" i="5" s="1"/>
  <c r="BQ17" i="5"/>
  <c r="BQ14" i="5"/>
  <c r="BQ10" i="5"/>
  <c r="BQ11" i="5"/>
  <c r="BQ7" i="5"/>
  <c r="BQ24" i="5"/>
  <c r="BQ12" i="5"/>
  <c r="BQ22" i="5"/>
  <c r="BQ21" i="5"/>
  <c r="BQ6" i="5"/>
  <c r="BQ57" i="5"/>
  <c r="BQ54" i="5"/>
  <c r="BQ45" i="5"/>
  <c r="F15" i="5"/>
  <c r="F26" i="5"/>
  <c r="BQ58" i="5"/>
  <c r="E11" i="5"/>
  <c r="D11" i="5" s="1"/>
  <c r="BQ33" i="5"/>
  <c r="BQ47" i="5"/>
  <c r="F16" i="5"/>
  <c r="F14" i="5"/>
  <c r="BQ42" i="5"/>
  <c r="E21" i="5"/>
  <c r="D21" i="5" s="1"/>
  <c r="BQ53" i="5"/>
  <c r="BQ49" i="5"/>
  <c r="E24" i="5"/>
  <c r="D24" i="5" s="1"/>
  <c r="BQ48" i="5"/>
  <c r="BQ56" i="5"/>
  <c r="E10" i="5"/>
  <c r="D10" i="5" s="1"/>
  <c r="BQ18" i="5"/>
  <c r="AH18" i="5"/>
  <c r="DZ5" i="14" s="1"/>
  <c r="BQ20" i="5"/>
  <c r="BQ19" i="5"/>
  <c r="BQ55" i="5"/>
  <c r="AH16" i="5"/>
  <c r="DX5" i="14" s="1"/>
  <c r="AH17" i="5"/>
  <c r="K22" i="11" s="1"/>
  <c r="F28" i="5"/>
  <c r="AB19" i="5"/>
  <c r="AH10" i="5" s="1"/>
  <c r="AH9" i="5" s="1"/>
  <c r="F18" i="5"/>
  <c r="E18" i="5"/>
  <c r="D18" i="5" s="1"/>
  <c r="E17" i="5"/>
  <c r="D17" i="5" s="1"/>
  <c r="F17" i="5"/>
  <c r="DP5" i="14" l="1"/>
  <c r="DQ5" i="14"/>
  <c r="M22" i="11"/>
  <c r="V15" i="11"/>
  <c r="E25" i="11"/>
  <c r="V17" i="11"/>
  <c r="DY5" i="14"/>
  <c r="EA5" i="14" s="1"/>
  <c r="F22" i="11"/>
  <c r="AH19" i="5"/>
  <c r="Q22" i="11" s="1"/>
  <c r="AH8" i="5"/>
  <c r="DS5" i="14" s="1"/>
  <c r="V21" i="11"/>
  <c r="V18" i="11"/>
  <c r="V23" i="11"/>
  <c r="V20" i="11"/>
  <c r="V22" i="11"/>
  <c r="V11" i="11"/>
  <c r="V25" i="11"/>
  <c r="V19" i="11"/>
  <c r="V16" i="11"/>
  <c r="V12" i="11"/>
  <c r="V24" i="11"/>
  <c r="V13" i="11"/>
  <c r="V10" i="11"/>
  <c r="B11" i="11" s="1"/>
  <c r="V14" i="11"/>
  <c r="C10" i="5"/>
  <c r="C11" i="5"/>
  <c r="C12" i="5" s="1"/>
  <c r="C13" i="5" s="1"/>
  <c r="C14" i="5" s="1"/>
  <c r="C15" i="5" s="1"/>
  <c r="C16" i="5" s="1"/>
  <c r="C17" i="5" s="1"/>
  <c r="C18" i="5" s="1"/>
  <c r="C19" i="5" s="1"/>
  <c r="C20" i="5" s="1"/>
  <c r="C21" i="5" s="1"/>
  <c r="C22" i="5" s="1"/>
  <c r="C23" i="5" s="1"/>
  <c r="C24" i="5" s="1"/>
  <c r="C25" i="5" s="1"/>
  <c r="C26" i="5" s="1"/>
  <c r="C27" i="5" s="1"/>
  <c r="E24" i="11" l="1"/>
  <c r="AH12" i="5"/>
  <c r="AH14" i="5" s="1"/>
  <c r="AH15" i="5" s="1"/>
  <c r="E27" i="11"/>
  <c r="C11" i="11"/>
  <c r="B12" i="11"/>
  <c r="D11" i="11"/>
  <c r="AE24" i="5"/>
  <c r="AE23" i="5"/>
  <c r="E28" i="11" l="1"/>
  <c r="DT5" i="14"/>
  <c r="I11" i="11"/>
  <c r="H11" i="11"/>
  <c r="B13" i="11"/>
  <c r="D12" i="11"/>
  <c r="C12" i="11"/>
  <c r="DW5" i="14"/>
  <c r="F41" i="11"/>
  <c r="AE25" i="5"/>
  <c r="AE26" i="5"/>
  <c r="F35" i="11"/>
  <c r="DV5" i="14"/>
  <c r="H12" i="11" l="1"/>
  <c r="I12" i="11"/>
  <c r="C13" i="11"/>
  <c r="B14" i="11"/>
  <c r="D13" i="11"/>
  <c r="I13" i="11" l="1"/>
  <c r="H13" i="11"/>
  <c r="B15" i="11"/>
  <c r="C14" i="11"/>
  <c r="D14" i="11"/>
  <c r="I14" i="11" l="1"/>
  <c r="H14" i="11"/>
  <c r="B16" i="11"/>
  <c r="D15" i="11"/>
  <c r="C15" i="11"/>
  <c r="I15" i="11" l="1"/>
  <c r="H15" i="11"/>
  <c r="D16" i="11"/>
  <c r="C16" i="11"/>
  <c r="B17" i="11"/>
  <c r="H16" i="11" l="1"/>
  <c r="I16" i="11"/>
  <c r="B18" i="11"/>
  <c r="D17" i="11"/>
  <c r="C17" i="11"/>
  <c r="H17" i="11" l="1"/>
  <c r="I17" i="11"/>
  <c r="C18" i="11"/>
  <c r="J11" i="11"/>
  <c r="D18" i="11"/>
  <c r="I18" i="11" l="1"/>
  <c r="H18" i="11"/>
  <c r="L11" i="11"/>
  <c r="K11" i="11"/>
  <c r="J12" i="11"/>
  <c r="K12" i="11" l="1"/>
  <c r="J13" i="11"/>
  <c r="L12" i="11"/>
  <c r="P11" i="11"/>
  <c r="Q11" i="11"/>
  <c r="P12" i="11" l="1"/>
  <c r="Q12" i="11"/>
  <c r="J14" i="11"/>
  <c r="K13" i="11"/>
  <c r="L13" i="11"/>
  <c r="P13" i="11" l="1"/>
  <c r="Q13" i="11"/>
  <c r="L14" i="11"/>
  <c r="K14" i="11"/>
  <c r="J15" i="11"/>
  <c r="P14" i="11" l="1"/>
  <c r="Q14" i="11"/>
  <c r="K15" i="11"/>
  <c r="J16" i="11"/>
  <c r="L15" i="11"/>
  <c r="P15" i="11" l="1"/>
  <c r="Q15" i="11"/>
  <c r="J17" i="11"/>
  <c r="L16" i="11"/>
  <c r="K16" i="11"/>
  <c r="P16" i="11" l="1"/>
  <c r="Q16" i="11"/>
  <c r="J18" i="11"/>
  <c r="K17" i="11"/>
  <c r="L17" i="11"/>
  <c r="L18" i="11" l="1"/>
  <c r="BJ5" i="14" s="1"/>
  <c r="K18" i="11"/>
  <c r="P17" i="11"/>
  <c r="Q17" i="11"/>
  <c r="CV5" i="14" l="1"/>
  <c r="AR5" i="14"/>
  <c r="CT5" i="14"/>
  <c r="CR5" i="14"/>
  <c r="X5" i="14"/>
  <c r="CF5" i="14"/>
  <c r="AH5" i="14"/>
  <c r="CL5" i="14"/>
  <c r="DB5" i="14"/>
  <c r="AL5" i="14"/>
  <c r="BV5" i="14"/>
  <c r="CH5" i="14"/>
  <c r="BX5" i="14"/>
  <c r="BF5" i="14"/>
  <c r="AV5" i="14"/>
  <c r="AF5" i="14"/>
  <c r="CZ5" i="14"/>
  <c r="DD5" i="14"/>
  <c r="BD5" i="14"/>
  <c r="AT5" i="14"/>
  <c r="CN5" i="14"/>
  <c r="DH5" i="14"/>
  <c r="CX5" i="14"/>
  <c r="CB5" i="14"/>
  <c r="BZ5" i="14"/>
  <c r="AJ5" i="14"/>
  <c r="AN5" i="14"/>
  <c r="DJ5" i="14"/>
  <c r="AZ5" i="14"/>
  <c r="T5" i="14"/>
  <c r="Z5" i="14"/>
  <c r="BT5" i="14"/>
  <c r="AP5" i="14"/>
  <c r="V5" i="14"/>
  <c r="DF5" i="14"/>
  <c r="BN5" i="14"/>
  <c r="AX5" i="14"/>
  <c r="BL5" i="14"/>
  <c r="BB5" i="14"/>
  <c r="BP5" i="14"/>
  <c r="BH5" i="14"/>
  <c r="CJ5" i="14"/>
  <c r="CP5" i="14"/>
  <c r="AD5" i="14"/>
  <c r="BR5" i="14"/>
  <c r="AB5" i="14"/>
  <c r="CD5" i="14"/>
  <c r="Q18" i="11"/>
  <c r="P18" i="11"/>
</calcChain>
</file>

<file path=xl/sharedStrings.xml><?xml version="1.0" encoding="utf-8"?>
<sst xmlns="http://schemas.openxmlformats.org/spreadsheetml/2006/main" count="11959" uniqueCount="1598">
  <si>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</si>
  <si>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</si>
  <si>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</si>
  <si>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</si>
  <si>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</si>
  <si>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</si>
  <si>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</si>
  <si>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</si>
  <si>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</si>
  <si>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</si>
  <si>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</si>
  <si>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</si>
  <si>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</si>
  <si>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</si>
  <si>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</si>
  <si>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</si>
  <si>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</si>
  <si>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</si>
  <si>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</si>
  <si>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</si>
  <si>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</si>
  <si>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</si>
  <si>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</si>
  <si>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</si>
  <si>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</si>
  <si>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</si>
  <si>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</si>
  <si>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</si>
  <si>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</si>
  <si>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</si>
  <si>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</si>
  <si>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</si>
  <si>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</si>
  <si>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</si>
  <si>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</si>
  <si>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</si>
  <si>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</si>
  <si>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</si>
  <si>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</si>
  <si>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</si>
  <si>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</si>
  <si>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</si>
  <si>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</si>
  <si>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</si>
  <si>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</si>
  <si>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</si>
  <si>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</si>
  <si>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</si>
  <si>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</si>
  <si>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</si>
  <si>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</si>
  <si>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</si>
  <si>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</si>
  <si>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</si>
  <si>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</si>
  <si>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</si>
  <si>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</si>
  <si>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</si>
  <si>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</si>
  <si>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محمود</t>
  </si>
  <si>
    <t>مروان</t>
  </si>
  <si>
    <t>محمد</t>
  </si>
  <si>
    <t>عدنان</t>
  </si>
  <si>
    <t>علي</t>
  </si>
  <si>
    <t>يوسف</t>
  </si>
  <si>
    <t>أحمد</t>
  </si>
  <si>
    <t>جمال</t>
  </si>
  <si>
    <t>محمد علي</t>
  </si>
  <si>
    <t>ماهر</t>
  </si>
  <si>
    <t>محسن</t>
  </si>
  <si>
    <t>بسام</t>
  </si>
  <si>
    <t>محي الدين</t>
  </si>
  <si>
    <t>عبد الرزاق</t>
  </si>
  <si>
    <t>ابراهيم</t>
  </si>
  <si>
    <t>محمد خير</t>
  </si>
  <si>
    <t>زياد</t>
  </si>
  <si>
    <t>عصام</t>
  </si>
  <si>
    <t>احمد</t>
  </si>
  <si>
    <t>خليل</t>
  </si>
  <si>
    <t>محمد عماد</t>
  </si>
  <si>
    <t>نزار</t>
  </si>
  <si>
    <t>فؤاد</t>
  </si>
  <si>
    <t>عبد الهادي</t>
  </si>
  <si>
    <t>نضال</t>
  </si>
  <si>
    <t>صباح</t>
  </si>
  <si>
    <t>خالد</t>
  </si>
  <si>
    <t>عبد الله</t>
  </si>
  <si>
    <t>مازن</t>
  </si>
  <si>
    <t>ايمن</t>
  </si>
  <si>
    <t>مصطفى</t>
  </si>
  <si>
    <t>عماد</t>
  </si>
  <si>
    <t>محمد سامر</t>
  </si>
  <si>
    <t>سمير</t>
  </si>
  <si>
    <t>كمال</t>
  </si>
  <si>
    <t>ياسر</t>
  </si>
  <si>
    <t>غازي</t>
  </si>
  <si>
    <t>محمد هشام</t>
  </si>
  <si>
    <t>فايز</t>
  </si>
  <si>
    <t>رياض</t>
  </si>
  <si>
    <t>هيثم</t>
  </si>
  <si>
    <t>جهاد</t>
  </si>
  <si>
    <t>عبد الكريم</t>
  </si>
  <si>
    <t>حسان</t>
  </si>
  <si>
    <t>محمد بسام</t>
  </si>
  <si>
    <t>اسامه</t>
  </si>
  <si>
    <t>احسان</t>
  </si>
  <si>
    <t>عثمان</t>
  </si>
  <si>
    <t>سامر</t>
  </si>
  <si>
    <t>منال</t>
  </si>
  <si>
    <t>غياث</t>
  </si>
  <si>
    <t>باسم</t>
  </si>
  <si>
    <t>خلدون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</si>
  <si>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</si>
  <si>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</si>
  <si>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</si>
  <si>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</si>
  <si>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</si>
  <si>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</si>
  <si>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</si>
  <si>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</si>
  <si>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</si>
  <si>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</si>
  <si>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</si>
  <si>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</si>
  <si>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</si>
  <si>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</si>
  <si>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</si>
  <si>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</si>
  <si>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</si>
  <si>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</si>
  <si>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</si>
  <si>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</si>
  <si>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</si>
  <si>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</si>
  <si>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هناء</t>
  </si>
  <si>
    <t>سوسن</t>
  </si>
  <si>
    <t>فاطمة</t>
  </si>
  <si>
    <t>مريم</t>
  </si>
  <si>
    <t>قمر</t>
  </si>
  <si>
    <t>ناديا</t>
  </si>
  <si>
    <t>مها</t>
  </si>
  <si>
    <t>منى</t>
  </si>
  <si>
    <t>سحر</t>
  </si>
  <si>
    <t>نوال</t>
  </si>
  <si>
    <t>امنه</t>
  </si>
  <si>
    <t>خديجه</t>
  </si>
  <si>
    <t>مرفت</t>
  </si>
  <si>
    <t>وفاء</t>
  </si>
  <si>
    <t>عليا</t>
  </si>
  <si>
    <t>كوثر</t>
  </si>
  <si>
    <t>انتصار</t>
  </si>
  <si>
    <t>هيام</t>
  </si>
  <si>
    <t>سمر</t>
  </si>
  <si>
    <t>هيفاء</t>
  </si>
  <si>
    <t>هنادي</t>
  </si>
  <si>
    <t>مياده</t>
  </si>
  <si>
    <t>يسرى</t>
  </si>
  <si>
    <t>باسمه</t>
  </si>
  <si>
    <t>غاده</t>
  </si>
  <si>
    <t>سعاد</t>
  </si>
  <si>
    <t>فريال</t>
  </si>
  <si>
    <t>ايمان</t>
  </si>
  <si>
    <t>سناء</t>
  </si>
  <si>
    <t>ميساء</t>
  </si>
  <si>
    <t>سميره</t>
  </si>
  <si>
    <t>فاطمه</t>
  </si>
  <si>
    <t>اميره</t>
  </si>
  <si>
    <t>هدى</t>
  </si>
  <si>
    <t>عائده</t>
  </si>
  <si>
    <t>رجاء</t>
  </si>
  <si>
    <t>نجاح</t>
  </si>
  <si>
    <t>زينب</t>
  </si>
  <si>
    <t>محمد هيثم</t>
  </si>
  <si>
    <t>فايزه</t>
  </si>
  <si>
    <t>لينا</t>
  </si>
  <si>
    <t>جمانه</t>
  </si>
  <si>
    <t>رويده</t>
  </si>
  <si>
    <t>فدوى</t>
  </si>
  <si>
    <t>أمل</t>
  </si>
  <si>
    <t>عائشه</t>
  </si>
  <si>
    <t>نور الهدى</t>
  </si>
  <si>
    <t>ابتسام</t>
  </si>
  <si>
    <t>فاتن</t>
  </si>
  <si>
    <t>سلوى</t>
  </si>
  <si>
    <t>سوزان</t>
  </si>
  <si>
    <t>صبحيه</t>
  </si>
  <si>
    <t>فضه</t>
  </si>
  <si>
    <t>فراس</t>
  </si>
  <si>
    <t>رباح</t>
  </si>
  <si>
    <t>منتهى</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</si>
  <si>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</si>
  <si>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</si>
  <si>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</si>
  <si>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</si>
  <si>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</si>
  <si>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</si>
  <si>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</si>
  <si>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</si>
  <si>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</si>
  <si>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</si>
  <si>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</si>
  <si>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</si>
  <si>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</si>
  <si>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</si>
  <si>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</si>
  <si>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</si>
  <si>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</si>
  <si>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</si>
  <si>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</si>
  <si>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</si>
  <si>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</si>
  <si>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</si>
  <si>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</si>
  <si>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</si>
  <si>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</si>
  <si>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</si>
  <si>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</si>
  <si>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</si>
  <si>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</si>
  <si>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</si>
  <si>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</si>
  <si>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</si>
  <si>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</si>
  <si>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</si>
  <si>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الحاصلين على وثيقة وفاة من مكتب شؤون الشهداء والجرحى والمفقودين لأبناء و أزواج المتوفيين بالعمليات المشابهة للعمليات الحربية</t>
  </si>
  <si>
    <t>نوفه</t>
  </si>
  <si>
    <t>عبد المجيد</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</si>
  <si>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</si>
  <si>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</si>
  <si>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</si>
  <si>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</si>
  <si>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</si>
  <si>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</si>
  <si>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</si>
  <si>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</si>
  <si>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</si>
  <si>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</si>
  <si>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</si>
  <si>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</si>
  <si>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</si>
  <si>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</si>
  <si>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</si>
  <si>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</si>
  <si>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</si>
  <si>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</si>
  <si>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</si>
  <si>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</si>
  <si>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</si>
  <si>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</si>
  <si>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</si>
  <si>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</si>
  <si>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</si>
  <si>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</si>
  <si>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</si>
  <si>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</si>
  <si>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</si>
  <si>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</si>
  <si>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امال</t>
  </si>
  <si>
    <t>ثناء</t>
  </si>
  <si>
    <t>حسن</t>
  </si>
  <si>
    <t>بشرى</t>
  </si>
  <si>
    <t>ريما</t>
  </si>
  <si>
    <t>فاديه</t>
  </si>
  <si>
    <t>راغده</t>
  </si>
  <si>
    <t>ندى</t>
  </si>
  <si>
    <t>فاديا</t>
  </si>
  <si>
    <t>ميسون</t>
  </si>
  <si>
    <t>عمر</t>
  </si>
  <si>
    <t>موسى</t>
  </si>
  <si>
    <t>تغريد</t>
  </si>
  <si>
    <t>امل</t>
  </si>
  <si>
    <t>سميرة</t>
  </si>
  <si>
    <t>محمد جمال</t>
  </si>
  <si>
    <t>هشام</t>
  </si>
  <si>
    <t>دلال</t>
  </si>
  <si>
    <t>اسماعيل</t>
  </si>
  <si>
    <t>ختام</t>
  </si>
  <si>
    <t>هديه</t>
  </si>
  <si>
    <t>ماجد</t>
  </si>
  <si>
    <t>سعيد</t>
  </si>
  <si>
    <t>عبد اللطيف</t>
  </si>
  <si>
    <t>معين</t>
  </si>
  <si>
    <t>نبيل</t>
  </si>
  <si>
    <t>يحيى</t>
  </si>
  <si>
    <t>رنده</t>
  </si>
  <si>
    <t>عبد الرحمن</t>
  </si>
  <si>
    <t>لطيفه</t>
  </si>
  <si>
    <t>غسان</t>
  </si>
  <si>
    <t>عماد الدين</t>
  </si>
  <si>
    <t>عبير</t>
  </si>
  <si>
    <t>عيد</t>
  </si>
  <si>
    <t>سليم</t>
  </si>
  <si>
    <t>موفق</t>
  </si>
  <si>
    <t>حسام</t>
  </si>
  <si>
    <t>رحمه</t>
  </si>
  <si>
    <t>لما</t>
  </si>
  <si>
    <t>جابر</t>
  </si>
  <si>
    <t>ليلى</t>
  </si>
  <si>
    <t>عادل</t>
  </si>
  <si>
    <t>سليمان</t>
  </si>
  <si>
    <t>جهان</t>
  </si>
  <si>
    <t>فيصل</t>
  </si>
  <si>
    <t>حليمه</t>
  </si>
  <si>
    <t>انور</t>
  </si>
  <si>
    <t>منيره</t>
  </si>
  <si>
    <t>منير</t>
  </si>
  <si>
    <t>لؤي</t>
  </si>
  <si>
    <t>بديع</t>
  </si>
  <si>
    <t>نوره</t>
  </si>
  <si>
    <t>رقيه</t>
  </si>
  <si>
    <t>محمد بشار</t>
  </si>
  <si>
    <t>رزان</t>
  </si>
  <si>
    <t>الهام</t>
  </si>
  <si>
    <t>ناهد</t>
  </si>
  <si>
    <t>هاله</t>
  </si>
  <si>
    <t>أمون</t>
  </si>
  <si>
    <t>اسماء</t>
  </si>
  <si>
    <t>عبده</t>
  </si>
  <si>
    <t>ناصر</t>
  </si>
  <si>
    <t>عامر</t>
  </si>
  <si>
    <t>سميحه</t>
  </si>
  <si>
    <t>عبدالله</t>
  </si>
  <si>
    <t>مهى</t>
  </si>
  <si>
    <t>هاشم</t>
  </si>
  <si>
    <t>ريم</t>
  </si>
  <si>
    <t>وداد</t>
  </si>
  <si>
    <t>حسام الدين</t>
  </si>
  <si>
    <t>رائده</t>
  </si>
  <si>
    <t>فوزي</t>
  </si>
  <si>
    <t>اكرم</t>
  </si>
  <si>
    <t>كامل</t>
  </si>
  <si>
    <t>ياسين</t>
  </si>
  <si>
    <t>الياس</t>
  </si>
  <si>
    <t>روضه</t>
  </si>
  <si>
    <t>رضوان</t>
  </si>
  <si>
    <t>مهند</t>
  </si>
  <si>
    <t>جميله</t>
  </si>
  <si>
    <t>حياة</t>
  </si>
  <si>
    <t>انعام</t>
  </si>
  <si>
    <t>لمياء</t>
  </si>
  <si>
    <t>اماني</t>
  </si>
  <si>
    <t>حميده</t>
  </si>
  <si>
    <t>عوض</t>
  </si>
  <si>
    <t>منصور</t>
  </si>
  <si>
    <t>علاء الدين</t>
  </si>
  <si>
    <t>محمد غسان</t>
  </si>
  <si>
    <t>نور</t>
  </si>
  <si>
    <t>غصون</t>
  </si>
  <si>
    <t>رحاب</t>
  </si>
  <si>
    <t>صفاء</t>
  </si>
  <si>
    <t>عبد العزيز</t>
  </si>
  <si>
    <t>لميس</t>
  </si>
  <si>
    <t>سامي</t>
  </si>
  <si>
    <t>عبدو</t>
  </si>
  <si>
    <t>حكمت</t>
  </si>
  <si>
    <t>نهاد</t>
  </si>
  <si>
    <t>هند</t>
  </si>
  <si>
    <t>اسعد</t>
  </si>
  <si>
    <t>نبيله</t>
  </si>
  <si>
    <t>محمد سعيد</t>
  </si>
  <si>
    <t>محمدفايز</t>
  </si>
  <si>
    <t>سهيل</t>
  </si>
  <si>
    <t>صبحي</t>
  </si>
  <si>
    <t>آمال</t>
  </si>
  <si>
    <t>عائدة</t>
  </si>
  <si>
    <t>حيدر</t>
  </si>
  <si>
    <t>باسل</t>
  </si>
  <si>
    <t>ميرفت</t>
  </si>
  <si>
    <t>فوزه</t>
  </si>
  <si>
    <t>فريد</t>
  </si>
  <si>
    <t xml:space="preserve">ايمان </t>
  </si>
  <si>
    <t>محاسن</t>
  </si>
  <si>
    <t>مأمون</t>
  </si>
  <si>
    <t>هويده</t>
  </si>
  <si>
    <t>محمد ديب</t>
  </si>
  <si>
    <t>ريمه</t>
  </si>
  <si>
    <t xml:space="preserve">محمد </t>
  </si>
  <si>
    <t>سلمى</t>
  </si>
  <si>
    <t>جورج</t>
  </si>
  <si>
    <t>نادر</t>
  </si>
  <si>
    <t>خوله</t>
  </si>
  <si>
    <t>ناجيه</t>
  </si>
  <si>
    <t>محمد عيد</t>
  </si>
  <si>
    <t>بثينه</t>
  </si>
  <si>
    <t>محمد ايمن</t>
  </si>
  <si>
    <t>سالم</t>
  </si>
  <si>
    <t>رولا</t>
  </si>
  <si>
    <t>فاضل</t>
  </si>
  <si>
    <t>عبد المحسن</t>
  </si>
  <si>
    <t>فوزيه</t>
  </si>
  <si>
    <t>ناديه</t>
  </si>
  <si>
    <t>ثائر</t>
  </si>
  <si>
    <t>زهور</t>
  </si>
  <si>
    <t>نجلا</t>
  </si>
  <si>
    <t>وفيق</t>
  </si>
  <si>
    <t>نهلا</t>
  </si>
  <si>
    <t>منيرة</t>
  </si>
  <si>
    <t>عبد الستار</t>
  </si>
  <si>
    <t>غالب</t>
  </si>
  <si>
    <t>ثريا</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</si>
  <si>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</si>
  <si>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</si>
  <si>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</si>
  <si>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</si>
  <si>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</si>
  <si>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</si>
  <si>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</si>
  <si>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</si>
  <si>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</si>
  <si>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</si>
  <si>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</si>
  <si>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</si>
  <si>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</si>
  <si>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</si>
  <si>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</si>
  <si>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</si>
  <si>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لغة الطالب</t>
  </si>
  <si>
    <t>العاملين في وزارة التعليم العالي والمؤسسات والجامعات التابعة لها وأبنائهم</t>
  </si>
  <si>
    <t>محمد مروان</t>
  </si>
  <si>
    <t>محمد صالح</t>
  </si>
  <si>
    <t>اديبه</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</si>
  <si>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</si>
  <si>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</si>
  <si>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</si>
  <si>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</si>
  <si>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</si>
  <si>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</si>
  <si>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</si>
  <si>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</si>
  <si>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</si>
  <si>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</si>
  <si>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</si>
  <si>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</si>
  <si>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</si>
  <si>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جورجيت</t>
  </si>
  <si>
    <t>عارف</t>
  </si>
  <si>
    <t>رشيد</t>
  </si>
  <si>
    <t>غاليه</t>
  </si>
  <si>
    <t xml:space="preserve">علي </t>
  </si>
  <si>
    <t>زهريه</t>
  </si>
  <si>
    <t>فطوم</t>
  </si>
  <si>
    <t>نورا</t>
  </si>
  <si>
    <t>غادة</t>
  </si>
  <si>
    <t>نبال</t>
  </si>
  <si>
    <t>منور</t>
  </si>
  <si>
    <t>محمد الرفاعي</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</si>
  <si>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</si>
  <si>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</si>
  <si>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</si>
  <si>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</si>
  <si>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</si>
  <si>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</si>
  <si>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</si>
  <si>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</si>
  <si>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</si>
  <si>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</si>
  <si>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</si>
  <si>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</si>
  <si>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</si>
  <si>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</si>
  <si>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</si>
  <si>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</si>
  <si>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</si>
  <si>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</si>
  <si>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</si>
  <si>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</si>
  <si>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</si>
  <si>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</si>
  <si>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</si>
  <si>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</si>
  <si>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</si>
  <si>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</si>
  <si>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الرياض</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</si>
  <si>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</si>
  <si>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</si>
  <si>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</si>
  <si>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</si>
  <si>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</si>
  <si>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</si>
  <si>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</si>
  <si>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</si>
  <si>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</si>
  <si>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</si>
  <si>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</si>
  <si>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السودانية</t>
  </si>
  <si>
    <t>اليمنية</t>
  </si>
  <si>
    <t>رقم جواز السفر لغير السوريين</t>
  </si>
  <si>
    <t>الرسوم المدورة</t>
  </si>
  <si>
    <t>أدخل الرقم الإمتحاني</t>
  </si>
  <si>
    <t>الكويت</t>
  </si>
  <si>
    <t>جلال</t>
  </si>
  <si>
    <t>يبرود</t>
  </si>
  <si>
    <t>جرمانا</t>
  </si>
  <si>
    <t>زيد</t>
  </si>
  <si>
    <t>نبيلة</t>
  </si>
  <si>
    <t>انيس</t>
  </si>
  <si>
    <t>صلخد</t>
  </si>
  <si>
    <t>سلام</t>
  </si>
  <si>
    <t>دبي</t>
  </si>
  <si>
    <t>دوما</t>
  </si>
  <si>
    <t>مخيم اليرموك</t>
  </si>
  <si>
    <t>عرطوز</t>
  </si>
  <si>
    <t>مشفى دوما</t>
  </si>
  <si>
    <t>نشأت</t>
  </si>
  <si>
    <t>يرموك</t>
  </si>
  <si>
    <t>جديدة عرطوز</t>
  </si>
  <si>
    <t>السيدة زينب</t>
  </si>
  <si>
    <t>ميادة</t>
  </si>
  <si>
    <t xml:space="preserve">مشفى دوما </t>
  </si>
  <si>
    <t>ربيعة</t>
  </si>
  <si>
    <t>التل</t>
  </si>
  <si>
    <t>محمد حسن</t>
  </si>
  <si>
    <t>قدسيا</t>
  </si>
  <si>
    <t>كسوه</t>
  </si>
  <si>
    <t>قطنا</t>
  </si>
  <si>
    <t>الكسوة</t>
  </si>
  <si>
    <t xml:space="preserve">يوسف </t>
  </si>
  <si>
    <t>حفيظة</t>
  </si>
  <si>
    <t>خيريه</t>
  </si>
  <si>
    <t xml:space="preserve">هيثم </t>
  </si>
  <si>
    <t xml:space="preserve">منى </t>
  </si>
  <si>
    <t>فريده</t>
  </si>
  <si>
    <t>مصياف</t>
  </si>
  <si>
    <t>سميح</t>
  </si>
  <si>
    <t>النبك</t>
  </si>
  <si>
    <t>الشيخ مسكين</t>
  </si>
  <si>
    <t>هاديه</t>
  </si>
  <si>
    <t>زاهر</t>
  </si>
  <si>
    <t>ورود</t>
  </si>
  <si>
    <t>رقية</t>
  </si>
  <si>
    <t>شام</t>
  </si>
  <si>
    <t>باسمة</t>
  </si>
  <si>
    <t>حرستا</t>
  </si>
  <si>
    <t>داريا</t>
  </si>
  <si>
    <t>احمد راتب</t>
  </si>
  <si>
    <t>رهف</t>
  </si>
  <si>
    <t>عائشة</t>
  </si>
  <si>
    <t>ميادين</t>
  </si>
  <si>
    <t>جيرود</t>
  </si>
  <si>
    <t>راس المعره</t>
  </si>
  <si>
    <t>خديجة</t>
  </si>
  <si>
    <t>قلعة جندل</t>
  </si>
  <si>
    <t>سرغايا</t>
  </si>
  <si>
    <t>قطيفة</t>
  </si>
  <si>
    <t>عرنه</t>
  </si>
  <si>
    <t>شفيق</t>
  </si>
  <si>
    <t>مطيعه</t>
  </si>
  <si>
    <t>جميلة</t>
  </si>
  <si>
    <t>كريمة</t>
  </si>
  <si>
    <t>عتيبة</t>
  </si>
  <si>
    <t xml:space="preserve">احمد </t>
  </si>
  <si>
    <t xml:space="preserve">ابراهيم </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</si>
  <si>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</si>
  <si>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</si>
  <si>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</si>
  <si>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</si>
  <si>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</si>
  <si>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</si>
  <si>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</si>
  <si>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</si>
  <si>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</si>
  <si>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</si>
  <si>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</si>
  <si>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</si>
  <si>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</si>
  <si>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</si>
  <si>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</si>
  <si>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</si>
  <si>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</si>
  <si>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</si>
  <si>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</si>
  <si>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</si>
  <si>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</si>
  <si>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</si>
  <si>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</si>
  <si>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</si>
  <si>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</si>
  <si>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</si>
  <si>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</si>
  <si>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</si>
  <si>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</si>
  <si>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</si>
  <si>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</si>
  <si>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</si>
  <si>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</si>
  <si>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</si>
  <si>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</si>
  <si>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</si>
  <si>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</si>
  <si>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</si>
  <si>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</si>
  <si>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</si>
  <si>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</si>
  <si>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</si>
  <si>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</si>
  <si>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</si>
  <si>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</si>
  <si>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</si>
  <si>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</si>
  <si>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</si>
  <si>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</si>
  <si>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</si>
  <si>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</si>
  <si>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الرابعة</t>
  </si>
  <si>
    <t>ابراهيم ابراهيم</t>
  </si>
  <si>
    <t>احمد الاغا</t>
  </si>
  <si>
    <t>محمد ابراهيم</t>
  </si>
  <si>
    <t>محمد سليمان</t>
  </si>
  <si>
    <t>احمد عوض</t>
  </si>
  <si>
    <t>محمد حسام الدين</t>
  </si>
  <si>
    <t>عاطف</t>
  </si>
  <si>
    <t>خان الشيح</t>
  </si>
  <si>
    <t>هيله</t>
  </si>
  <si>
    <t xml:space="preserve">سوسن </t>
  </si>
  <si>
    <t>حفيظه</t>
  </si>
  <si>
    <t xml:space="preserve">حلب </t>
  </si>
  <si>
    <t>جمانة</t>
  </si>
  <si>
    <t>بيت سحم</t>
  </si>
  <si>
    <t>سمية</t>
  </si>
  <si>
    <t xml:space="preserve">منال </t>
  </si>
  <si>
    <t>ممدوح</t>
  </si>
  <si>
    <t>رمزية</t>
  </si>
  <si>
    <t>مؤمنة</t>
  </si>
  <si>
    <t>بيروت</t>
  </si>
  <si>
    <t>نها</t>
  </si>
  <si>
    <t>مرتضى</t>
  </si>
  <si>
    <t xml:space="preserve">نضال </t>
  </si>
  <si>
    <t>حليمة</t>
  </si>
  <si>
    <t>أسعد</t>
  </si>
  <si>
    <t>مظهر</t>
  </si>
  <si>
    <t>دربل</t>
  </si>
  <si>
    <t xml:space="preserve">محمود </t>
  </si>
  <si>
    <t xml:space="preserve">نجوى </t>
  </si>
  <si>
    <t>مريمين</t>
  </si>
  <si>
    <t xml:space="preserve">نور الدين </t>
  </si>
  <si>
    <t>مرزوق</t>
  </si>
  <si>
    <t>بديعة</t>
  </si>
  <si>
    <t>معرتمصرين</t>
  </si>
  <si>
    <t>نبك</t>
  </si>
  <si>
    <t xml:space="preserve">امينه </t>
  </si>
  <si>
    <t>محمد منذر</t>
  </si>
  <si>
    <t>اسد</t>
  </si>
  <si>
    <t xml:space="preserve">هويده </t>
  </si>
  <si>
    <t>هندية</t>
  </si>
  <si>
    <t xml:space="preserve">قطنا </t>
  </si>
  <si>
    <t>رنجس</t>
  </si>
  <si>
    <t xml:space="preserve">اليرموك </t>
  </si>
  <si>
    <t>خولة</t>
  </si>
  <si>
    <t>مطيع</t>
  </si>
  <si>
    <t xml:space="preserve">ناهد </t>
  </si>
  <si>
    <t>هلا</t>
  </si>
  <si>
    <t>شكرية</t>
  </si>
  <si>
    <t>صناعة</t>
  </si>
  <si>
    <t>أدبي</t>
  </si>
  <si>
    <t>فنون نسوية</t>
  </si>
  <si>
    <t>بيطرية</t>
  </si>
  <si>
    <t>زراعية</t>
  </si>
  <si>
    <t>معتي</t>
  </si>
  <si>
    <t>امون</t>
  </si>
  <si>
    <t>مهنا</t>
  </si>
  <si>
    <t>لطيفة</t>
  </si>
  <si>
    <t>وزيره</t>
  </si>
  <si>
    <t>مريم حسن</t>
  </si>
  <si>
    <t xml:space="preserve">سحر </t>
  </si>
  <si>
    <t xml:space="preserve">امل </t>
  </si>
  <si>
    <t>السجن</t>
  </si>
  <si>
    <t>ناهدة</t>
  </si>
  <si>
    <t>م</t>
  </si>
  <si>
    <t>انثى</t>
  </si>
  <si>
    <t>يجب أن تقوم بملئ الحقول بالمعلومات المطلوبة بشكل صحيح</t>
  </si>
  <si>
    <t>فصل أول 2021-2022</t>
  </si>
  <si>
    <t>الفصل الأول 2021-2022</t>
  </si>
  <si>
    <t>مواصلات</t>
  </si>
  <si>
    <t>نقل</t>
  </si>
  <si>
    <t>نفط</t>
  </si>
  <si>
    <t>فصل ثاني 2021-2022</t>
  </si>
  <si>
    <t>10</t>
  </si>
  <si>
    <t>الفصل الثاني 2021-2022</t>
  </si>
  <si>
    <t>المحافظة</t>
  </si>
  <si>
    <t>الفصل الأول 2022-2023</t>
  </si>
  <si>
    <t>العربية الالعربية السوريةة</t>
  </si>
  <si>
    <t>رفعه</t>
  </si>
  <si>
    <t>الايقافوالحرمان</t>
  </si>
  <si>
    <t>F33</t>
  </si>
  <si>
    <t>1</t>
  </si>
  <si>
    <t>منقطع ف1 2022-2023</t>
  </si>
  <si>
    <t>الرقم الامتحاني</t>
  </si>
  <si>
    <t>مستنفذ</t>
  </si>
  <si>
    <t>منقطع ف2 22/23</t>
  </si>
  <si>
    <t>الفصل الثاني 2022-2023</t>
  </si>
  <si>
    <t>فصل ثاني 2022-2023</t>
  </si>
  <si>
    <t>رسوم الانقطاع</t>
  </si>
  <si>
    <t>بدا</t>
  </si>
  <si>
    <t>استنفذت في الفصل الثاني للعام الدراسي 2020-2021</t>
  </si>
  <si>
    <t>استنفذ في الفصل الثاني 22-23</t>
  </si>
  <si>
    <t>استنفذت في الفصل الأول للعام الدراسي 2021-2022</t>
  </si>
  <si>
    <t>استنفذ في الفصل الثاني للعام الدراسي 21-22</t>
  </si>
  <si>
    <t>استنفذ في الفصل الثاني للعام الدراسي  21-22</t>
  </si>
  <si>
    <t>إرسال ملف الإستمارة (Excel ) عبر البريد الإلكتروني إلى العنوان التالي :
spm.ople113@ hotmail.com 
ويجب أن يكون موضوع الإيميل هو الرقم الامتحاني للطالب</t>
  </si>
  <si>
    <t>منقطع ف1 23/24</t>
  </si>
  <si>
    <t>الفصل الأول 2024-2023</t>
  </si>
  <si>
    <t>A</t>
  </si>
  <si>
    <t>الثالثة حديث</t>
  </si>
  <si>
    <t>الرقم</t>
  </si>
  <si>
    <t>محمد عارف</t>
  </si>
  <si>
    <t>ايمان حللي</t>
  </si>
  <si>
    <t xml:space="preserve">ابتسام </t>
  </si>
  <si>
    <t>عدي الديب</t>
  </si>
  <si>
    <t xml:space="preserve">علاء الدين دهان </t>
  </si>
  <si>
    <t xml:space="preserve">فاطمه </t>
  </si>
  <si>
    <t>ماهر شيخ الارض</t>
  </si>
  <si>
    <t xml:space="preserve">معتز ابو رشيد </t>
  </si>
  <si>
    <t>صدقي</t>
  </si>
  <si>
    <t xml:space="preserve">لطيفة </t>
  </si>
  <si>
    <t>داوود</t>
  </si>
  <si>
    <t>اسعاف</t>
  </si>
  <si>
    <t>استنفذت في الفصل الأول للعام الدراسي 22-23</t>
  </si>
  <si>
    <t>هبه الديوب</t>
  </si>
  <si>
    <t>احلام النجار</t>
  </si>
  <si>
    <t>محمد غالب</t>
  </si>
  <si>
    <t xml:space="preserve">حسين منصور </t>
  </si>
  <si>
    <t xml:space="preserve">اسمهان </t>
  </si>
  <si>
    <t>سهير</t>
  </si>
  <si>
    <t xml:space="preserve">رياض </t>
  </si>
  <si>
    <t xml:space="preserve">انطون </t>
  </si>
  <si>
    <t>مالك عيروط</t>
  </si>
  <si>
    <t>رزق</t>
  </si>
  <si>
    <t>انطوان</t>
  </si>
  <si>
    <t xml:space="preserve">جمانه </t>
  </si>
  <si>
    <t>محمد مرهج</t>
  </si>
  <si>
    <t>هبه سلوم</t>
  </si>
  <si>
    <t>استنفذ في الفصل الأول 23-24</t>
  </si>
  <si>
    <t>واجب الدرزي</t>
  </si>
  <si>
    <t>احمد شيخ نجيب</t>
  </si>
  <si>
    <t>محمد خليل</t>
  </si>
  <si>
    <t xml:space="preserve">آلاء كل </t>
  </si>
  <si>
    <t>رزان الحبال</t>
  </si>
  <si>
    <t>ريم الشديدي</t>
  </si>
  <si>
    <t>فاتن الشيبه</t>
  </si>
  <si>
    <t>محمد فراس الجبان</t>
  </si>
  <si>
    <t>محمد أديب</t>
  </si>
  <si>
    <t xml:space="preserve">ياسمين العلاوي </t>
  </si>
  <si>
    <t>ايهم خزعه</t>
  </si>
  <si>
    <t>حسان الصليبي</t>
  </si>
  <si>
    <t xml:space="preserve">ضحى الغنيمي الميداني </t>
  </si>
  <si>
    <t xml:space="preserve">سمير </t>
  </si>
  <si>
    <t xml:space="preserve">هنا </t>
  </si>
  <si>
    <t>فادي ابوسمرة</t>
  </si>
  <si>
    <t>ايلين</t>
  </si>
  <si>
    <t>لؤي الحمصي</t>
  </si>
  <si>
    <t>يدر الدين</t>
  </si>
  <si>
    <t>محمد النجار</t>
  </si>
  <si>
    <t>معتز عبدالعال</t>
  </si>
  <si>
    <t>فرزات</t>
  </si>
  <si>
    <t>خانم</t>
  </si>
  <si>
    <t xml:space="preserve">ميناس نوفل </t>
  </si>
  <si>
    <t>نور الشمص</t>
  </si>
  <si>
    <t>محمدنذير</t>
  </si>
  <si>
    <t>رغداء</t>
  </si>
  <si>
    <t>ابراهيم شحرور</t>
  </si>
  <si>
    <t xml:space="preserve">عيسى </t>
  </si>
  <si>
    <t>الليث ادريبي</t>
  </si>
  <si>
    <t>مطانيوس</t>
  </si>
  <si>
    <t>الياس اندراوس</t>
  </si>
  <si>
    <t>حسينه</t>
  </si>
  <si>
    <t>أماني زخور</t>
  </si>
  <si>
    <t>سعدية</t>
  </si>
  <si>
    <t xml:space="preserve">مها </t>
  </si>
  <si>
    <t xml:space="preserve">امنه المدني </t>
  </si>
  <si>
    <t xml:space="preserve">سميره </t>
  </si>
  <si>
    <t>اناماريا نحاس</t>
  </si>
  <si>
    <t>انس نشواتي</t>
  </si>
  <si>
    <t xml:space="preserve">سمر </t>
  </si>
  <si>
    <t>ايمان غازي</t>
  </si>
  <si>
    <t>ظريفه</t>
  </si>
  <si>
    <t xml:space="preserve"> بتول الحشى</t>
  </si>
  <si>
    <t>رائدة</t>
  </si>
  <si>
    <t>جمال جمال الدين</t>
  </si>
  <si>
    <t>جودت ابراهيم</t>
  </si>
  <si>
    <t>جودي العظم</t>
  </si>
  <si>
    <t>خلدون النبكي</t>
  </si>
  <si>
    <t>سعدي</t>
  </si>
  <si>
    <t>داليا حميد</t>
  </si>
  <si>
    <t>دانا النحاس</t>
  </si>
  <si>
    <t>محمد صادق</t>
  </si>
  <si>
    <t>دنيا شقفه</t>
  </si>
  <si>
    <t>دينا حمد</t>
  </si>
  <si>
    <t>ديبة</t>
  </si>
  <si>
    <t>راما أبو الذهب</t>
  </si>
  <si>
    <t>راميا  ارزنجاني</t>
  </si>
  <si>
    <t>نرمين</t>
  </si>
  <si>
    <t>رغد صباغ</t>
  </si>
  <si>
    <t>محمد نبيل</t>
  </si>
  <si>
    <t>رؤىالعليان</t>
  </si>
  <si>
    <t>ريم ابو حسن</t>
  </si>
  <si>
    <t>شكيب</t>
  </si>
  <si>
    <t>ريم الحسين</t>
  </si>
  <si>
    <t>ساره شمس الدين</t>
  </si>
  <si>
    <t>محمد غازي</t>
  </si>
  <si>
    <t xml:space="preserve">مريم </t>
  </si>
  <si>
    <t xml:space="preserve">شام العجه </t>
  </si>
  <si>
    <t>ماويه</t>
  </si>
  <si>
    <t>شام حورية</t>
  </si>
  <si>
    <t>عبد الرحمن شمايط</t>
  </si>
  <si>
    <t>هيسم</t>
  </si>
  <si>
    <t>وائل</t>
  </si>
  <si>
    <t>علاء الدين الحلبي</t>
  </si>
  <si>
    <t>علاء عوض</t>
  </si>
  <si>
    <t>عمر عبد الدائم</t>
  </si>
  <si>
    <t>غفران عبد المجيد</t>
  </si>
  <si>
    <t>فاطمة عبد المجيد</t>
  </si>
  <si>
    <t xml:space="preserve">عبير </t>
  </si>
  <si>
    <t xml:space="preserve">فتحية </t>
  </si>
  <si>
    <t>محمد عباده جبان</t>
  </si>
  <si>
    <t xml:space="preserve">محمد مؤمن بقاعي </t>
  </si>
  <si>
    <t xml:space="preserve">رضوان </t>
  </si>
  <si>
    <t xml:space="preserve">مهيبه </t>
  </si>
  <si>
    <t>مرام نجيب</t>
  </si>
  <si>
    <t xml:space="preserve">مروه جزماتي </t>
  </si>
  <si>
    <t>مناف غانم</t>
  </si>
  <si>
    <t>منى أبو آذان</t>
  </si>
  <si>
    <t>منى مدور</t>
  </si>
  <si>
    <t>مها عبد الرسول</t>
  </si>
  <si>
    <t xml:space="preserve">سناء </t>
  </si>
  <si>
    <t>مياس حبي</t>
  </si>
  <si>
    <t>ميسم الناصيف</t>
  </si>
  <si>
    <t>نرجس هرملاني</t>
  </si>
  <si>
    <t>نورشان معتوق</t>
  </si>
  <si>
    <t>نورهان صندوق</t>
  </si>
  <si>
    <t>هبه  القصار بني المرجه</t>
  </si>
  <si>
    <t>هديل جمول</t>
  </si>
  <si>
    <t>هلا القدسي</t>
  </si>
  <si>
    <t>محمد عبد المنعم</t>
  </si>
  <si>
    <t>هلا بزره</t>
  </si>
  <si>
    <t xml:space="preserve">ندى </t>
  </si>
  <si>
    <t>بتول الخوري</t>
  </si>
  <si>
    <t>هادي</t>
  </si>
  <si>
    <t>رنين عتال</t>
  </si>
  <si>
    <t>محمد مازن جمعه زبانة</t>
  </si>
  <si>
    <t xml:space="preserve">صباح </t>
  </si>
  <si>
    <t>رهف الارناؤط</t>
  </si>
  <si>
    <t>طريف</t>
  </si>
  <si>
    <t>غيث كشيك</t>
  </si>
  <si>
    <t>محمد تيسير غنام</t>
  </si>
  <si>
    <t>محمد ياسر</t>
  </si>
  <si>
    <t>أحمد الارنب</t>
  </si>
  <si>
    <t>محمد مكي</t>
  </si>
  <si>
    <t xml:space="preserve">محي الدين </t>
  </si>
  <si>
    <t>حسناء</t>
  </si>
  <si>
    <t>امل شرابي</t>
  </si>
  <si>
    <t>عربيه</t>
  </si>
  <si>
    <t>أميرة الرز</t>
  </si>
  <si>
    <t>ايه المولى</t>
  </si>
  <si>
    <t>محمد فهد</t>
  </si>
  <si>
    <t>حسين غالي</t>
  </si>
  <si>
    <t>لواز</t>
  </si>
  <si>
    <t xml:space="preserve">خالد الساعاتي </t>
  </si>
  <si>
    <t xml:space="preserve">ناصر </t>
  </si>
  <si>
    <t>خزامى عبدالباقي</t>
  </si>
  <si>
    <t>غصن</t>
  </si>
  <si>
    <t>دعاء القدسي</t>
  </si>
  <si>
    <t xml:space="preserve">ساجده النحاس </t>
  </si>
  <si>
    <t>دلال الخيمي</t>
  </si>
  <si>
    <t>راما بواب</t>
  </si>
  <si>
    <t>شريفه</t>
  </si>
  <si>
    <t>سهى</t>
  </si>
  <si>
    <t xml:space="preserve">ربى عبد السلام </t>
  </si>
  <si>
    <t>كلثوم</t>
  </si>
  <si>
    <t xml:space="preserve">رزان طبوش </t>
  </si>
  <si>
    <t>رهام شمشوم</t>
  </si>
  <si>
    <t>هالة</t>
  </si>
  <si>
    <t>زكوان جاموس</t>
  </si>
  <si>
    <t>غزوان</t>
  </si>
  <si>
    <t>زياد الحلبي</t>
  </si>
  <si>
    <t>رفيق</t>
  </si>
  <si>
    <t>سالي سليمان</t>
  </si>
  <si>
    <t>سعدة</t>
  </si>
  <si>
    <t>سلافه حسين عبدو</t>
  </si>
  <si>
    <t>سلام شامية</t>
  </si>
  <si>
    <t>سلمى طرابلسي</t>
  </si>
  <si>
    <t>لمى</t>
  </si>
  <si>
    <t>شجون الغصين</t>
  </si>
  <si>
    <t>ميسم</t>
  </si>
  <si>
    <t xml:space="preserve">هناء </t>
  </si>
  <si>
    <t xml:space="preserve">ضياء مخلوطه </t>
  </si>
  <si>
    <t xml:space="preserve">اكرم </t>
  </si>
  <si>
    <t xml:space="preserve">مايه </t>
  </si>
  <si>
    <t>صادق</t>
  </si>
  <si>
    <t>عدنان ساري الشمري</t>
  </si>
  <si>
    <t>عدي القرن</t>
  </si>
  <si>
    <t>فادية</t>
  </si>
  <si>
    <t>علاء الدين وزه</t>
  </si>
  <si>
    <t>علي ابوتركي</t>
  </si>
  <si>
    <t>عماد الدين الاغبر</t>
  </si>
  <si>
    <t>عمر شاهين</t>
  </si>
  <si>
    <t>فاضله</t>
  </si>
  <si>
    <t>غيداء عمايري</t>
  </si>
  <si>
    <t>فخري</t>
  </si>
  <si>
    <t xml:space="preserve">صالحة </t>
  </si>
  <si>
    <t xml:space="preserve">حسين </t>
  </si>
  <si>
    <t>لانا</t>
  </si>
  <si>
    <t xml:space="preserve">كريستل نخلة </t>
  </si>
  <si>
    <t xml:space="preserve">زهى غريب </t>
  </si>
  <si>
    <t>لانا الرباعي</t>
  </si>
  <si>
    <t xml:space="preserve">راتب </t>
  </si>
  <si>
    <t>لين سخني</t>
  </si>
  <si>
    <t xml:space="preserve">ناديا </t>
  </si>
  <si>
    <t>مبين حسين</t>
  </si>
  <si>
    <t>محمد الاجرد</t>
  </si>
  <si>
    <t>حمادي</t>
  </si>
  <si>
    <t>محمد الخليف</t>
  </si>
  <si>
    <t>غازية المحمد</t>
  </si>
  <si>
    <t>محمد العكاوي</t>
  </si>
  <si>
    <t>بسيمه</t>
  </si>
  <si>
    <t xml:space="preserve">مأمون </t>
  </si>
  <si>
    <t>محمد براء ابو حرب</t>
  </si>
  <si>
    <t xml:space="preserve">محمد براء عجاج </t>
  </si>
  <si>
    <t xml:space="preserve">محمد ياسين </t>
  </si>
  <si>
    <t xml:space="preserve">ملك </t>
  </si>
  <si>
    <t>محمد رامي نخال</t>
  </si>
  <si>
    <t>محمد علاء السبع</t>
  </si>
  <si>
    <t>محمد مهند زعويط</t>
  </si>
  <si>
    <t>محمد وسام صبح</t>
  </si>
  <si>
    <t>محمد يونس القطان</t>
  </si>
  <si>
    <t>مرح جبور</t>
  </si>
  <si>
    <t>مروة زريقي</t>
  </si>
  <si>
    <t>مروه الترك</t>
  </si>
  <si>
    <t>مصطفى حمد</t>
  </si>
  <si>
    <t>منال الناصر</t>
  </si>
  <si>
    <t>رامز</t>
  </si>
  <si>
    <t>شادية</t>
  </si>
  <si>
    <t>منيب بكري</t>
  </si>
  <si>
    <t>موسى حسين</t>
  </si>
  <si>
    <t xml:space="preserve">نانسي نونه </t>
  </si>
  <si>
    <t>سلمة</t>
  </si>
  <si>
    <t>نذير حصري</t>
  </si>
  <si>
    <t>نور مغربيه</t>
  </si>
  <si>
    <t xml:space="preserve">باسمه </t>
  </si>
  <si>
    <t>صفية</t>
  </si>
  <si>
    <t>يوسف مقدم</t>
  </si>
  <si>
    <t xml:space="preserve">محمد نزار شرشار </t>
  </si>
  <si>
    <t xml:space="preserve">ايمن </t>
  </si>
  <si>
    <t xml:space="preserve">سها </t>
  </si>
  <si>
    <t>ابي الكنج</t>
  </si>
  <si>
    <t>عواطف</t>
  </si>
  <si>
    <t>احمد ابراهيم</t>
  </si>
  <si>
    <t>احمد ابو سمره</t>
  </si>
  <si>
    <t>احمد الذياب</t>
  </si>
  <si>
    <t>احمد المرادني</t>
  </si>
  <si>
    <t>عبد الباسط</t>
  </si>
  <si>
    <t>احمد برغله</t>
  </si>
  <si>
    <t>احمد جسومه</t>
  </si>
  <si>
    <t>رغيده</t>
  </si>
  <si>
    <t>أحمد راجحة</t>
  </si>
  <si>
    <t>احمد زين حموش</t>
  </si>
  <si>
    <t>إسراء حبوباتي</t>
  </si>
  <si>
    <t>استنفذ في الفصل الأول 22-23</t>
  </si>
  <si>
    <t>الاء حسن</t>
  </si>
  <si>
    <t xml:space="preserve">اماني الكناكري </t>
  </si>
  <si>
    <t xml:space="preserve">أمل </t>
  </si>
  <si>
    <t xml:space="preserve">محمد سعيد </t>
  </si>
  <si>
    <t>ايمان السبيني</t>
  </si>
  <si>
    <t xml:space="preserve">إيمان بريكان </t>
  </si>
  <si>
    <t>ايمان فقعه</t>
  </si>
  <si>
    <t>معتصم</t>
  </si>
  <si>
    <t>باسل القصار</t>
  </si>
  <si>
    <t>بتول شمام</t>
  </si>
  <si>
    <t>اسما</t>
  </si>
  <si>
    <t>براء الهيشان</t>
  </si>
  <si>
    <t xml:space="preserve">فضة </t>
  </si>
  <si>
    <t xml:space="preserve">تمارة عز الدين </t>
  </si>
  <si>
    <t xml:space="preserve">جمال </t>
  </si>
  <si>
    <t>جوزفين اصطفان</t>
  </si>
  <si>
    <t>اميل</t>
  </si>
  <si>
    <t>تقلا</t>
  </si>
  <si>
    <t xml:space="preserve">حسام الاشقر </t>
  </si>
  <si>
    <t>حلا السلامة</t>
  </si>
  <si>
    <t>حنان الحلواني</t>
  </si>
  <si>
    <t xml:space="preserve">محمد زياد </t>
  </si>
  <si>
    <t>جومانه</t>
  </si>
  <si>
    <t xml:space="preserve">انعام </t>
  </si>
  <si>
    <t>خالد الرفاعي</t>
  </si>
  <si>
    <t>خالد دلة</t>
  </si>
  <si>
    <t>خديجة ديب</t>
  </si>
  <si>
    <t>خلدون الحمد</t>
  </si>
  <si>
    <t>خولة كنج</t>
  </si>
  <si>
    <t>محمد ايهاب</t>
  </si>
  <si>
    <t xml:space="preserve">دانية الموصلي </t>
  </si>
  <si>
    <t>داود انطون</t>
  </si>
  <si>
    <t>ميرنا</t>
  </si>
  <si>
    <t>مديحة</t>
  </si>
  <si>
    <t>دعاء عرفه</t>
  </si>
  <si>
    <t>ديانا الكردي</t>
  </si>
  <si>
    <t>راما بدر</t>
  </si>
  <si>
    <t>جرعه</t>
  </si>
  <si>
    <t>رامي عمورة</t>
  </si>
  <si>
    <t>ربا الخاني</t>
  </si>
  <si>
    <t>محمد كامل</t>
  </si>
  <si>
    <t>ربا عبدالعزيز</t>
  </si>
  <si>
    <t>ربال تفيحه</t>
  </si>
  <si>
    <t>رجاء الحسين</t>
  </si>
  <si>
    <t>رغد مراد</t>
  </si>
  <si>
    <t>محمد موفق</t>
  </si>
  <si>
    <t>رهف الدكاك</t>
  </si>
  <si>
    <t>محمد مالك</t>
  </si>
  <si>
    <t>رهف الميداني</t>
  </si>
  <si>
    <t>روان القاق</t>
  </si>
  <si>
    <t>رؤى ابراهيم</t>
  </si>
  <si>
    <t>رؤى زغرة</t>
  </si>
  <si>
    <t>تحسين</t>
  </si>
  <si>
    <t>فتحية</t>
  </si>
  <si>
    <t>ريم عبد العزيز</t>
  </si>
  <si>
    <t>زين العابدين سالم</t>
  </si>
  <si>
    <t>شويكار</t>
  </si>
  <si>
    <t>ساره المصري</t>
  </si>
  <si>
    <t>محمد ملهم</t>
  </si>
  <si>
    <t>روعه بعيره</t>
  </si>
  <si>
    <t>سامر الصارم</t>
  </si>
  <si>
    <t>غزة</t>
  </si>
  <si>
    <t>سامر وانلي</t>
  </si>
  <si>
    <t>سدره الصيداوي</t>
  </si>
  <si>
    <t>محمد شريف</t>
  </si>
  <si>
    <t>نيرمين</t>
  </si>
  <si>
    <t>سلافه حمصي</t>
  </si>
  <si>
    <t>نهوى</t>
  </si>
  <si>
    <t>سها كف الغزال</t>
  </si>
  <si>
    <t>شيماء حاكمه</t>
  </si>
  <si>
    <t>شمائل</t>
  </si>
  <si>
    <t>صفا الحلبي</t>
  </si>
  <si>
    <t>محمد أيمن</t>
  </si>
  <si>
    <t>طارق العطار</t>
  </si>
  <si>
    <t>طالب المصري</t>
  </si>
  <si>
    <t>عاصم السيد</t>
  </si>
  <si>
    <t>عائشة الأديب</t>
  </si>
  <si>
    <t xml:space="preserve">عبد الرحمن الغراوي </t>
  </si>
  <si>
    <t xml:space="preserve">محمد اسامة </t>
  </si>
  <si>
    <t xml:space="preserve">فتون </t>
  </si>
  <si>
    <t>عبد الرحمن القطيفاني</t>
  </si>
  <si>
    <t>محمد سميح</t>
  </si>
  <si>
    <t xml:space="preserve">عبد الرحمن المسالخي </t>
  </si>
  <si>
    <t>عبد الرحمن الملا</t>
  </si>
  <si>
    <t>عبد العزيز القطان</t>
  </si>
  <si>
    <t>عبد الرحمن حلواني</t>
  </si>
  <si>
    <t>عبد الله المحمد</t>
  </si>
  <si>
    <t>علا الحلو</t>
  </si>
  <si>
    <t>علا نعوم</t>
  </si>
  <si>
    <t>علي سردار</t>
  </si>
  <si>
    <t>عماد الدين حسب الله</t>
  </si>
  <si>
    <t>الفت</t>
  </si>
  <si>
    <t>خيرية</t>
  </si>
  <si>
    <t>فادي السماره</t>
  </si>
  <si>
    <t>منصف</t>
  </si>
  <si>
    <t>جوليت</t>
  </si>
  <si>
    <t>فادي حمد</t>
  </si>
  <si>
    <t>أمين</t>
  </si>
  <si>
    <t>فالح المحمد العبدلله</t>
  </si>
  <si>
    <t>مطر</t>
  </si>
  <si>
    <t>عفراء</t>
  </si>
  <si>
    <t xml:space="preserve">فرح الجبان </t>
  </si>
  <si>
    <t>قاسم الزعبي</t>
  </si>
  <si>
    <t>قمر الحجار</t>
  </si>
  <si>
    <t>كريستين شليويط</t>
  </si>
  <si>
    <t>كندة حيدر</t>
  </si>
  <si>
    <t xml:space="preserve">لمامليكة </t>
  </si>
  <si>
    <t xml:space="preserve">سجيع </t>
  </si>
  <si>
    <t xml:space="preserve">حميدة </t>
  </si>
  <si>
    <t>لمى نطفجي</t>
  </si>
  <si>
    <t>ليث الدالاتي</t>
  </si>
  <si>
    <t xml:space="preserve">لين اسماعيل </t>
  </si>
  <si>
    <t xml:space="preserve">ريما </t>
  </si>
  <si>
    <t>مانيا عقل</t>
  </si>
  <si>
    <t>موهيا</t>
  </si>
  <si>
    <t>مجد جمال الدين</t>
  </si>
  <si>
    <t xml:space="preserve">مجدهزيم </t>
  </si>
  <si>
    <t xml:space="preserve">ماهر </t>
  </si>
  <si>
    <t xml:space="preserve">ريتا </t>
  </si>
  <si>
    <t>محمد الفاضل</t>
  </si>
  <si>
    <t>محمد اليوسف</t>
  </si>
  <si>
    <t>محمد اسماعيل الشياح</t>
  </si>
  <si>
    <t>محمد سعيد سنوبر</t>
  </si>
  <si>
    <t>ملك بهلوان</t>
  </si>
  <si>
    <t>اسامة</t>
  </si>
  <si>
    <t>محمد ماهر الطاغوس</t>
  </si>
  <si>
    <t>انتصار عامر</t>
  </si>
  <si>
    <t xml:space="preserve">محمد معاذ المزور </t>
  </si>
  <si>
    <t xml:space="preserve">محمد عمر </t>
  </si>
  <si>
    <t>محمد هشام تميم</t>
  </si>
  <si>
    <t>محمد يحيى اللحام</t>
  </si>
  <si>
    <t>محمد يزن حلواني</t>
  </si>
  <si>
    <t>محمد بشار شحادة</t>
  </si>
  <si>
    <t>محمد صياح ماميش</t>
  </si>
  <si>
    <t>محمد علاء القباني</t>
  </si>
  <si>
    <t>محمد مؤمن البيبي</t>
  </si>
  <si>
    <t>محمود شامي</t>
  </si>
  <si>
    <t>مزنة الاختيار</t>
  </si>
  <si>
    <t>محمد منير</t>
  </si>
  <si>
    <t>مؤمن دهام</t>
  </si>
  <si>
    <t>مؤمن زحيمان</t>
  </si>
  <si>
    <t>مؤيد السحلي</t>
  </si>
  <si>
    <t>عبد الرؤوف</t>
  </si>
  <si>
    <t>ميادة العطار</t>
  </si>
  <si>
    <t>مياس هلال</t>
  </si>
  <si>
    <t>ميسم الصالح</t>
  </si>
  <si>
    <t>نبيهه العلاوي</t>
  </si>
  <si>
    <t xml:space="preserve">نجاح لحلح </t>
  </si>
  <si>
    <t>نجوى النقري</t>
  </si>
  <si>
    <t>فهيم</t>
  </si>
  <si>
    <t>ندى زينو</t>
  </si>
  <si>
    <t xml:space="preserve">ندى قطب </t>
  </si>
  <si>
    <t xml:space="preserve">محمد نبيل </t>
  </si>
  <si>
    <t>نعمت الكل</t>
  </si>
  <si>
    <t>نور اللوجي</t>
  </si>
  <si>
    <t>امير</t>
  </si>
  <si>
    <t xml:space="preserve">نور الهدى بركات </t>
  </si>
  <si>
    <t xml:space="preserve">عبد الفتاح </t>
  </si>
  <si>
    <t xml:space="preserve">مياده </t>
  </si>
  <si>
    <t>نور رمضان</t>
  </si>
  <si>
    <t>موفق جمال</t>
  </si>
  <si>
    <t>غزوه</t>
  </si>
  <si>
    <t>نور مهنا</t>
  </si>
  <si>
    <t>فاتح</t>
  </si>
  <si>
    <t>هبه عمرين</t>
  </si>
  <si>
    <t>هزار شلغين</t>
  </si>
  <si>
    <t>ادال</t>
  </si>
  <si>
    <t>هيفاء برغله</t>
  </si>
  <si>
    <t>محمدرشيد</t>
  </si>
  <si>
    <t>وديع السعد</t>
  </si>
  <si>
    <t>لوليتا رزوق</t>
  </si>
  <si>
    <t>وفيقة صيداوي</t>
  </si>
  <si>
    <t xml:space="preserve">محمد شاكر </t>
  </si>
  <si>
    <t>ولاء المصري</t>
  </si>
  <si>
    <t>اعتماد</t>
  </si>
  <si>
    <t xml:space="preserve">مازن </t>
  </si>
  <si>
    <t xml:space="preserve">يمنى الغميان </t>
  </si>
  <si>
    <t xml:space="preserve">اسماء العطري </t>
  </si>
  <si>
    <t>بتول ليلا</t>
  </si>
  <si>
    <t>فرزت</t>
  </si>
  <si>
    <t xml:space="preserve">رجائي كلش </t>
  </si>
  <si>
    <t>سلمى سحلول</t>
  </si>
  <si>
    <t>عرفان</t>
  </si>
  <si>
    <t>محمد كرك</t>
  </si>
  <si>
    <t xml:space="preserve">رولى </t>
  </si>
  <si>
    <t>نيفين العجمي</t>
  </si>
  <si>
    <t xml:space="preserve">محمد انس شعبان </t>
  </si>
  <si>
    <t>مروه حيدر</t>
  </si>
  <si>
    <t>عمار رستم</t>
  </si>
  <si>
    <t>دانا الحموي</t>
  </si>
  <si>
    <t xml:space="preserve">تغريد الجمال </t>
  </si>
  <si>
    <t xml:space="preserve">الاء شكور </t>
  </si>
  <si>
    <t xml:space="preserve">شكري </t>
  </si>
  <si>
    <t>امل جمعه</t>
  </si>
  <si>
    <t>حمامه</t>
  </si>
  <si>
    <t>اميره حروق</t>
  </si>
  <si>
    <t>ايمان الخليفة</t>
  </si>
  <si>
    <t>ايمان السمان</t>
  </si>
  <si>
    <t>نريمان</t>
  </si>
  <si>
    <t xml:space="preserve">ايناس حمودة </t>
  </si>
  <si>
    <t xml:space="preserve">انس </t>
  </si>
  <si>
    <t xml:space="preserve">رفاه </t>
  </si>
  <si>
    <t xml:space="preserve">غسان </t>
  </si>
  <si>
    <t>إيهاب حافظ</t>
  </si>
  <si>
    <t xml:space="preserve">فلك غنيم </t>
  </si>
  <si>
    <t>احمد الخاوندي</t>
  </si>
  <si>
    <t>الاء مهره</t>
  </si>
  <si>
    <t xml:space="preserve">آيه عيد </t>
  </si>
  <si>
    <t xml:space="preserve">عبد اللطيف </t>
  </si>
  <si>
    <t xml:space="preserve">نسرين </t>
  </si>
  <si>
    <t>بشرى العقباني</t>
  </si>
  <si>
    <t xml:space="preserve">تكوين دالي </t>
  </si>
  <si>
    <t xml:space="preserve">بديعة </t>
  </si>
  <si>
    <t>تولين الناصر</t>
  </si>
  <si>
    <t xml:space="preserve">جهاد </t>
  </si>
  <si>
    <t>ثناء سكرية</t>
  </si>
  <si>
    <t>جود ناصر</t>
  </si>
  <si>
    <t>حيدر كرميا</t>
  </si>
  <si>
    <t>رزان متاعه عكاش</t>
  </si>
  <si>
    <t>زكاء</t>
  </si>
  <si>
    <t>روان سكري</t>
  </si>
  <si>
    <t>روان قيسر</t>
  </si>
  <si>
    <t>رولا حداد</t>
  </si>
  <si>
    <t>ريتا الحبيب</t>
  </si>
  <si>
    <t>رين حداد</t>
  </si>
  <si>
    <t>سارة الأيوبي</t>
  </si>
  <si>
    <t>سعيد بركه</t>
  </si>
  <si>
    <t>سوسن عاشور</t>
  </si>
  <si>
    <t>سينا يعقوب</t>
  </si>
  <si>
    <t>ضياء الجبر ابو فخر</t>
  </si>
  <si>
    <t>وليم</t>
  </si>
  <si>
    <t xml:space="preserve">علاالسلطي الكراد </t>
  </si>
  <si>
    <t xml:space="preserve">صلاح </t>
  </si>
  <si>
    <t>علا خير بك</t>
  </si>
  <si>
    <t>علاء العايش</t>
  </si>
  <si>
    <t>عمار سلامة</t>
  </si>
  <si>
    <t>عوض عوض</t>
  </si>
  <si>
    <t>غادة طرودي</t>
  </si>
  <si>
    <t>لارا علوش</t>
  </si>
  <si>
    <t xml:space="preserve">لبنى الكيلاني </t>
  </si>
  <si>
    <t>لؤي لباد</t>
  </si>
  <si>
    <t>محمد بهاء الدين الحلبي</t>
  </si>
  <si>
    <t xml:space="preserve">محمد علي قابوق </t>
  </si>
  <si>
    <t xml:space="preserve">عبد القادر </t>
  </si>
  <si>
    <t>محمد مجد العلان</t>
  </si>
  <si>
    <t>محمد محارب</t>
  </si>
  <si>
    <t>محمد نضال الشمعة</t>
  </si>
  <si>
    <t>مشعل</t>
  </si>
  <si>
    <t>محمد أنس مريود</t>
  </si>
  <si>
    <t>مروة بلوق</t>
  </si>
  <si>
    <t>مروى بيضون</t>
  </si>
  <si>
    <t>احمد مروان</t>
  </si>
  <si>
    <t>مريم ملص</t>
  </si>
  <si>
    <t>زهيره</t>
  </si>
  <si>
    <t>مؤيد الحداد</t>
  </si>
  <si>
    <t>فرهود</t>
  </si>
  <si>
    <t>نفل</t>
  </si>
  <si>
    <t xml:space="preserve">ميساء الحمود </t>
  </si>
  <si>
    <t xml:space="preserve">وزيره </t>
  </si>
  <si>
    <t xml:space="preserve">نبيل فارس </t>
  </si>
  <si>
    <t xml:space="preserve">جورجيت </t>
  </si>
  <si>
    <t>نسيم شنانه</t>
  </si>
  <si>
    <t xml:space="preserve">هبة سرحان </t>
  </si>
  <si>
    <t>هبه عبود</t>
  </si>
  <si>
    <t>طعمه</t>
  </si>
  <si>
    <t>نجاه</t>
  </si>
  <si>
    <t>ولاء شاهين</t>
  </si>
  <si>
    <t>هديه البعلبكي</t>
  </si>
  <si>
    <t>وليد محمد</t>
  </si>
  <si>
    <t>أحمد السمرة</t>
  </si>
  <si>
    <t>المثنى الحسن الجاسم</t>
  </si>
  <si>
    <t>انطوان ضاحي</t>
  </si>
  <si>
    <t>ايه عطيه معمرجي</t>
  </si>
  <si>
    <t xml:space="preserve">بيان الشيخ </t>
  </si>
  <si>
    <t xml:space="preserve">رغداء </t>
  </si>
  <si>
    <t>ديمه بكيره</t>
  </si>
  <si>
    <t>راما الحموي</t>
  </si>
  <si>
    <t>رفيدة مسعود</t>
  </si>
  <si>
    <t>ريم الدبش</t>
  </si>
  <si>
    <t>عبد الاله سواح</t>
  </si>
  <si>
    <t>عصام الشطة</t>
  </si>
  <si>
    <t>علاء الدين قاسم</t>
  </si>
  <si>
    <t>حنوف</t>
  </si>
  <si>
    <t>محمد ظاهر</t>
  </si>
  <si>
    <t>محمد وسيم بكوره</t>
  </si>
  <si>
    <t xml:space="preserve">عماد الدين </t>
  </si>
  <si>
    <t>هلا سمرة</t>
  </si>
  <si>
    <t xml:space="preserve">وسام الخليل </t>
  </si>
  <si>
    <t>يعرب زيدان</t>
  </si>
  <si>
    <t>محمد مؤيد الخطيب</t>
  </si>
  <si>
    <t>جميل فحيص</t>
  </si>
  <si>
    <t xml:space="preserve">سلوى </t>
  </si>
  <si>
    <t>ايمان الطويل</t>
  </si>
  <si>
    <t>احمد الشيخ</t>
  </si>
  <si>
    <t>محمد عبد الباسط</t>
  </si>
  <si>
    <t>احمد حمود</t>
  </si>
  <si>
    <t>احمد شلهوم</t>
  </si>
  <si>
    <t>احمد يرته</t>
  </si>
  <si>
    <t>اسامه سلامه</t>
  </si>
  <si>
    <t>محمدنايف</t>
  </si>
  <si>
    <t>الاء ابوعلي</t>
  </si>
  <si>
    <t>اميره الحمصي</t>
  </si>
  <si>
    <t>ورده</t>
  </si>
  <si>
    <t>باسل رزق</t>
  </si>
  <si>
    <t>براءه نابلسي</t>
  </si>
  <si>
    <t>بيان خطيب</t>
  </si>
  <si>
    <t>تسنيم غوثاني</t>
  </si>
  <si>
    <t>محمد مطيع</t>
  </si>
  <si>
    <t>جميله الظاهر</t>
  </si>
  <si>
    <t>جيسيكا جبور</t>
  </si>
  <si>
    <t>حسان فتال</t>
  </si>
  <si>
    <t>محمد فوزي</t>
  </si>
  <si>
    <t>رفيف</t>
  </si>
  <si>
    <t>حمزه الجبارين</t>
  </si>
  <si>
    <t>حمزه سليمان</t>
  </si>
  <si>
    <t>حيدر سلوم</t>
  </si>
  <si>
    <t>داني الحداد</t>
  </si>
  <si>
    <t>شاديه</t>
  </si>
  <si>
    <t>راما بلبل</t>
  </si>
  <si>
    <t xml:space="preserve">رافع </t>
  </si>
  <si>
    <t>راما حقي</t>
  </si>
  <si>
    <t>رامي الشوفي</t>
  </si>
  <si>
    <t>رامي سيفو</t>
  </si>
  <si>
    <t>سجيبا</t>
  </si>
  <si>
    <t>ربى غزالة</t>
  </si>
  <si>
    <t>رهام عبود</t>
  </si>
  <si>
    <t>روان بريغش</t>
  </si>
  <si>
    <t>ريتا قسيس</t>
  </si>
  <si>
    <t>فيوليت</t>
  </si>
  <si>
    <t>ريم الضاهر</t>
  </si>
  <si>
    <t>زهرة الحلاق</t>
  </si>
  <si>
    <t>عطى</t>
  </si>
  <si>
    <t>زبيدة</t>
  </si>
  <si>
    <t>سعاد بركات</t>
  </si>
  <si>
    <t>سيطه</t>
  </si>
  <si>
    <t>محمدسالم</t>
  </si>
  <si>
    <t>شذى شموس</t>
  </si>
  <si>
    <t>شهد فريج</t>
  </si>
  <si>
    <t>صالح حسن</t>
  </si>
  <si>
    <t>صبا ميري</t>
  </si>
  <si>
    <t>طلال جباره</t>
  </si>
  <si>
    <t>عاصم شاهين</t>
  </si>
  <si>
    <t>عامر طليعة</t>
  </si>
  <si>
    <t>عبد الهادي الحميمي</t>
  </si>
  <si>
    <t>منال الباشا</t>
  </si>
  <si>
    <t>عبد الهادي موسى</t>
  </si>
  <si>
    <t>علي الحسن</t>
  </si>
  <si>
    <t>غدير العيسمي</t>
  </si>
  <si>
    <t xml:space="preserve">نوفل </t>
  </si>
  <si>
    <t>غدير برهوم</t>
  </si>
  <si>
    <t>غفران العقاد</t>
  </si>
  <si>
    <t>فادي الحميمي</t>
  </si>
  <si>
    <t>محمد نور الدين</t>
  </si>
  <si>
    <t>فراس حمشو</t>
  </si>
  <si>
    <t>عبدالغني</t>
  </si>
  <si>
    <t>كمال القباني الديري</t>
  </si>
  <si>
    <t>وهيب</t>
  </si>
  <si>
    <t>لارا طعمة</t>
  </si>
  <si>
    <t>رضوي</t>
  </si>
  <si>
    <t>لانا حب الرمان</t>
  </si>
  <si>
    <t>لين حداد</t>
  </si>
  <si>
    <t>انشراح</t>
  </si>
  <si>
    <t>لينا حسن</t>
  </si>
  <si>
    <t>مادلين المحمد</t>
  </si>
  <si>
    <t>محمد خلف</t>
  </si>
  <si>
    <t>قصي</t>
  </si>
  <si>
    <t>محمد رمان</t>
  </si>
  <si>
    <t>محمد زرزور</t>
  </si>
  <si>
    <t>شهاب</t>
  </si>
  <si>
    <t>محمد شاكر الحموي باكير</t>
  </si>
  <si>
    <t>هدى صالح</t>
  </si>
  <si>
    <t>محمد فياض الحلاق</t>
  </si>
  <si>
    <t>محمد كولو</t>
  </si>
  <si>
    <t>محمد معاون</t>
  </si>
  <si>
    <t>محمود الغوش</t>
  </si>
  <si>
    <t>مرام أبو النعاج الرفاعي</t>
  </si>
  <si>
    <t>مروه كحول</t>
  </si>
  <si>
    <t>منار دالي كباب</t>
  </si>
  <si>
    <t>موسى عريشة</t>
  </si>
  <si>
    <t>ميار عدس</t>
  </si>
  <si>
    <t>ميسم علوش</t>
  </si>
  <si>
    <t>فتاة محمد</t>
  </si>
  <si>
    <t>ناتالي سلوم</t>
  </si>
  <si>
    <t>نوار</t>
  </si>
  <si>
    <t>نور الزين</t>
  </si>
  <si>
    <t xml:space="preserve">محمد رهيف </t>
  </si>
  <si>
    <t>نور صوان</t>
  </si>
  <si>
    <t>نورا عيروطه</t>
  </si>
  <si>
    <t>ولاء المعلم</t>
  </si>
  <si>
    <t>يافا صبح</t>
  </si>
  <si>
    <t>يمنى سكروجه</t>
  </si>
  <si>
    <t>اسماء السكري</t>
  </si>
  <si>
    <t>محمد عباده القواص</t>
  </si>
  <si>
    <t>مؤمنه رباط</t>
  </si>
  <si>
    <t>نجم الدين مرهج</t>
  </si>
  <si>
    <t>هنادي ابو شاهين</t>
  </si>
  <si>
    <t>هويده ذيب</t>
  </si>
  <si>
    <t>محمد مشهور</t>
  </si>
  <si>
    <t>يزن سلام</t>
  </si>
  <si>
    <t>قتبه زيدان</t>
  </si>
  <si>
    <t>نور مرزه</t>
  </si>
  <si>
    <t>ابراهيم غيلان</t>
  </si>
  <si>
    <t>امامه</t>
  </si>
  <si>
    <t>احمد جدور</t>
  </si>
  <si>
    <t>احمد حاج علي</t>
  </si>
  <si>
    <t>اخلاص ابراهيم</t>
  </si>
  <si>
    <t>يمامه</t>
  </si>
  <si>
    <t>اسامه زيتون</t>
  </si>
  <si>
    <t>فتاه</t>
  </si>
  <si>
    <t>انس القاضي</t>
  </si>
  <si>
    <t>محمد دعاس</t>
  </si>
  <si>
    <t>اورينا الشيخ ابراهيم</t>
  </si>
  <si>
    <t>آيات القاري</t>
  </si>
  <si>
    <t>بريهان سعيدداغستاني</t>
  </si>
  <si>
    <t>كلثم</t>
  </si>
  <si>
    <t>جعفر القدار</t>
  </si>
  <si>
    <t>ركان</t>
  </si>
  <si>
    <t>دارين منجويق</t>
  </si>
  <si>
    <t>داليا طيب</t>
  </si>
  <si>
    <t>دانة عنقه</t>
  </si>
  <si>
    <t>راما وهبه</t>
  </si>
  <si>
    <t>سهاء</t>
  </si>
  <si>
    <t>رامي خضور</t>
  </si>
  <si>
    <t>برجس</t>
  </si>
  <si>
    <t>راميا بدور</t>
  </si>
  <si>
    <t>رزان بكداش</t>
  </si>
  <si>
    <t>رشا حداد</t>
  </si>
  <si>
    <t>رغد بردان</t>
  </si>
  <si>
    <t>رفعت المغوش</t>
  </si>
  <si>
    <t>رماز سعيد</t>
  </si>
  <si>
    <t xml:space="preserve">وفيقة </t>
  </si>
  <si>
    <t>رنيم هرموش</t>
  </si>
  <si>
    <t>رهف صالح</t>
  </si>
  <si>
    <t>نعمة</t>
  </si>
  <si>
    <t>رهف قضماني</t>
  </si>
  <si>
    <t>رؤى طيفور</t>
  </si>
  <si>
    <t>زينة قهوه جي</t>
  </si>
  <si>
    <t>ساره عجايني</t>
  </si>
  <si>
    <t>علاء</t>
  </si>
  <si>
    <t>سميره كردي</t>
  </si>
  <si>
    <t>سيدرا فرح</t>
  </si>
  <si>
    <t>شيرين خليل</t>
  </si>
  <si>
    <t>صفاء الحمادي الكوجك</t>
  </si>
  <si>
    <t>عبد الكافي الشبلي</t>
  </si>
  <si>
    <t>غاده الحريري</t>
  </si>
  <si>
    <t>كوثر الداري</t>
  </si>
  <si>
    <t>لما ابراهيم</t>
  </si>
  <si>
    <t>تمرة</t>
  </si>
  <si>
    <t>لورا حمدان</t>
  </si>
  <si>
    <t>لين ابراهيم</t>
  </si>
  <si>
    <t>لينا العربجي</t>
  </si>
  <si>
    <t>ليندا ابو زيد</t>
  </si>
  <si>
    <t>مجد جبور</t>
  </si>
  <si>
    <t>جاد الكريم</t>
  </si>
  <si>
    <t>محمد ملهم الافندي</t>
  </si>
  <si>
    <t>محمد يامن الزيات</t>
  </si>
  <si>
    <t>محمود الرفاعي</t>
  </si>
  <si>
    <t>محمود كركوتلي</t>
  </si>
  <si>
    <t>مرح الحمدان</t>
  </si>
  <si>
    <t>مصعب برغل</t>
  </si>
  <si>
    <t>منى حنفي</t>
  </si>
  <si>
    <t>منى زينه</t>
  </si>
  <si>
    <t>هبه الظاهر</t>
  </si>
  <si>
    <t>هيلدا حسون</t>
  </si>
  <si>
    <t>وديان سلوم</t>
  </si>
  <si>
    <t>رفعت</t>
  </si>
  <si>
    <t>نخيلة</t>
  </si>
  <si>
    <t>اسراء عبد الوهاب</t>
  </si>
  <si>
    <t>حسان عبد الرحمن</t>
  </si>
  <si>
    <t>محمدعلي</t>
  </si>
  <si>
    <t>سماح المحب</t>
  </si>
  <si>
    <t>محمد سبيع</t>
  </si>
  <si>
    <t>بيان صهيون</t>
  </si>
  <si>
    <t>أحلام</t>
  </si>
  <si>
    <t>اسراء عثمان</t>
  </si>
  <si>
    <t>راشا</t>
  </si>
  <si>
    <t>اناس دارب نصر</t>
  </si>
  <si>
    <t>بيداء ديوب</t>
  </si>
  <si>
    <t>تهاني الهندي</t>
  </si>
  <si>
    <t>جنى نعيم</t>
  </si>
  <si>
    <t>دانا شيباني</t>
  </si>
  <si>
    <t>رشيد الحكيم</t>
  </si>
  <si>
    <t>رهف سقر</t>
  </si>
  <si>
    <t>سليمان عبد الله</t>
  </si>
  <si>
    <t>طارق الحاج علي</t>
  </si>
  <si>
    <t>عائشه الغريب</t>
  </si>
  <si>
    <t>علا الاغواني</t>
  </si>
  <si>
    <t>غريس السبسبي</t>
  </si>
  <si>
    <t>محمد أنس مارديني</t>
  </si>
  <si>
    <t>عبد الهادى</t>
  </si>
  <si>
    <t>محمد ميقري</t>
  </si>
  <si>
    <t>خالدية</t>
  </si>
  <si>
    <t>محمود محمد</t>
  </si>
  <si>
    <t>مرح شبابيبي</t>
  </si>
  <si>
    <t>ملكة صالحاني</t>
  </si>
  <si>
    <t>منال السيد</t>
  </si>
  <si>
    <t>عباده</t>
  </si>
  <si>
    <t>رتيبه</t>
  </si>
  <si>
    <t>نادر الجرمقاني</t>
  </si>
  <si>
    <t>نبال كلاوي</t>
  </si>
  <si>
    <t>حنيفة</t>
  </si>
  <si>
    <t>نرمين جمعه</t>
  </si>
  <si>
    <t>نورا الحلبي</t>
  </si>
  <si>
    <t>هديل النابلسي</t>
  </si>
  <si>
    <t>هزار الاورفلي</t>
  </si>
  <si>
    <t>ولاء ابواحمد</t>
  </si>
  <si>
    <t>يائل اسماعيل</t>
  </si>
  <si>
    <t>اباء عمراني كرندي</t>
  </si>
  <si>
    <t>احمد العبدالله</t>
  </si>
  <si>
    <t>الفت سليمان</t>
  </si>
  <si>
    <t>أريج الحمدان</t>
  </si>
  <si>
    <t>محمد وجيه</t>
  </si>
  <si>
    <t>أنس صالح</t>
  </si>
  <si>
    <t>بدور رحمه</t>
  </si>
  <si>
    <t>براءة الاغا</t>
  </si>
  <si>
    <t>منيرا</t>
  </si>
  <si>
    <t>بشرى محمود</t>
  </si>
  <si>
    <t>بيان الحنبرجي</t>
  </si>
  <si>
    <t>تبارك الغندور</t>
  </si>
  <si>
    <t>رندى</t>
  </si>
  <si>
    <t>ثائر كريدي</t>
  </si>
  <si>
    <t>سوريا</t>
  </si>
  <si>
    <t>حمزة شرف</t>
  </si>
  <si>
    <t>محمدعدنان</t>
  </si>
  <si>
    <t>دارين كيوان</t>
  </si>
  <si>
    <t>نهال</t>
  </si>
  <si>
    <t>ديما دبرها</t>
  </si>
  <si>
    <t>ديما عبدالرحمن</t>
  </si>
  <si>
    <t>أميمة</t>
  </si>
  <si>
    <t>رائد زيتوني</t>
  </si>
  <si>
    <t>قبلان</t>
  </si>
  <si>
    <t>هنده</t>
  </si>
  <si>
    <t>رشوان علوان</t>
  </si>
  <si>
    <t>نازك</t>
  </si>
  <si>
    <t>سماهر قسو</t>
  </si>
  <si>
    <t>صبا قاسم</t>
  </si>
  <si>
    <t>عمر الدرويش</t>
  </si>
  <si>
    <t>فؤاد فتوح</t>
  </si>
  <si>
    <t>قصي جباخنجي</t>
  </si>
  <si>
    <t>سهيرا</t>
  </si>
  <si>
    <t>مارتا فاضل</t>
  </si>
  <si>
    <t>محمد الثلجي</t>
  </si>
  <si>
    <t>محمد ايهم جابر</t>
  </si>
  <si>
    <t>محمد رأفت النحاس</t>
  </si>
  <si>
    <t>أحمد فريد</t>
  </si>
  <si>
    <t>ملاحت</t>
  </si>
  <si>
    <t>محمد ضياء عنايه</t>
  </si>
  <si>
    <t>مريم النعسان</t>
  </si>
  <si>
    <t>ابرهيم</t>
  </si>
  <si>
    <t>معتز حلاوه</t>
  </si>
  <si>
    <t>منال بقاعي</t>
  </si>
  <si>
    <t>محمدمازن</t>
  </si>
  <si>
    <t>منى جركس</t>
  </si>
  <si>
    <t>مها سرحيل</t>
  </si>
  <si>
    <t>نجديه</t>
  </si>
  <si>
    <t>ميسون الشيخ</t>
  </si>
  <si>
    <t>ناديا فضول</t>
  </si>
  <si>
    <t>ندى اليونس</t>
  </si>
  <si>
    <t>هدى نزها</t>
  </si>
  <si>
    <t>هند قدور</t>
  </si>
  <si>
    <t>وجدي البيطار</t>
  </si>
  <si>
    <t>عزمي</t>
  </si>
  <si>
    <t>الاستنفاذ</t>
  </si>
  <si>
    <t>صافيتا</t>
  </si>
  <si>
    <t xml:space="preserve">ريف دمشق </t>
  </si>
  <si>
    <t>طرابلس</t>
  </si>
  <si>
    <t>سلميه</t>
  </si>
  <si>
    <t>ديرماما</t>
  </si>
  <si>
    <t>اليرموك</t>
  </si>
  <si>
    <t xml:space="preserve">الفلسطينية </t>
  </si>
  <si>
    <t>عرنة</t>
  </si>
  <si>
    <t>عربية سورية</t>
  </si>
  <si>
    <t>مصراته</t>
  </si>
  <si>
    <t>تجارة</t>
  </si>
  <si>
    <t>العربية  السورية</t>
  </si>
  <si>
    <t>ادبي</t>
  </si>
  <si>
    <t>حمص حسياء</t>
  </si>
  <si>
    <t>معلولا</t>
  </si>
  <si>
    <t xml:space="preserve">درعا </t>
  </si>
  <si>
    <t>الهويا</t>
  </si>
  <si>
    <t>طواحينه</t>
  </si>
  <si>
    <t>عرى</t>
  </si>
  <si>
    <t>سلمية</t>
  </si>
  <si>
    <t>عين الشعرا</t>
  </si>
  <si>
    <t xml:space="preserve">الصفصافة </t>
  </si>
  <si>
    <t>يلدا</t>
  </si>
  <si>
    <t>عين ترما</t>
  </si>
  <si>
    <t>دير عطية</t>
  </si>
  <si>
    <t>الرضيمة الشرقية</t>
  </si>
  <si>
    <t>لبنانية</t>
  </si>
  <si>
    <t xml:space="preserve">ذدمشق </t>
  </si>
  <si>
    <t xml:space="preserve">كناكر </t>
  </si>
  <si>
    <t>اشرافية الوادي</t>
  </si>
  <si>
    <t>ريمة اللحف</t>
  </si>
  <si>
    <t>الإمارات، العين</t>
  </si>
  <si>
    <t xml:space="preserve">صبوره </t>
  </si>
  <si>
    <t>منبج</t>
  </si>
  <si>
    <t>هريرة</t>
  </si>
  <si>
    <t>زبدين</t>
  </si>
  <si>
    <t>عجمان</t>
  </si>
  <si>
    <t>المحروسه</t>
  </si>
  <si>
    <t>خربة السودا</t>
  </si>
  <si>
    <t>موحسن</t>
  </si>
  <si>
    <t>الجميل</t>
  </si>
  <si>
    <t>كويت</t>
  </si>
  <si>
    <t>القطيفه</t>
  </si>
  <si>
    <t>عين الشمس</t>
  </si>
  <si>
    <t>قبر الست</t>
  </si>
  <si>
    <t>جديدة الوادي</t>
  </si>
  <si>
    <t xml:space="preserve">يبرود </t>
  </si>
  <si>
    <t>خلخله</t>
  </si>
  <si>
    <t>عناب</t>
  </si>
  <si>
    <t>نجران</t>
  </si>
  <si>
    <t>عيون</t>
  </si>
  <si>
    <t>تادف</t>
  </si>
  <si>
    <t>شطحه</t>
  </si>
  <si>
    <t>حموره</t>
  </si>
  <si>
    <t>بكا</t>
  </si>
  <si>
    <t>كفرشمس</t>
  </si>
  <si>
    <t>طير جبه</t>
  </si>
  <si>
    <t>بلاط</t>
  </si>
  <si>
    <t>سهوه الخضر</t>
  </si>
  <si>
    <t>خيارة</t>
  </si>
  <si>
    <t>الميدان</t>
  </si>
  <si>
    <t>استمارة طلاب برنامج إدارة المشروعات المتوسطة والصغيرة  للفصل الأول للعام الدراسي2025/2024</t>
  </si>
  <si>
    <t>امين عبد الحفيظ</t>
  </si>
  <si>
    <t xml:space="preserve">رغد النجار </t>
  </si>
  <si>
    <t xml:space="preserve">نعمان </t>
  </si>
  <si>
    <t>رشا غصة</t>
  </si>
  <si>
    <t>وسيم حاج احمد</t>
  </si>
  <si>
    <t>منقطع ف2 2023/2024</t>
  </si>
  <si>
    <t>الفصل الثاني 2024-2023</t>
  </si>
  <si>
    <t>استنفذت في الفصل الثاني 23-24</t>
  </si>
  <si>
    <t>استنفذت في الفصل الأول 23-24</t>
  </si>
  <si>
    <t>مسجل ف2</t>
  </si>
  <si>
    <t>1121</t>
  </si>
  <si>
    <t>1069</t>
  </si>
  <si>
    <t>تاريخ الإيقاف</t>
  </si>
  <si>
    <t>8/8//2024</t>
  </si>
  <si>
    <t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t>
  </si>
  <si>
    <r>
      <t xml:space="preserve">ثم تسليم استمارة التسجيل مع إيصال المصرف إلى شؤون طلاب ادارة المشروعات - مركز التعليم المفتوح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-البرامكة - مركز التعليم المفتوح - جانب كلية الحقوق - ص ب/ 35063/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</si>
</sst>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000]yyyy/mm/dd;@"/>
    <numFmt numFmtId="165" formatCode="#,##0\ &quot;ل.س.‏&quot;"/>
    <numFmt numFmtId="166" formatCode="yyyy/mm/dd;@"/>
  </numFmts>
  <fonts count="90"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sz val="10"/>
      <color indexed="8"/>
      <name val="Arial"/>
      <family val="2"/>
    </font>
    <font>
      <sz val="11"/>
      <color indexed="8"/>
      <name val="Calibri"/>
      <family val="2"/>
    </font>
    <font>
      <b/>
      <sz val="14"/>
      <name val="Arial"/>
      <family val="2"/>
    </font>
    <font>
      <b/>
      <sz val="16"/>
      <name val="Arial"/>
      <family val="2"/>
    </font>
    <font>
      <sz val="11"/>
      <color theme="1"/>
      <name val="Arial"/>
      <family val="2"/>
    </font>
    <font>
      <b/>
      <sz val="12"/>
      <color theme="1"/>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1"/>
      <color theme="1"/>
      <name val="Arial"/>
      <family val="2"/>
    </font>
    <font>
      <b/>
      <sz val="16"/>
      <color theme="1"/>
      <name val="Arial"/>
      <family val="2"/>
    </font>
    <font>
      <b/>
      <sz val="12"/>
      <color theme="0"/>
      <name val="Sakkal Majalla"/>
    </font>
    <font>
      <b/>
      <sz val="11"/>
      <color rgb="FFFF0000"/>
      <name val="Arial"/>
      <family val="2"/>
      <scheme val="minor"/>
    </font>
    <font>
      <sz val="14"/>
      <color indexed="8"/>
      <name val="Calibri"/>
      <family val="2"/>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s>
  <borders count="153">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double">
        <color indexed="64"/>
      </left>
      <right style="thin">
        <color indexed="64"/>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auto="1"/>
      </top>
      <bottom style="thin">
        <color indexed="64"/>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thin">
        <color indexed="64"/>
      </left>
      <right style="thin">
        <color indexed="64"/>
      </right>
      <top/>
      <bottom/>
      <diagonal/>
    </border>
    <border>
      <left style="thin">
        <color auto="1"/>
      </left>
      <right style="double">
        <color auto="1"/>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xf numFmtId="0" fontId="75" fillId="0" borderId="0"/>
    <xf numFmtId="0" fontId="75" fillId="0" borderId="0"/>
    <xf numFmtId="0" fontId="75" fillId="0" borderId="0"/>
  </cellStyleXfs>
  <cellXfs count="548">
    <xf numFmtId="0" fontId="0" fillId="0" borderId="0" xfId="0"/>
    <xf numFmtId="0" fontId="0" fillId="0" borderId="0" xfId="0" applyProtection="1">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0"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3" fillId="0" borderId="0" xfId="0" applyFont="1" applyProtection="1">
      <protection hidden="1"/>
    </xf>
    <xf numFmtId="0" fontId="47" fillId="0" borderId="0" xfId="0" applyFont="1" applyProtection="1">
      <protection hidden="1"/>
    </xf>
    <xf numFmtId="0" fontId="56" fillId="0" borderId="0" xfId="0" applyFont="1" applyProtection="1">
      <protection hidden="1"/>
    </xf>
    <xf numFmtId="0" fontId="5" fillId="4" borderId="40" xfId="0" applyFont="1" applyFill="1" applyBorder="1" applyAlignment="1" applyProtection="1">
      <alignment horizontal="center" vertical="center"/>
      <protection hidden="1"/>
    </xf>
    <xf numFmtId="0" fontId="58" fillId="0" borderId="0" xfId="0" applyFont="1" applyProtection="1">
      <protection hidden="1"/>
    </xf>
    <xf numFmtId="0" fontId="56" fillId="4" borderId="40" xfId="0" applyFont="1" applyFill="1" applyBorder="1" applyAlignment="1" applyProtection="1">
      <alignment horizontal="center" vertical="center"/>
      <protection hidden="1"/>
    </xf>
    <xf numFmtId="0" fontId="57" fillId="0" borderId="0" xfId="0" applyFont="1" applyProtection="1">
      <protection hidden="1"/>
    </xf>
    <xf numFmtId="0" fontId="56" fillId="4" borderId="46" xfId="0" applyFont="1" applyFill="1" applyBorder="1" applyAlignment="1" applyProtection="1">
      <alignment horizontal="center" vertical="center"/>
      <protection hidden="1"/>
    </xf>
    <xf numFmtId="0" fontId="56" fillId="4" borderId="2" xfId="0" applyFont="1" applyFill="1" applyBorder="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15" fillId="16" borderId="71" xfId="0" applyFont="1" applyFill="1" applyBorder="1" applyAlignment="1" applyProtection="1">
      <alignment horizontal="center" vertical="center"/>
      <protection hidden="1"/>
    </xf>
    <xf numFmtId="0" fontId="59" fillId="0" borderId="0" xfId="0" applyFont="1" applyProtection="1">
      <protection hidden="1"/>
    </xf>
    <xf numFmtId="0" fontId="55" fillId="14"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0" fontId="65" fillId="0" borderId="8" xfId="0" applyFont="1" applyBorder="1" applyAlignment="1" applyProtection="1">
      <alignment horizontal="right" vertical="center" shrinkToFit="1"/>
      <protection hidden="1"/>
    </xf>
    <xf numFmtId="0" fontId="68" fillId="0" borderId="0" xfId="0" applyFont="1" applyAlignment="1" applyProtection="1">
      <alignment horizontal="center" vertical="center" shrinkToFit="1"/>
      <protection hidden="1"/>
    </xf>
    <xf numFmtId="0" fontId="66" fillId="0" borderId="78" xfId="0" applyFont="1" applyBorder="1" applyAlignment="1" applyProtection="1">
      <alignment horizontal="center" vertical="center" shrinkToFit="1"/>
      <protection hidden="1"/>
    </xf>
    <xf numFmtId="0" fontId="66" fillId="2" borderId="0" xfId="0" applyFont="1" applyFill="1" applyAlignment="1" applyProtection="1">
      <alignment horizontal="center" vertical="center" shrinkToFit="1"/>
      <protection hidden="1"/>
    </xf>
    <xf numFmtId="0" fontId="59" fillId="0" borderId="0" xfId="0" applyFont="1" applyAlignment="1" applyProtection="1">
      <alignment horizontal="center" vertical="center" shrinkToFit="1"/>
      <protection hidden="1"/>
    </xf>
    <xf numFmtId="0" fontId="68" fillId="0" borderId="16" xfId="0" applyFont="1" applyBorder="1" applyAlignment="1" applyProtection="1">
      <alignment horizontal="center" vertical="center" shrinkToFit="1"/>
      <protection hidden="1"/>
    </xf>
    <xf numFmtId="0" fontId="68" fillId="0" borderId="77" xfId="0" applyFont="1" applyBorder="1" applyAlignment="1" applyProtection="1">
      <alignment horizontal="center" vertical="center" shrinkToFit="1"/>
      <protection hidden="1"/>
    </xf>
    <xf numFmtId="0" fontId="68" fillId="0" borderId="76"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8" fillId="0" borderId="0" xfId="0" applyFont="1" applyAlignment="1" applyProtection="1">
      <alignment shrinkToFit="1"/>
      <protection hidden="1"/>
    </xf>
    <xf numFmtId="0" fontId="68" fillId="3" borderId="7" xfId="0" applyFont="1" applyFill="1" applyBorder="1" applyAlignment="1" applyProtection="1">
      <alignment vertical="center" shrinkToFit="1"/>
      <protection hidden="1"/>
    </xf>
    <xf numFmtId="0" fontId="68" fillId="3" borderId="103" xfId="0" applyFont="1" applyFill="1" applyBorder="1" applyAlignment="1" applyProtection="1">
      <alignment vertical="center" shrinkToFit="1"/>
      <protection hidden="1"/>
    </xf>
    <xf numFmtId="0" fontId="65" fillId="16" borderId="0" xfId="0" applyFont="1" applyFill="1" applyAlignment="1" applyProtection="1">
      <alignment horizontal="center" vertical="center" shrinkToFit="1"/>
      <protection hidden="1"/>
    </xf>
    <xf numFmtId="165" fontId="65" fillId="16" borderId="0" xfId="0" applyNumberFormat="1" applyFont="1" applyFill="1" applyAlignment="1" applyProtection="1">
      <alignment horizontal="center" vertical="center" shrinkToFit="1"/>
      <protection hidden="1"/>
    </xf>
    <xf numFmtId="165" fontId="65" fillId="16" borderId="106" xfId="0" applyNumberFormat="1" applyFont="1" applyFill="1" applyBorder="1" applyAlignment="1" applyProtection="1">
      <alignment horizontal="center" vertical="center" shrinkToFit="1"/>
      <protection hidden="1"/>
    </xf>
    <xf numFmtId="0" fontId="69" fillId="6" borderId="107" xfId="0" applyFont="1" applyFill="1" applyBorder="1" applyAlignment="1" applyProtection="1">
      <alignment horizontal="center" vertical="center" shrinkToFit="1"/>
      <protection hidden="1"/>
    </xf>
    <xf numFmtId="0" fontId="66" fillId="0" borderId="41" xfId="0" applyFont="1" applyBorder="1" applyAlignment="1" applyProtection="1">
      <alignment vertical="center" textRotation="90" shrinkToFit="1"/>
      <protection hidden="1"/>
    </xf>
    <xf numFmtId="0" fontId="68" fillId="0" borderId="41" xfId="0" applyFont="1" applyBorder="1" applyAlignment="1" applyProtection="1">
      <alignment horizontal="center" vertical="center" shrinkToFit="1"/>
      <protection hidden="1"/>
    </xf>
    <xf numFmtId="0" fontId="66" fillId="0" borderId="42" xfId="0" applyFont="1" applyBorder="1" applyAlignment="1" applyProtection="1">
      <alignment vertical="center" textRotation="90" shrinkToFit="1"/>
      <protection hidden="1"/>
    </xf>
    <xf numFmtId="0" fontId="68" fillId="0" borderId="42" xfId="0" applyFont="1" applyBorder="1" applyAlignment="1" applyProtection="1">
      <alignment horizontal="center" vertical="center" shrinkToFit="1"/>
      <protection hidden="1"/>
    </xf>
    <xf numFmtId="0" fontId="68" fillId="0" borderId="0" xfId="0" applyFont="1" applyProtection="1">
      <protection hidden="1"/>
    </xf>
    <xf numFmtId="0" fontId="68" fillId="0" borderId="111" xfId="0" applyFont="1" applyBorder="1" applyProtection="1">
      <protection hidden="1"/>
    </xf>
    <xf numFmtId="0" fontId="69"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5" fillId="0" borderId="7"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6"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6" fillId="0" borderId="75"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9" fillId="0" borderId="0" xfId="0" applyFont="1" applyProtection="1">
      <protection locked="0"/>
    </xf>
    <xf numFmtId="164" fontId="9" fillId="0" borderId="0" xfId="0" applyNumberFormat="1" applyFont="1"/>
    <xf numFmtId="0" fontId="0" fillId="0" borderId="0" xfId="0" applyProtection="1">
      <protection locked="0"/>
    </xf>
    <xf numFmtId="0" fontId="71" fillId="0" borderId="45"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0" fontId="7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14" borderId="106"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3" fillId="16" borderId="25" xfId="0" applyFont="1" applyFill="1" applyBorder="1" applyAlignment="1" applyProtection="1">
      <alignment horizontal="center"/>
      <protection hidden="1"/>
    </xf>
    <xf numFmtId="164" fontId="63" fillId="16" borderId="25" xfId="0" applyNumberFormat="1" applyFont="1" applyFill="1" applyBorder="1" applyAlignment="1" applyProtection="1">
      <alignment horizontal="center"/>
      <protection hidden="1"/>
    </xf>
    <xf numFmtId="49" fontId="63" fillId="16" borderId="25" xfId="0" applyNumberFormat="1" applyFont="1" applyFill="1" applyBorder="1" applyAlignment="1" applyProtection="1">
      <alignment horizontal="center"/>
      <protection hidden="1"/>
    </xf>
    <xf numFmtId="0" fontId="63" fillId="16" borderId="26" xfId="0" applyFont="1" applyFill="1" applyBorder="1" applyAlignment="1" applyProtection="1">
      <alignment horizontal="center"/>
      <protection hidden="1"/>
    </xf>
    <xf numFmtId="0" fontId="63" fillId="16" borderId="32" xfId="0" applyFont="1" applyFill="1" applyBorder="1" applyAlignment="1" applyProtection="1">
      <alignment horizontal="center"/>
      <protection hidden="1"/>
    </xf>
    <xf numFmtId="0" fontId="63" fillId="16" borderId="27" xfId="0" applyFont="1" applyFill="1" applyBorder="1" applyAlignment="1" applyProtection="1">
      <alignment horizontal="center"/>
      <protection hidden="1"/>
    </xf>
    <xf numFmtId="0" fontId="63" fillId="16" borderId="125" xfId="0" applyFont="1" applyFill="1" applyBorder="1" applyAlignment="1" applyProtection="1">
      <alignment horizontal="center"/>
      <protection hidden="1"/>
    </xf>
    <xf numFmtId="0" fontId="50" fillId="0" borderId="0" xfId="0" applyFont="1" applyProtection="1">
      <protection hidden="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49" fontId="0" fillId="5" borderId="15"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14" fillId="7" borderId="102" xfId="0" applyFont="1" applyFill="1" applyBorder="1" applyAlignment="1">
      <alignment horizontal="center" vertical="center"/>
    </xf>
    <xf numFmtId="0" fontId="0" fillId="5" borderId="103" xfId="0" applyFill="1" applyBorder="1" applyAlignment="1">
      <alignment wrapText="1"/>
    </xf>
    <xf numFmtId="0" fontId="0" fillId="0" borderId="0" xfId="0" applyAlignment="1">
      <alignment wrapText="1"/>
    </xf>
    <xf numFmtId="0" fontId="0" fillId="5" borderId="103" xfId="0" applyFill="1" applyBorder="1" applyAlignment="1" applyProtection="1">
      <alignment wrapText="1"/>
      <protection locked="0"/>
    </xf>
    <xf numFmtId="0" fontId="3" fillId="7" borderId="13" xfId="0" applyFont="1" applyFill="1" applyBorder="1" applyAlignment="1">
      <alignment horizontal="center" vertical="center"/>
    </xf>
    <xf numFmtId="164" fontId="0" fillId="5" borderId="15" xfId="0" applyNumberFormat="1" applyFill="1" applyBorder="1" applyAlignment="1" applyProtection="1">
      <alignment wrapText="1"/>
      <protection locked="0"/>
    </xf>
    <xf numFmtId="0" fontId="14" fillId="0" borderId="8"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164" fontId="24" fillId="0" borderId="0" xfId="0" applyNumberFormat="1" applyFont="1" applyAlignment="1" applyProtection="1">
      <alignment horizontal="center" vertical="center" wrapText="1"/>
      <protection hidden="1"/>
    </xf>
    <xf numFmtId="14" fontId="24" fillId="0" borderId="0" xfId="0" applyNumberFormat="1"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hidden="1"/>
    </xf>
    <xf numFmtId="0" fontId="14" fillId="21" borderId="13" xfId="0" applyFont="1" applyFill="1" applyBorder="1" applyAlignment="1">
      <alignment horizontal="center" vertical="center"/>
    </xf>
    <xf numFmtId="0" fontId="0" fillId="21" borderId="103" xfId="0" applyFill="1" applyBorder="1" applyAlignment="1">
      <alignment wrapText="1"/>
    </xf>
    <xf numFmtId="0" fontId="0" fillId="21" borderId="15" xfId="0" applyFill="1" applyBorder="1" applyAlignment="1" applyProtection="1">
      <alignment wrapText="1"/>
      <protection locked="0"/>
    </xf>
    <xf numFmtId="0" fontId="75" fillId="0" borderId="0" xfId="8"/>
    <xf numFmtId="0" fontId="76" fillId="22" borderId="138" xfId="7" applyFont="1" applyFill="1" applyBorder="1" applyAlignment="1">
      <alignment horizontal="center"/>
    </xf>
    <xf numFmtId="0" fontId="76" fillId="22" borderId="139" xfId="7" applyFont="1" applyFill="1" applyBorder="1" applyAlignment="1">
      <alignment horizontal="center"/>
    </xf>
    <xf numFmtId="0" fontId="76" fillId="0" borderId="0" xfId="8" applyFont="1" applyAlignment="1">
      <alignment horizontal="right" wrapText="1"/>
    </xf>
    <xf numFmtId="0" fontId="76" fillId="0" borderId="0" xfId="8" applyFont="1" applyAlignment="1">
      <alignment wrapText="1"/>
    </xf>
    <xf numFmtId="0" fontId="10" fillId="0" borderId="0" xfId="0" applyFont="1" applyProtection="1">
      <protection hidden="1"/>
    </xf>
    <xf numFmtId="0" fontId="57" fillId="0" borderId="0" xfId="0" applyFont="1" applyAlignment="1" applyProtection="1">
      <alignment shrinkToFit="1"/>
      <protection hidden="1"/>
    </xf>
    <xf numFmtId="0" fontId="76" fillId="22" borderId="140" xfId="7" applyFont="1" applyFill="1" applyBorder="1" applyAlignment="1">
      <alignment horizontal="center"/>
    </xf>
    <xf numFmtId="0" fontId="17" fillId="8" borderId="0" xfId="0" applyFont="1" applyFill="1" applyAlignment="1" applyProtection="1">
      <alignment horizontal="center" vertical="center"/>
      <protection hidden="1"/>
    </xf>
    <xf numFmtId="0" fontId="63" fillId="3" borderId="142" xfId="0" applyFont="1" applyFill="1" applyBorder="1" applyAlignment="1" applyProtection="1">
      <alignment horizontal="center" vertical="center"/>
      <protection hidden="1"/>
    </xf>
    <xf numFmtId="0" fontId="63" fillId="3" borderId="141" xfId="0" applyFont="1" applyFill="1" applyBorder="1" applyAlignment="1" applyProtection="1">
      <alignment horizontal="center" vertical="center"/>
      <protection hidden="1"/>
    </xf>
    <xf numFmtId="1" fontId="63" fillId="3" borderId="143" xfId="0" applyNumberFormat="1" applyFont="1" applyFill="1" applyBorder="1" applyAlignment="1" applyProtection="1">
      <alignment horizontal="center"/>
      <protection hidden="1"/>
    </xf>
    <xf numFmtId="0" fontId="63" fillId="3" borderId="143" xfId="0" applyFont="1" applyFill="1" applyBorder="1" applyAlignment="1" applyProtection="1">
      <alignment horizontal="center"/>
      <protection hidden="1"/>
    </xf>
    <xf numFmtId="0" fontId="63" fillId="3" borderId="142" xfId="0" applyFont="1" applyFill="1" applyBorder="1" applyAlignment="1" applyProtection="1">
      <alignment horizontal="center"/>
      <protection hidden="1"/>
    </xf>
    <xf numFmtId="0" fontId="63" fillId="3" borderId="141" xfId="0" applyFont="1" applyFill="1" applyBorder="1" applyAlignment="1" applyProtection="1">
      <alignment horizontal="center"/>
      <protection hidden="1"/>
    </xf>
    <xf numFmtId="0" fontId="64" fillId="3" borderId="141" xfId="0" applyFont="1" applyFill="1" applyBorder="1" applyAlignment="1" applyProtection="1">
      <alignment horizontal="center"/>
      <protection hidden="1"/>
    </xf>
    <xf numFmtId="0" fontId="63" fillId="3" borderId="141" xfId="0" applyFont="1" applyFill="1" applyBorder="1" applyProtection="1">
      <protection hidden="1"/>
    </xf>
    <xf numFmtId="0" fontId="63" fillId="3" borderId="143" xfId="0" applyFont="1" applyFill="1" applyBorder="1" applyAlignment="1" applyProtection="1">
      <alignment horizontal="center" vertical="center"/>
      <protection hidden="1"/>
    </xf>
    <xf numFmtId="0" fontId="26" fillId="20" borderId="144" xfId="0" applyFont="1" applyFill="1" applyBorder="1" applyAlignment="1" applyProtection="1">
      <alignment horizontal="center" vertical="center"/>
      <protection hidden="1"/>
    </xf>
    <xf numFmtId="0" fontId="63" fillId="7" borderId="145" xfId="0" applyFont="1" applyFill="1" applyBorder="1" applyAlignment="1" applyProtection="1">
      <alignment horizontal="center" vertical="center"/>
      <protection hidden="1"/>
    </xf>
    <xf numFmtId="49" fontId="63" fillId="16" borderId="32" xfId="0" applyNumberFormat="1" applyFont="1" applyFill="1" applyBorder="1" applyAlignment="1" applyProtection="1">
      <alignment horizontal="center"/>
      <protection hidden="1"/>
    </xf>
    <xf numFmtId="0" fontId="66" fillId="0" borderId="0" xfId="0" applyFont="1" applyProtection="1">
      <protection hidden="1"/>
    </xf>
    <xf numFmtId="0" fontId="2" fillId="0" borderId="0" xfId="0" applyFont="1" applyProtection="1">
      <protection hidden="1"/>
    </xf>
    <xf numFmtId="0" fontId="77" fillId="0" borderId="0" xfId="0" applyFont="1" applyAlignment="1" applyProtection="1">
      <alignment vertical="center"/>
      <protection hidden="1"/>
    </xf>
    <xf numFmtId="0" fontId="5" fillId="0" borderId="0" xfId="0" applyFont="1" applyAlignment="1" applyProtection="1">
      <alignment shrinkToFit="1"/>
      <protection hidden="1"/>
    </xf>
    <xf numFmtId="0" fontId="6" fillId="0" borderId="0" xfId="0" applyFont="1" applyProtection="1">
      <protection hidden="1"/>
    </xf>
    <xf numFmtId="0" fontId="78" fillId="0" borderId="0" xfId="0" applyFont="1" applyAlignment="1" applyProtection="1">
      <alignment vertical="center"/>
      <protection hidden="1"/>
    </xf>
    <xf numFmtId="0" fontId="78" fillId="0" borderId="0" xfId="0" applyFont="1" applyAlignment="1" applyProtection="1">
      <alignment vertical="center" shrinkToFit="1"/>
      <protection hidden="1"/>
    </xf>
    <xf numFmtId="0" fontId="78" fillId="0" borderId="0" xfId="0" applyFont="1" applyAlignment="1" applyProtection="1">
      <alignment horizontal="right"/>
      <protection hidden="1"/>
    </xf>
    <xf numFmtId="0" fontId="78" fillId="0" borderId="0" xfId="0" applyFont="1" applyProtection="1">
      <protection hidden="1"/>
    </xf>
    <xf numFmtId="0" fontId="76" fillId="22" borderId="0" xfId="7" applyFont="1" applyFill="1" applyAlignment="1">
      <alignment horizontal="center"/>
    </xf>
    <xf numFmtId="14" fontId="0" fillId="5" borderId="103" xfId="0" applyNumberFormat="1" applyFill="1" applyBorder="1" applyAlignment="1">
      <alignment wrapText="1"/>
    </xf>
    <xf numFmtId="0" fontId="9" fillId="0" borderId="0" xfId="0" applyFont="1" applyAlignment="1">
      <alignment horizontal="center"/>
    </xf>
    <xf numFmtId="0" fontId="28" fillId="0" borderId="0" xfId="0" applyFont="1" applyAlignment="1" applyProtection="1">
      <alignment horizontal="center" vertical="center"/>
      <protection hidden="1"/>
    </xf>
    <xf numFmtId="0" fontId="79" fillId="0" borderId="0" xfId="0" applyFont="1" applyProtection="1">
      <protection hidden="1"/>
    </xf>
    <xf numFmtId="0" fontId="80" fillId="0" borderId="0" xfId="0" applyFont="1" applyAlignment="1" applyProtection="1">
      <alignment vertical="center" shrinkToFit="1"/>
      <protection hidden="1"/>
    </xf>
    <xf numFmtId="0" fontId="81" fillId="18" borderId="0" xfId="0" applyFont="1" applyFill="1" applyAlignment="1" applyProtection="1">
      <alignment horizontal="center" vertical="center" wrapText="1"/>
      <protection hidden="1"/>
    </xf>
    <xf numFmtId="0" fontId="82" fillId="14" borderId="73" xfId="0" applyFont="1" applyFill="1" applyBorder="1" applyAlignment="1" applyProtection="1">
      <alignment horizontal="center" vertical="center"/>
      <protection hidden="1"/>
    </xf>
    <xf numFmtId="0" fontId="79" fillId="14" borderId="73" xfId="0" applyFont="1" applyFill="1" applyBorder="1" applyAlignment="1" applyProtection="1">
      <alignment horizontal="center" vertical="center"/>
      <protection hidden="1"/>
    </xf>
    <xf numFmtId="0" fontId="79" fillId="0" borderId="0" xfId="0" applyFont="1"/>
    <xf numFmtId="0" fontId="80" fillId="0" borderId="0" xfId="0" applyFont="1" applyProtection="1">
      <protection hidden="1"/>
    </xf>
    <xf numFmtId="0" fontId="65" fillId="0" borderId="0" xfId="0" applyFont="1" applyAlignment="1" applyProtection="1">
      <alignment horizontal="center" vertical="center"/>
      <protection hidden="1"/>
    </xf>
    <xf numFmtId="0" fontId="65" fillId="0" borderId="0" xfId="0" applyFont="1" applyProtection="1">
      <protection hidden="1"/>
    </xf>
    <xf numFmtId="0" fontId="80" fillId="0" borderId="0" xfId="0" applyFont="1" applyAlignment="1" applyProtection="1">
      <alignment vertical="center" textRotation="90"/>
      <protection hidden="1"/>
    </xf>
    <xf numFmtId="0" fontId="80"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horizontal="right" vertical="center"/>
      <protection hidden="1"/>
    </xf>
    <xf numFmtId="0" fontId="83" fillId="0" borderId="0" xfId="0" applyFont="1" applyAlignment="1" applyProtection="1">
      <alignment vertical="center"/>
      <protection hidden="1"/>
    </xf>
    <xf numFmtId="0" fontId="84" fillId="0" borderId="0" xfId="0" applyFont="1" applyAlignment="1" applyProtection="1">
      <alignment shrinkToFit="1"/>
      <protection hidden="1"/>
    </xf>
    <xf numFmtId="0" fontId="79" fillId="0" borderId="0" xfId="0" applyFont="1" applyAlignment="1" applyProtection="1">
      <alignment vertical="center"/>
      <protection hidden="1"/>
    </xf>
    <xf numFmtId="0" fontId="85" fillId="0" borderId="0" xfId="0" applyFont="1" applyAlignment="1" applyProtection="1">
      <alignment vertical="center"/>
      <protection hidden="1"/>
    </xf>
    <xf numFmtId="0" fontId="86" fillId="0" borderId="0" xfId="0" applyFont="1" applyAlignment="1" applyProtection="1">
      <alignment vertical="center"/>
      <protection hidden="1"/>
    </xf>
    <xf numFmtId="0" fontId="86" fillId="0" borderId="0" xfId="0" applyFont="1" applyAlignment="1" applyProtection="1">
      <alignment vertical="center" shrinkToFit="1"/>
      <protection hidden="1"/>
    </xf>
    <xf numFmtId="0" fontId="80" fillId="0" borderId="0" xfId="0" applyFont="1" applyAlignment="1" applyProtection="1">
      <alignment horizontal="center" vertical="center"/>
      <protection hidden="1"/>
    </xf>
    <xf numFmtId="0" fontId="86" fillId="0" borderId="0" xfId="0" applyFont="1" applyProtection="1">
      <protection hidden="1"/>
    </xf>
    <xf numFmtId="0" fontId="86" fillId="0" borderId="0" xfId="0" applyFont="1" applyAlignment="1" applyProtection="1">
      <alignment horizontal="center" vertical="center"/>
      <protection hidden="1"/>
    </xf>
    <xf numFmtId="0" fontId="86" fillId="0" borderId="0" xfId="0" applyFont="1" applyAlignment="1" applyProtection="1">
      <alignment horizontal="right"/>
      <protection hidden="1"/>
    </xf>
    <xf numFmtId="0" fontId="76" fillId="23" borderId="151" xfId="7" applyFont="1" applyFill="1" applyBorder="1" applyAlignment="1">
      <alignment wrapText="1"/>
    </xf>
    <xf numFmtId="0" fontId="76" fillId="0" borderId="152" xfId="8" applyFont="1" applyBorder="1" applyAlignment="1">
      <alignment horizontal="right" wrapText="1"/>
    </xf>
    <xf numFmtId="0" fontId="76" fillId="0" borderId="152" xfId="8" applyFont="1" applyBorder="1" applyAlignment="1">
      <alignment wrapText="1"/>
    </xf>
    <xf numFmtId="0" fontId="76" fillId="23" borderId="152" xfId="8" applyFont="1" applyFill="1" applyBorder="1" applyAlignment="1">
      <alignment horizontal="right" wrapText="1"/>
    </xf>
    <xf numFmtId="0" fontId="76" fillId="23" borderId="152" xfId="8" applyFont="1" applyFill="1" applyBorder="1" applyAlignment="1">
      <alignment wrapText="1"/>
    </xf>
    <xf numFmtId="0" fontId="9" fillId="23" borderId="0" xfId="0" applyFont="1" applyFill="1" applyProtection="1">
      <protection locked="0"/>
    </xf>
    <xf numFmtId="49" fontId="76" fillId="0" borderId="152" xfId="8" applyNumberFormat="1" applyFont="1" applyBorder="1" applyAlignment="1">
      <alignment wrapText="1"/>
    </xf>
    <xf numFmtId="166" fontId="76" fillId="0" borderId="152" xfId="8" applyNumberFormat="1" applyFont="1" applyBorder="1" applyAlignment="1">
      <alignment horizontal="right" wrapText="1"/>
    </xf>
    <xf numFmtId="14" fontId="76" fillId="0" borderId="152" xfId="8" applyNumberFormat="1" applyFont="1" applyBorder="1" applyAlignment="1">
      <alignment horizontal="right" wrapText="1"/>
    </xf>
    <xf numFmtId="0" fontId="75" fillId="0" borderId="152" xfId="8" applyBorder="1"/>
    <xf numFmtId="14" fontId="76" fillId="0" borderId="0" xfId="8" applyNumberFormat="1" applyFont="1" applyAlignment="1">
      <alignment horizontal="right" wrapText="1"/>
    </xf>
    <xf numFmtId="0" fontId="9" fillId="0" borderId="152" xfId="0" applyFont="1" applyBorder="1" applyProtection="1">
      <protection locked="0"/>
    </xf>
    <xf numFmtId="0" fontId="76" fillId="23" borderId="0" xfId="8" applyFont="1" applyFill="1" applyAlignment="1">
      <alignment wrapText="1"/>
    </xf>
    <xf numFmtId="49" fontId="76" fillId="0" borderId="0" xfId="8" applyNumberFormat="1" applyFont="1" applyAlignment="1">
      <alignment wrapText="1"/>
    </xf>
    <xf numFmtId="0" fontId="75" fillId="23" borderId="152" xfId="8" applyFill="1" applyBorder="1"/>
    <xf numFmtId="0" fontId="76" fillId="22" borderId="140" xfId="9" applyFont="1" applyFill="1" applyBorder="1" applyAlignment="1">
      <alignment horizontal="center"/>
    </xf>
    <xf numFmtId="0" fontId="9" fillId="15" borderId="0" xfId="0" applyFont="1" applyFill="1" applyAlignment="1" applyProtection="1">
      <alignment horizontal="center" vertical="center"/>
      <protection hidden="1"/>
    </xf>
    <xf numFmtId="0" fontId="9" fillId="15" borderId="0" xfId="0" applyFont="1" applyFill="1" applyProtection="1">
      <protection hidden="1"/>
    </xf>
    <xf numFmtId="0" fontId="9" fillId="23" borderId="0" xfId="0" applyFont="1" applyFill="1" applyAlignment="1" applyProtection="1">
      <alignment horizontal="center" vertical="center" wrapText="1"/>
      <protection hidden="1"/>
    </xf>
    <xf numFmtId="0" fontId="88" fillId="0" borderId="0" xfId="0" applyFont="1" applyAlignment="1" applyProtection="1">
      <alignment vertical="center"/>
      <protection hidden="1"/>
    </xf>
    <xf numFmtId="0" fontId="88" fillId="0" borderId="0" xfId="0" applyFont="1" applyAlignment="1" applyProtection="1">
      <alignment vertical="center" shrinkToFit="1"/>
      <protection hidden="1"/>
    </xf>
    <xf numFmtId="0" fontId="88" fillId="0" borderId="0" xfId="0" applyFont="1" applyAlignment="1" applyProtection="1">
      <alignment horizontal="center" vertical="center" shrinkToFit="1"/>
      <protection hidden="1"/>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0" fillId="23" borderId="0" xfId="0" applyFill="1"/>
    <xf numFmtId="0" fontId="89" fillId="0" borderId="152" xfId="9" applyFont="1" applyBorder="1" applyAlignment="1">
      <alignment horizontal="center" vertical="center" wrapText="1"/>
    </xf>
    <xf numFmtId="14" fontId="76" fillId="22" borderId="138" xfId="7" applyNumberFormat="1" applyFont="1" applyFill="1" applyBorder="1" applyAlignment="1">
      <alignment horizontal="center"/>
    </xf>
    <xf numFmtId="14" fontId="0" fillId="0" borderId="0" xfId="0" applyNumberFormat="1"/>
    <xf numFmtId="14" fontId="76" fillId="0" borderId="0" xfId="8" applyNumberFormat="1" applyFont="1" applyAlignment="1">
      <alignment wrapText="1"/>
    </xf>
    <xf numFmtId="14" fontId="9" fillId="0" borderId="0" xfId="0" applyNumberFormat="1" applyFont="1"/>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9" fontId="30" fillId="9" borderId="56" xfId="0" applyNumberFormat="1" applyFont="1" applyFill="1" applyBorder="1" applyAlignment="1">
      <alignment horizontal="right" vertical="center" wrapText="1"/>
    </xf>
    <xf numFmtId="0" fontId="30" fillId="9" borderId="64" xfId="0" applyFont="1" applyFill="1" applyBorder="1" applyAlignment="1">
      <alignment horizontal="right" vertical="center" wrapText="1"/>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8" xfId="0" applyNumberFormat="1" applyFont="1" applyFill="1" applyBorder="1" applyAlignment="1">
      <alignment horizontal="right" vertical="center"/>
    </xf>
    <xf numFmtId="0" fontId="30" fillId="9" borderId="69" xfId="0" applyFont="1" applyFill="1" applyBorder="1" applyAlignment="1">
      <alignment horizontal="right" vertical="center"/>
    </xf>
    <xf numFmtId="0" fontId="30" fillId="9" borderId="59" xfId="0" applyFont="1" applyFill="1" applyBorder="1" applyAlignment="1">
      <alignment horizontal="right" wrapText="1"/>
    </xf>
    <xf numFmtId="0" fontId="30" fillId="9" borderId="31" xfId="0" applyFont="1" applyFill="1" applyBorder="1" applyAlignment="1">
      <alignment horizontal="right" wrapText="1"/>
    </xf>
    <xf numFmtId="0" fontId="30" fillId="9" borderId="60"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47"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30" fillId="9" borderId="59" xfId="0" applyFont="1" applyFill="1" applyBorder="1" applyAlignment="1">
      <alignment horizontal="center"/>
    </xf>
    <xf numFmtId="0" fontId="30" fillId="9" borderId="31" xfId="0" applyFont="1" applyFill="1" applyBorder="1" applyAlignment="1">
      <alignment horizontal="center"/>
    </xf>
    <xf numFmtId="0" fontId="33" fillId="9" borderId="31" xfId="1" applyFont="1" applyFill="1" applyBorder="1" applyAlignment="1">
      <alignment horizontal="center"/>
    </xf>
    <xf numFmtId="0" fontId="33" fillId="9" borderId="60" xfId="1" applyFont="1" applyFill="1" applyBorder="1" applyAlignment="1">
      <alignment horizontal="center"/>
    </xf>
    <xf numFmtId="0" fontId="30" fillId="9" borderId="61" xfId="0" applyFont="1" applyFill="1" applyBorder="1" applyAlignment="1">
      <alignment horizontal="right"/>
    </xf>
    <xf numFmtId="0" fontId="30" fillId="9" borderId="62" xfId="0" applyFont="1" applyFill="1" applyBorder="1" applyAlignment="1">
      <alignment horizontal="right"/>
    </xf>
    <xf numFmtId="0" fontId="30" fillId="9" borderId="63" xfId="0" applyFont="1" applyFill="1" applyBorder="1" applyAlignment="1">
      <alignment horizontal="right"/>
    </xf>
    <xf numFmtId="9" fontId="30" fillId="9" borderId="56" xfId="0" applyNumberFormat="1" applyFont="1" applyFill="1" applyBorder="1" applyAlignment="1">
      <alignment horizontal="right" vertical="center"/>
    </xf>
    <xf numFmtId="0" fontId="30" fillId="9" borderId="64" xfId="0" applyFont="1" applyFill="1" applyBorder="1" applyAlignment="1">
      <alignment horizontal="right" vertical="center"/>
    </xf>
    <xf numFmtId="0" fontId="30" fillId="9" borderId="47"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3" xfId="0" applyFont="1" applyFill="1" applyBorder="1" applyAlignment="1">
      <alignment horizontal="center" vertical="center" wrapText="1"/>
    </xf>
    <xf numFmtId="0" fontId="30" fillId="9" borderId="55" xfId="0" applyFont="1" applyFill="1" applyBorder="1" applyAlignment="1">
      <alignment horizontal="right" vertical="center" wrapText="1"/>
    </xf>
    <xf numFmtId="0" fontId="30" fillId="9" borderId="56" xfId="0" applyFont="1" applyFill="1" applyBorder="1" applyAlignment="1">
      <alignment horizontal="right" vertical="center" wrapText="1"/>
    </xf>
    <xf numFmtId="9" fontId="30" fillId="9" borderId="56" xfId="0" applyNumberFormat="1" applyFont="1" applyFill="1" applyBorder="1" applyAlignment="1">
      <alignment horizontal="right"/>
    </xf>
    <xf numFmtId="0" fontId="30" fillId="9" borderId="64" xfId="0" applyFont="1" applyFill="1" applyBorder="1" applyAlignment="1">
      <alignment horizontal="right"/>
    </xf>
    <xf numFmtId="0" fontId="30" fillId="9" borderId="56" xfId="0" applyFont="1" applyFill="1" applyBorder="1" applyAlignment="1">
      <alignment horizontal="right"/>
    </xf>
    <xf numFmtId="0" fontId="30" fillId="9" borderId="61" xfId="0" applyFont="1" applyFill="1" applyBorder="1" applyAlignment="1">
      <alignment horizontal="right" vertical="center"/>
    </xf>
    <xf numFmtId="0" fontId="30" fillId="9" borderId="62" xfId="0" applyFont="1" applyFill="1" applyBorder="1" applyAlignment="1">
      <alignment horizontal="right" vertical="center"/>
    </xf>
    <xf numFmtId="0" fontId="30" fillId="9" borderId="63" xfId="0" applyFont="1" applyFill="1" applyBorder="1" applyAlignment="1">
      <alignment horizontal="right" vertical="center"/>
    </xf>
    <xf numFmtId="0" fontId="30" fillId="9" borderId="55" xfId="0" applyFont="1" applyFill="1" applyBorder="1" applyAlignment="1">
      <alignment horizontal="right" vertical="center"/>
    </xf>
    <xf numFmtId="0" fontId="30" fillId="9" borderId="56" xfId="0" applyFont="1" applyFill="1" applyBorder="1" applyAlignment="1">
      <alignment horizontal="right" vertical="center"/>
    </xf>
    <xf numFmtId="9" fontId="30" fillId="9" borderId="56" xfId="1" applyNumberFormat="1" applyFont="1" applyFill="1" applyBorder="1" applyAlignment="1">
      <alignment horizontal="right" vertical="center"/>
    </xf>
    <xf numFmtId="0" fontId="30" fillId="9" borderId="64" xfId="1" applyFont="1" applyFill="1" applyBorder="1" applyAlignment="1">
      <alignment horizontal="right" vertical="center"/>
    </xf>
    <xf numFmtId="0" fontId="30" fillId="9" borderId="59" xfId="0" applyFont="1" applyFill="1" applyBorder="1" applyAlignment="1">
      <alignment horizontal="right"/>
    </xf>
    <xf numFmtId="0" fontId="30" fillId="9" borderId="31" xfId="0" applyFont="1" applyFill="1" applyBorder="1" applyAlignment="1">
      <alignment horizontal="right"/>
    </xf>
    <xf numFmtId="0" fontId="30" fillId="9" borderId="60" xfId="0" applyFont="1" applyFill="1" applyBorder="1" applyAlignment="1">
      <alignment horizontal="right"/>
    </xf>
    <xf numFmtId="0" fontId="31" fillId="9" borderId="56" xfId="0" applyFont="1" applyFill="1" applyBorder="1" applyAlignment="1">
      <alignment horizontal="right" vertical="center"/>
    </xf>
    <xf numFmtId="0" fontId="31" fillId="9" borderId="64" xfId="0" applyFont="1" applyFill="1" applyBorder="1" applyAlignment="1">
      <alignment horizontal="right" vertical="center"/>
    </xf>
    <xf numFmtId="0" fontId="29" fillId="9" borderId="59" xfId="1" applyFont="1" applyFill="1" applyBorder="1" applyAlignment="1">
      <alignment horizontal="right"/>
    </xf>
    <xf numFmtId="0" fontId="29" fillId="9" borderId="31" xfId="1" applyFont="1" applyFill="1" applyBorder="1" applyAlignment="1">
      <alignment horizontal="right"/>
    </xf>
    <xf numFmtId="0" fontId="29" fillId="9" borderId="60" xfId="1" applyFont="1" applyFill="1" applyBorder="1" applyAlignment="1">
      <alignment horizontal="right"/>
    </xf>
    <xf numFmtId="0" fontId="25" fillId="0" borderId="0" xfId="0" applyFont="1" applyAlignment="1">
      <alignment horizontal="center"/>
    </xf>
    <xf numFmtId="0" fontId="26" fillId="0" borderId="5" xfId="0" applyFont="1" applyBorder="1" applyAlignment="1">
      <alignment horizontal="right"/>
    </xf>
    <xf numFmtId="0" fontId="27"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56" xfId="0" applyFont="1" applyFill="1" applyBorder="1" applyAlignment="1">
      <alignment horizontal="center" vertical="center"/>
    </xf>
    <xf numFmtId="0" fontId="28" fillId="9" borderId="50" xfId="0" applyFont="1" applyFill="1" applyBorder="1" applyAlignment="1">
      <alignment horizontal="center" vertical="center"/>
    </xf>
    <xf numFmtId="0" fontId="28" fillId="9" borderId="5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8" xfId="0" applyFont="1" applyFill="1" applyBorder="1" applyAlignment="1">
      <alignment horizontal="center" vertical="center"/>
    </xf>
    <xf numFmtId="0" fontId="29" fillId="9" borderId="52" xfId="1" applyFont="1" applyFill="1" applyBorder="1" applyAlignment="1">
      <alignment horizontal="right"/>
    </xf>
    <xf numFmtId="0" fontId="29" fillId="9" borderId="53" xfId="1" applyFont="1" applyFill="1" applyBorder="1" applyAlignment="1">
      <alignment horizontal="right"/>
    </xf>
    <xf numFmtId="0" fontId="29" fillId="9" borderId="54" xfId="1" applyFont="1" applyFill="1" applyBorder="1" applyAlignment="1">
      <alignment horizontal="right"/>
    </xf>
    <xf numFmtId="0" fontId="70" fillId="14" borderId="0" xfId="0" applyFont="1" applyFill="1" applyAlignment="1" applyProtection="1">
      <alignment horizontal="center" vertical="center"/>
      <protection hidden="1"/>
    </xf>
    <xf numFmtId="0" fontId="64" fillId="0" borderId="0" xfId="0" applyFont="1" applyAlignment="1" applyProtection="1">
      <alignment horizontal="right" vertical="center" wrapText="1"/>
      <protection hidden="1"/>
    </xf>
    <xf numFmtId="0" fontId="73" fillId="0" borderId="0" xfId="0" applyFont="1" applyAlignment="1" applyProtection="1">
      <alignment horizontal="center" vertical="center"/>
      <protection hidden="1"/>
    </xf>
    <xf numFmtId="0" fontId="41" fillId="8" borderId="72" xfId="0" applyFont="1" applyFill="1" applyBorder="1" applyAlignment="1" applyProtection="1">
      <alignment horizontal="center"/>
      <protection hidden="1"/>
    </xf>
    <xf numFmtId="0" fontId="41" fillId="8" borderId="70"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37" fillId="0" borderId="0" xfId="1" applyFont="1" applyFill="1" applyBorder="1" applyAlignment="1" applyProtection="1">
      <alignment horizontal="center" vertical="center" shrinkToFit="1"/>
      <protection hidden="1"/>
    </xf>
    <xf numFmtId="0" fontId="5" fillId="0" borderId="71"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71" xfId="1" applyFont="1" applyFill="1" applyBorder="1" applyAlignment="1" applyProtection="1">
      <alignment horizontal="center" vertical="center" shrinkToFit="1"/>
      <protection hidden="1"/>
    </xf>
    <xf numFmtId="0" fontId="6" fillId="3" borderId="71" xfId="0" applyFont="1" applyFill="1" applyBorder="1" applyAlignment="1" applyProtection="1">
      <alignment horizontal="center" vertical="center" shrinkToFit="1"/>
      <protection hidden="1"/>
    </xf>
    <xf numFmtId="0" fontId="6" fillId="3" borderId="101"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0" fontId="20" fillId="15" borderId="91" xfId="0" applyFont="1" applyFill="1" applyBorder="1" applyAlignment="1" applyProtection="1">
      <alignment horizontal="center" vertical="center" shrinkToFit="1"/>
      <protection hidden="1"/>
    </xf>
    <xf numFmtId="0" fontId="20" fillId="15" borderId="71" xfId="0" applyFont="1" applyFill="1" applyBorder="1" applyAlignment="1" applyProtection="1">
      <alignment horizontal="center" vertical="center" shrinkToFit="1"/>
      <protection hidden="1"/>
    </xf>
    <xf numFmtId="164" fontId="6" fillId="3" borderId="71" xfId="1" applyNumberFormat="1" applyFont="1" applyFill="1" applyBorder="1" applyAlignment="1" applyProtection="1">
      <alignment horizontal="center" vertical="center" shrinkToFit="1"/>
      <protection hidden="1"/>
    </xf>
    <xf numFmtId="49" fontId="6" fillId="3" borderId="91" xfId="0" applyNumberFormat="1" applyFont="1" applyFill="1" applyBorder="1" applyAlignment="1" applyProtection="1">
      <alignment horizontal="center" vertical="center" shrinkToFit="1"/>
      <protection hidden="1"/>
    </xf>
    <xf numFmtId="0" fontId="6" fillId="3" borderId="91" xfId="0" applyFont="1" applyFill="1" applyBorder="1" applyAlignment="1" applyProtection="1">
      <alignment horizontal="center" vertical="center" shrinkToFit="1"/>
      <protection hidden="1"/>
    </xf>
    <xf numFmtId="0" fontId="60" fillId="17" borderId="88" xfId="0" applyFont="1" applyFill="1" applyBorder="1" applyAlignment="1" applyProtection="1">
      <alignment horizontal="center" shrinkToFit="1"/>
      <protection hidden="1"/>
    </xf>
    <xf numFmtId="0" fontId="60" fillId="17" borderId="89" xfId="0" applyFont="1" applyFill="1" applyBorder="1" applyAlignment="1" applyProtection="1">
      <alignment horizontal="center" shrinkToFit="1"/>
      <protection hidden="1"/>
    </xf>
    <xf numFmtId="0" fontId="6" fillId="3" borderId="72" xfId="1" applyFont="1" applyFill="1" applyBorder="1" applyAlignment="1" applyProtection="1">
      <alignment horizontal="center" vertical="center" shrinkToFit="1"/>
      <protection hidden="1"/>
    </xf>
    <xf numFmtId="0" fontId="6" fillId="3" borderId="70"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91" xfId="1" applyFont="1" applyFill="1" applyBorder="1" applyAlignment="1" applyProtection="1">
      <alignment horizontal="center" vertical="center" shrinkToFit="1"/>
      <protection hidden="1"/>
    </xf>
    <xf numFmtId="0" fontId="74" fillId="3" borderId="71" xfId="1" applyFont="1" applyFill="1" applyBorder="1" applyAlignment="1" applyProtection="1">
      <alignment horizontal="center" vertical="center" wrapText="1" shrinkToFit="1"/>
      <protection hidden="1"/>
    </xf>
    <xf numFmtId="0" fontId="74" fillId="3" borderId="71" xfId="1" applyFont="1" applyFill="1" applyBorder="1" applyAlignment="1" applyProtection="1">
      <alignment horizontal="center" vertical="center" shrinkToFit="1"/>
      <protection hidden="1"/>
    </xf>
    <xf numFmtId="0" fontId="41" fillId="19" borderId="0" xfId="0" applyFont="1" applyFill="1" applyAlignment="1" applyProtection="1">
      <alignment horizontal="center"/>
      <protection hidden="1"/>
    </xf>
    <xf numFmtId="0" fontId="45" fillId="18" borderId="74"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1" xfId="0" applyFont="1" applyFill="1" applyBorder="1" applyAlignment="1" applyProtection="1">
      <alignment horizontal="center"/>
      <protection hidden="1"/>
    </xf>
    <xf numFmtId="0" fontId="6" fillId="3" borderId="98" xfId="1" applyFont="1" applyFill="1" applyBorder="1" applyAlignment="1" applyProtection="1">
      <alignment horizontal="center" vertical="center" shrinkToFit="1"/>
      <protection locked="0" hidden="1"/>
    </xf>
    <xf numFmtId="0" fontId="6" fillId="3" borderId="99" xfId="1" applyFont="1" applyFill="1" applyBorder="1" applyAlignment="1" applyProtection="1">
      <alignment horizontal="center" vertical="center" shrinkToFit="1"/>
      <protection locked="0" hidden="1"/>
    </xf>
    <xf numFmtId="0" fontId="6" fillId="3" borderId="100" xfId="1" applyFont="1" applyFill="1" applyBorder="1" applyAlignment="1" applyProtection="1">
      <alignment horizontal="center" vertical="center" shrinkToFit="1"/>
      <protection locked="0" hidden="1"/>
    </xf>
    <xf numFmtId="164" fontId="6" fillId="3" borderId="91" xfId="0" applyNumberFormat="1" applyFont="1" applyFill="1" applyBorder="1" applyAlignment="1" applyProtection="1">
      <alignment horizontal="center" vertical="center" shrinkToFit="1"/>
      <protection hidden="1"/>
    </xf>
    <xf numFmtId="0" fontId="47" fillId="0" borderId="132" xfId="0" applyFont="1" applyBorder="1" applyAlignment="1" applyProtection="1">
      <alignment horizontal="center"/>
      <protection hidden="1"/>
    </xf>
    <xf numFmtId="0" fontId="60" fillId="17" borderId="108" xfId="0" applyFont="1" applyFill="1" applyBorder="1" applyAlignment="1" applyProtection="1">
      <alignment horizontal="center" shrinkToFit="1"/>
      <protection hidden="1"/>
    </xf>
    <xf numFmtId="0" fontId="60" fillId="17" borderId="109" xfId="0" applyFont="1" applyFill="1" applyBorder="1" applyAlignment="1" applyProtection="1">
      <alignment horizontal="center" shrinkToFit="1"/>
      <protection hidden="1"/>
    </xf>
    <xf numFmtId="0" fontId="49" fillId="10" borderId="109" xfId="0" applyFont="1" applyFill="1" applyBorder="1" applyAlignment="1" applyProtection="1">
      <alignment horizontal="center"/>
      <protection hidden="1"/>
    </xf>
    <xf numFmtId="0" fontId="49" fillId="10" borderId="110" xfId="0" applyFont="1" applyFill="1" applyBorder="1" applyAlignment="1" applyProtection="1">
      <alignment horizontal="center"/>
      <protection hidden="1"/>
    </xf>
    <xf numFmtId="0" fontId="87" fillId="0" borderId="0" xfId="0" applyFont="1" applyAlignment="1" applyProtection="1">
      <alignment horizontal="right" vertical="center" wrapText="1"/>
      <protection hidden="1"/>
    </xf>
    <xf numFmtId="0" fontId="54" fillId="8" borderId="0" xfId="0" applyFont="1" applyFill="1" applyAlignment="1" applyProtection="1">
      <alignment horizontal="center" vertical="center"/>
      <protection locked="0" hidden="1"/>
    </xf>
    <xf numFmtId="0" fontId="49" fillId="10" borderId="89" xfId="0" applyFont="1" applyFill="1" applyBorder="1" applyAlignment="1" applyProtection="1">
      <alignment horizontal="center"/>
      <protection locked="0" hidden="1"/>
    </xf>
    <xf numFmtId="0" fontId="49" fillId="10" borderId="90" xfId="0" applyFont="1" applyFill="1" applyBorder="1" applyAlignment="1" applyProtection="1">
      <alignment horizontal="center"/>
      <protection locked="0" hidden="1"/>
    </xf>
    <xf numFmtId="0" fontId="49" fillId="10" borderId="89" xfId="0" applyFont="1" applyFill="1" applyBorder="1" applyAlignment="1" applyProtection="1">
      <alignment horizontal="center"/>
      <protection hidden="1"/>
    </xf>
    <xf numFmtId="0" fontId="49" fillId="10" borderId="90" xfId="0" applyFont="1" applyFill="1" applyBorder="1" applyAlignment="1" applyProtection="1">
      <alignment horizontal="center"/>
      <protection hidden="1"/>
    </xf>
    <xf numFmtId="0" fontId="60" fillId="17" borderId="92" xfId="0" applyFont="1" applyFill="1" applyBorder="1" applyAlignment="1" applyProtection="1">
      <alignment horizontal="center" shrinkToFit="1"/>
      <protection hidden="1"/>
    </xf>
    <xf numFmtId="0" fontId="60" fillId="17" borderId="93" xfId="0" applyFont="1" applyFill="1" applyBorder="1" applyAlignment="1" applyProtection="1">
      <alignment horizontal="center" shrinkToFit="1"/>
      <protection hidden="1"/>
    </xf>
    <xf numFmtId="0" fontId="60" fillId="17" borderId="94" xfId="0" applyFont="1" applyFill="1" applyBorder="1" applyAlignment="1" applyProtection="1">
      <alignment horizontal="center" shrinkToFit="1"/>
      <protection hidden="1"/>
    </xf>
    <xf numFmtId="0" fontId="49" fillId="10" borderId="95"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69" fillId="6" borderId="1" xfId="0" applyFont="1" applyFill="1" applyBorder="1" applyAlignment="1" applyProtection="1">
      <alignment horizontal="center" vertical="center" shrinkToFit="1"/>
      <protection hidden="1"/>
    </xf>
    <xf numFmtId="0" fontId="69" fillId="6" borderId="6" xfId="0" applyFont="1" applyFill="1" applyBorder="1" applyAlignment="1" applyProtection="1">
      <alignment horizontal="center" vertical="center" shrinkToFit="1"/>
      <protection hidden="1"/>
    </xf>
    <xf numFmtId="0" fontId="68" fillId="0" borderId="8" xfId="0" applyFont="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8" fillId="0" borderId="6" xfId="0" applyFont="1" applyBorder="1" applyAlignment="1" applyProtection="1">
      <alignment horizontal="center" vertical="center" shrinkToFit="1"/>
      <protection hidden="1"/>
    </xf>
    <xf numFmtId="0" fontId="68" fillId="0" borderId="102" xfId="0" applyFont="1" applyBorder="1" applyAlignment="1" applyProtection="1">
      <alignment horizontal="center" vertical="center" shrinkToFit="1"/>
      <protection hidden="1"/>
    </xf>
    <xf numFmtId="0" fontId="68" fillId="0" borderId="106" xfId="0" applyFont="1" applyBorder="1" applyAlignment="1" applyProtection="1">
      <alignment horizontal="center" vertical="center" shrinkToFit="1"/>
      <protection hidden="1"/>
    </xf>
    <xf numFmtId="0" fontId="68" fillId="0" borderId="107" xfId="0" applyFont="1" applyBorder="1" applyAlignment="1" applyProtection="1">
      <alignment horizontal="center" vertical="center" shrinkToFit="1"/>
      <protection hidden="1"/>
    </xf>
    <xf numFmtId="0" fontId="65" fillId="0" borderId="5" xfId="0" applyFont="1" applyBorder="1" applyAlignment="1" applyProtection="1">
      <alignment horizontal="center" vertical="center" shrinkToFit="1" readingOrder="2"/>
      <protection hidden="1"/>
    </xf>
    <xf numFmtId="0" fontId="68" fillId="0" borderId="105" xfId="0" applyFont="1" applyBorder="1" applyAlignment="1" applyProtection="1">
      <alignment horizontal="center" vertical="center" shrinkToFit="1"/>
      <protection hidden="1"/>
    </xf>
    <xf numFmtId="0" fontId="68" fillId="0" borderId="45" xfId="0" applyFont="1" applyBorder="1" applyAlignment="1" applyProtection="1">
      <alignment horizontal="center" vertical="center" shrinkToFit="1"/>
      <protection hidden="1"/>
    </xf>
    <xf numFmtId="0" fontId="68"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2"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07" xfId="0" applyNumberFormat="1" applyFont="1" applyFill="1" applyBorder="1" applyAlignment="1" applyProtection="1">
      <alignment horizontal="center" vertical="center" shrinkToFit="1"/>
      <protection hidden="1"/>
    </xf>
    <xf numFmtId="0" fontId="9" fillId="15" borderId="127"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shrinkToFit="1"/>
      <protection hidden="1"/>
    </xf>
    <xf numFmtId="0" fontId="6" fillId="3" borderId="103" xfId="0" applyFont="1" applyFill="1" applyBorder="1" applyAlignment="1" applyProtection="1">
      <alignment horizontal="center" vertical="center" shrinkToFit="1"/>
      <protection hidden="1"/>
    </xf>
    <xf numFmtId="0" fontId="6" fillId="0" borderId="16" xfId="0" applyFont="1" applyBorder="1" applyAlignment="1" applyProtection="1">
      <alignment horizontal="center" vertical="center" shrinkToFit="1"/>
      <protection hidden="1"/>
    </xf>
    <xf numFmtId="0" fontId="6" fillId="0" borderId="97"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right" vertical="center" shrinkToFit="1"/>
      <protection hidden="1"/>
    </xf>
    <xf numFmtId="0" fontId="65" fillId="3" borderId="103" xfId="0" applyFont="1" applyFill="1" applyBorder="1" applyAlignment="1" applyProtection="1">
      <alignment horizontal="right" vertical="center" shrinkToFit="1"/>
      <protection hidden="1"/>
    </xf>
    <xf numFmtId="0" fontId="68" fillId="3" borderId="7" xfId="0" applyFont="1" applyFill="1" applyBorder="1" applyAlignment="1" applyProtection="1">
      <alignment horizontal="center" vertical="center" shrinkToFit="1"/>
      <protection hidden="1"/>
    </xf>
    <xf numFmtId="164" fontId="68" fillId="3" borderId="7" xfId="0" applyNumberFormat="1" applyFont="1" applyFill="1" applyBorder="1" applyAlignment="1" applyProtection="1">
      <alignment horizontal="center" vertical="center" shrinkToFit="1"/>
      <protection hidden="1"/>
    </xf>
    <xf numFmtId="0" fontId="6" fillId="0" borderId="97"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5" fillId="16" borderId="97" xfId="0" applyFont="1" applyFill="1" applyBorder="1" applyAlignment="1" applyProtection="1">
      <alignment horizontal="center" vertical="center" shrinkToFit="1"/>
      <protection hidden="1"/>
    </xf>
    <xf numFmtId="0" fontId="65" fillId="16" borderId="7" xfId="0" applyFont="1" applyFill="1" applyBorder="1" applyAlignment="1" applyProtection="1">
      <alignment horizontal="center" vertical="center" shrinkToFit="1"/>
      <protection hidden="1"/>
    </xf>
    <xf numFmtId="0" fontId="68" fillId="0" borderId="105"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165" fontId="68" fillId="3" borderId="7" xfId="0" applyNumberFormat="1" applyFont="1" applyFill="1" applyBorder="1" applyAlignment="1" applyProtection="1">
      <alignment horizontal="right" vertical="center" shrinkToFit="1"/>
      <protection hidden="1"/>
    </xf>
    <xf numFmtId="165" fontId="68" fillId="3" borderId="103" xfId="0" applyNumberFormat="1" applyFont="1" applyFill="1" applyBorder="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9" fillId="15" borderId="126"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right" vertical="center" wrapText="1"/>
      <protection hidden="1"/>
    </xf>
    <xf numFmtId="0" fontId="9" fillId="15" borderId="128" xfId="0" applyFont="1" applyFill="1" applyBorder="1" applyAlignment="1" applyProtection="1">
      <alignment horizontal="right" vertical="center" wrapText="1"/>
      <protection hidden="1"/>
    </xf>
    <xf numFmtId="0" fontId="9" fillId="15" borderId="129" xfId="0" applyFont="1" applyFill="1" applyBorder="1" applyAlignment="1" applyProtection="1">
      <alignment horizontal="right" vertical="center" wrapText="1"/>
      <protection hidden="1"/>
    </xf>
    <xf numFmtId="0" fontId="9" fillId="15" borderId="130" xfId="0" applyFont="1" applyFill="1" applyBorder="1" applyAlignment="1" applyProtection="1">
      <alignment horizontal="right" vertical="center" wrapText="1"/>
      <protection hidden="1"/>
    </xf>
    <xf numFmtId="0" fontId="9" fillId="15" borderId="131" xfId="0" applyFont="1" applyFill="1" applyBorder="1" applyAlignment="1" applyProtection="1">
      <alignment horizontal="right" vertical="center" wrapText="1"/>
      <protection hidden="1"/>
    </xf>
    <xf numFmtId="0" fontId="9" fillId="15" borderId="0" xfId="0" applyFont="1" applyFill="1" applyAlignment="1" applyProtection="1">
      <alignment horizontal="center" vertical="center"/>
      <protection hidden="1"/>
    </xf>
    <xf numFmtId="0" fontId="68" fillId="0" borderId="97" xfId="0" applyFont="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6" fillId="0" borderId="0" xfId="0" applyFont="1" applyAlignment="1" applyProtection="1">
      <alignment horizontal="center" shrinkToFit="1"/>
      <protection hidden="1"/>
    </xf>
    <xf numFmtId="0" fontId="68" fillId="0" borderId="97" xfId="0" applyFont="1" applyBorder="1" applyAlignment="1" applyProtection="1">
      <alignment horizontal="right" vertical="center" shrinkToFit="1"/>
      <protection hidden="1"/>
    </xf>
    <xf numFmtId="0" fontId="68" fillId="0" borderId="7" xfId="0" applyFont="1" applyBorder="1" applyAlignment="1" applyProtection="1">
      <alignment horizontal="right" vertical="center" shrinkToFit="1"/>
      <protection hidden="1"/>
    </xf>
    <xf numFmtId="0" fontId="66" fillId="0" borderId="8"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8" fillId="0" borderId="6" xfId="0" applyFont="1" applyBorder="1" applyAlignment="1" applyProtection="1">
      <alignment horizont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6" fillId="0" borderId="1" xfId="0" applyFont="1" applyBorder="1" applyAlignment="1" applyProtection="1">
      <alignment horizontal="right" vertical="center" shrinkToFit="1"/>
      <protection hidden="1"/>
    </xf>
    <xf numFmtId="0" fontId="66" fillId="0" borderId="6" xfId="0" applyFont="1" applyBorder="1" applyAlignment="1" applyProtection="1">
      <alignment horizontal="right" vertical="center" shrinkToFit="1"/>
      <protection hidden="1"/>
    </xf>
    <xf numFmtId="0" fontId="66" fillId="0" borderId="107" xfId="0" applyFont="1" applyBorder="1" applyAlignment="1" applyProtection="1">
      <alignment horizontal="right" vertical="center" shrinkToFit="1"/>
      <protection hidden="1"/>
    </xf>
    <xf numFmtId="0" fontId="66" fillId="0" borderId="0" xfId="0" applyFont="1" applyAlignment="1" applyProtection="1">
      <alignment horizontal="right" vertical="center" shrinkToFit="1"/>
      <protection hidden="1"/>
    </xf>
    <xf numFmtId="165" fontId="68" fillId="3" borderId="7" xfId="0" applyNumberFormat="1" applyFont="1" applyFill="1" applyBorder="1" applyAlignment="1" applyProtection="1">
      <alignment horizontal="right" shrinkToFit="1"/>
      <protection hidden="1"/>
    </xf>
    <xf numFmtId="165" fontId="68" fillId="3" borderId="103" xfId="0" applyNumberFormat="1" applyFont="1" applyFill="1" applyBorder="1" applyAlignment="1" applyProtection="1">
      <alignment horizontal="right" shrinkToFit="1"/>
      <protection hidden="1"/>
    </xf>
    <xf numFmtId="165" fontId="68" fillId="3" borderId="8" xfId="0" applyNumberFormat="1" applyFont="1" applyFill="1" applyBorder="1" applyAlignment="1" applyProtection="1">
      <alignment horizontal="right" vertical="center" shrinkToFit="1"/>
      <protection hidden="1"/>
    </xf>
    <xf numFmtId="165" fontId="68" fillId="3" borderId="102" xfId="0" applyNumberFormat="1" applyFont="1" applyFill="1" applyBorder="1" applyAlignment="1" applyProtection="1">
      <alignment horizontal="right" vertical="center" shrinkToFit="1"/>
      <protection hidden="1"/>
    </xf>
    <xf numFmtId="0" fontId="65" fillId="0" borderId="86" xfId="0" applyFont="1" applyBorder="1" applyAlignment="1" applyProtection="1">
      <alignment horizontal="right" vertical="center" shrinkToFit="1"/>
      <protection hidden="1"/>
    </xf>
    <xf numFmtId="0" fontId="65" fillId="0" borderId="8" xfId="0" applyFont="1" applyBorder="1" applyAlignment="1" applyProtection="1">
      <alignment horizontal="right" vertical="center" shrinkToFit="1"/>
      <protection hidden="1"/>
    </xf>
    <xf numFmtId="49" fontId="68" fillId="3" borderId="8" xfId="0" applyNumberFormat="1" applyFont="1" applyFill="1" applyBorder="1" applyAlignment="1" applyProtection="1">
      <alignment horizontal="center" vertical="center" shrinkToFit="1"/>
      <protection hidden="1"/>
    </xf>
    <xf numFmtId="0" fontId="68" fillId="3" borderId="8"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87" xfId="0" applyFont="1" applyFill="1" applyBorder="1" applyAlignment="1" applyProtection="1">
      <alignment horizontal="center" vertical="center" shrinkToFit="1"/>
      <protection hidden="1"/>
    </xf>
    <xf numFmtId="0" fontId="66" fillId="0" borderId="79" xfId="0" applyFont="1" applyBorder="1" applyAlignment="1" applyProtection="1">
      <alignment horizontal="center" vertical="center" shrinkToFit="1"/>
      <protection hidden="1"/>
    </xf>
    <xf numFmtId="0" fontId="66" fillId="0" borderId="80" xfId="0" applyFont="1" applyBorder="1" applyAlignment="1" applyProtection="1">
      <alignment horizontal="center" vertical="center" shrinkToFit="1"/>
      <protection hidden="1"/>
    </xf>
    <xf numFmtId="0" fontId="66" fillId="0" borderId="81" xfId="0" applyFont="1" applyBorder="1" applyAlignment="1" applyProtection="1">
      <alignment horizontal="center" vertical="center" shrinkToFit="1"/>
      <protection hidden="1"/>
    </xf>
    <xf numFmtId="0" fontId="6" fillId="0" borderId="76"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5" fillId="0" borderId="7" xfId="0" applyFont="1" applyBorder="1" applyAlignment="1" applyProtection="1">
      <alignment horizontal="right" vertical="center" shrinkToFit="1"/>
      <protection hidden="1"/>
    </xf>
    <xf numFmtId="0" fontId="68" fillId="3" borderId="85" xfId="0" applyFont="1" applyFill="1" applyBorder="1" applyAlignment="1" applyProtection="1">
      <alignment horizontal="center" vertical="center" shrinkToFit="1"/>
      <protection hidden="1"/>
    </xf>
    <xf numFmtId="0" fontId="66" fillId="0" borderId="7" xfId="0" applyFont="1" applyBorder="1" applyAlignment="1" applyProtection="1">
      <alignment horizontal="right" vertical="center" shrinkToFit="1"/>
      <protection hidden="1"/>
    </xf>
    <xf numFmtId="0" fontId="66" fillId="0" borderId="84"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6" fillId="3" borderId="83"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center" vertical="center" shrinkToFit="1"/>
      <protection hidden="1"/>
    </xf>
    <xf numFmtId="0" fontId="66" fillId="0" borderId="9" xfId="0" applyFont="1" applyBorder="1" applyAlignment="1" applyProtection="1">
      <alignment horizontal="center" vertical="center" shrinkToFit="1"/>
      <protection hidden="1"/>
    </xf>
    <xf numFmtId="0" fontId="65" fillId="0" borderId="7" xfId="0" applyFont="1" applyBorder="1" applyAlignment="1" applyProtection="1">
      <alignment horizontal="left" vertical="center" shrinkToFit="1"/>
      <protection hidden="1"/>
    </xf>
    <xf numFmtId="0" fontId="65" fillId="0" borderId="85" xfId="0" applyFont="1" applyBorder="1" applyAlignment="1" applyProtection="1">
      <alignment horizontal="left" vertical="center" shrinkToFit="1"/>
      <protection hidden="1"/>
    </xf>
    <xf numFmtId="0" fontId="66" fillId="0" borderId="7" xfId="0" applyFont="1" applyBorder="1" applyAlignment="1" applyProtection="1">
      <alignment horizontal="left" vertical="center" shrinkToFit="1"/>
      <protection hidden="1"/>
    </xf>
    <xf numFmtId="0" fontId="66" fillId="0" borderId="85" xfId="0" applyFont="1" applyBorder="1" applyAlignment="1" applyProtection="1">
      <alignment horizontal="left" vertical="center" shrinkToFit="1"/>
      <protection hidden="1"/>
    </xf>
    <xf numFmtId="0" fontId="65" fillId="3" borderId="7" xfId="0" applyFont="1" applyFill="1" applyBorder="1" applyAlignment="1" applyProtection="1">
      <alignment horizontal="center" vertical="center" shrinkToFit="1"/>
      <protection hidden="1"/>
    </xf>
    <xf numFmtId="0" fontId="69" fillId="6" borderId="105" xfId="0" applyFont="1" applyFill="1" applyBorder="1" applyAlignment="1" applyProtection="1">
      <alignment horizontal="center" shrinkToFit="1"/>
      <protection hidden="1"/>
    </xf>
    <xf numFmtId="0" fontId="69" fillId="6" borderId="8" xfId="0" applyFont="1" applyFill="1" applyBorder="1" applyAlignment="1" applyProtection="1">
      <alignment horizontal="center" shrinkToFit="1"/>
      <protection hidden="1"/>
    </xf>
    <xf numFmtId="0" fontId="69" fillId="6" borderId="102" xfId="0" applyFont="1" applyFill="1" applyBorder="1" applyAlignment="1" applyProtection="1">
      <alignment horizontal="center" shrinkToFit="1"/>
      <protection hidden="1"/>
    </xf>
    <xf numFmtId="0" fontId="69" fillId="6" borderId="45" xfId="0" applyFont="1" applyFill="1" applyBorder="1" applyAlignment="1" applyProtection="1">
      <alignment horizontal="center" vertical="center" shrinkToFit="1"/>
      <protection hidden="1"/>
    </xf>
    <xf numFmtId="0" fontId="69" fillId="6" borderId="0" xfId="0" applyFont="1" applyFill="1" applyAlignment="1" applyProtection="1">
      <alignment horizontal="center" vertical="center" shrinkToFit="1"/>
      <protection hidden="1"/>
    </xf>
    <xf numFmtId="0" fontId="69" fillId="6" borderId="106" xfId="0" applyFont="1" applyFill="1" applyBorder="1" applyAlignment="1" applyProtection="1">
      <alignment horizontal="center" vertical="center" shrinkToFit="1"/>
      <protection hidden="1"/>
    </xf>
    <xf numFmtId="165" fontId="65" fillId="16" borderId="7" xfId="0" applyNumberFormat="1" applyFont="1" applyFill="1" applyBorder="1" applyAlignment="1" applyProtection="1">
      <alignment horizontal="center" vertical="center" shrinkToFit="1"/>
      <protection hidden="1"/>
    </xf>
    <xf numFmtId="22" fontId="65" fillId="0" borderId="0" xfId="0" applyNumberFormat="1" applyFont="1" applyAlignment="1" applyProtection="1">
      <alignment horizontal="center" vertical="center" shrinkToFit="1" readingOrder="2"/>
      <protection hidden="1"/>
    </xf>
    <xf numFmtId="0" fontId="66" fillId="0" borderId="82" xfId="0" applyFont="1" applyBorder="1" applyAlignment="1" applyProtection="1">
      <alignment horizontal="right" vertical="center" shrinkToFit="1"/>
      <protection hidden="1"/>
    </xf>
    <xf numFmtId="0" fontId="66" fillId="0" borderId="9" xfId="0" applyFont="1" applyBorder="1" applyAlignment="1" applyProtection="1">
      <alignment horizontal="right" vertical="center" shrinkToFit="1"/>
      <protection hidden="1"/>
    </xf>
    <xf numFmtId="0" fontId="67" fillId="3" borderId="9" xfId="1" applyNumberFormat="1" applyFont="1" applyFill="1" applyBorder="1" applyAlignment="1" applyProtection="1">
      <alignment horizontal="center" vertical="center" shrinkToFit="1"/>
      <protection hidden="1"/>
    </xf>
    <xf numFmtId="0" fontId="65" fillId="3" borderId="9" xfId="0" applyFont="1" applyFill="1" applyBorder="1" applyAlignment="1" applyProtection="1">
      <alignment horizontal="center" vertical="center" shrinkToFit="1"/>
      <protection hidden="1"/>
    </xf>
    <xf numFmtId="0" fontId="65" fillId="0" borderId="84" xfId="0" applyFont="1" applyBorder="1" applyAlignment="1" applyProtection="1">
      <alignment horizontal="right"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2" fillId="6" borderId="104" xfId="0" applyFont="1" applyFill="1" applyBorder="1" applyAlignment="1" applyProtection="1">
      <alignment horizontal="center" vertical="center"/>
      <protection hidden="1"/>
    </xf>
    <xf numFmtId="0" fontId="2" fillId="6" borderId="36"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0" fontId="2" fillId="6" borderId="137" xfId="0" applyFont="1" applyFill="1" applyBorder="1" applyAlignment="1" applyProtection="1">
      <alignment horizontal="center" vertical="center"/>
      <protection hidden="1"/>
    </xf>
    <xf numFmtId="0" fontId="2" fillId="6" borderId="114" xfId="0" applyFont="1" applyFill="1" applyBorder="1" applyAlignment="1" applyProtection="1">
      <alignment horizontal="center" vertical="center"/>
      <protection hidden="1"/>
    </xf>
    <xf numFmtId="0" fontId="2" fillId="6" borderId="115" xfId="0" applyFont="1" applyFill="1" applyBorder="1" applyAlignment="1" applyProtection="1">
      <alignment horizontal="center" vertical="center"/>
      <protection hidden="1"/>
    </xf>
    <xf numFmtId="0" fontId="62" fillId="19" borderId="123" xfId="0" applyFont="1" applyFill="1" applyBorder="1" applyAlignment="1" applyProtection="1">
      <alignment horizontal="center" vertical="center"/>
      <protection hidden="1"/>
    </xf>
    <xf numFmtId="0" fontId="62" fillId="19" borderId="116" xfId="0" applyFont="1" applyFill="1" applyBorder="1" applyAlignment="1" applyProtection="1">
      <alignment horizontal="center" vertical="center"/>
      <protection hidden="1"/>
    </xf>
    <xf numFmtId="0" fontId="62" fillId="19" borderId="13" xfId="0" applyFont="1" applyFill="1" applyBorder="1" applyAlignment="1" applyProtection="1">
      <alignment horizontal="center" vertical="center"/>
      <protection hidden="1"/>
    </xf>
    <xf numFmtId="0" fontId="62" fillId="19" borderId="44" xfId="0" applyFont="1" applyFill="1" applyBorder="1" applyAlignment="1" applyProtection="1">
      <alignment horizontal="center" vertical="center"/>
      <protection hidden="1"/>
    </xf>
    <xf numFmtId="0" fontId="43" fillId="19" borderId="141" xfId="0" applyFont="1" applyFill="1" applyBorder="1" applyAlignment="1" applyProtection="1">
      <alignment horizontal="center" vertical="center" wrapText="1"/>
      <protection hidden="1"/>
    </xf>
    <xf numFmtId="0" fontId="43" fillId="19" borderId="141" xfId="0" applyFont="1" applyFill="1" applyBorder="1" applyAlignment="1" applyProtection="1">
      <alignment horizontal="center" vertical="center"/>
      <protection hidden="1"/>
    </xf>
    <xf numFmtId="0" fontId="3" fillId="3" borderId="44"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4" xfId="0" applyFont="1" applyFill="1" applyBorder="1" applyAlignment="1" applyProtection="1">
      <alignment horizontal="center" vertical="center" wrapText="1"/>
      <protection hidden="1"/>
    </xf>
    <xf numFmtId="0" fontId="20" fillId="19" borderId="124" xfId="0" applyFont="1" applyFill="1" applyBorder="1" applyAlignment="1" applyProtection="1">
      <alignment horizontal="center" vertical="center" wrapText="1"/>
      <protection hidden="1"/>
    </xf>
    <xf numFmtId="0" fontId="20" fillId="19" borderId="117" xfId="0" applyFont="1" applyFill="1" applyBorder="1" applyAlignment="1" applyProtection="1">
      <alignment horizontal="center" vertical="center" wrapText="1"/>
      <protection hidden="1"/>
    </xf>
    <xf numFmtId="0" fontId="62" fillId="19" borderId="124" xfId="0" applyFont="1" applyFill="1" applyBorder="1" applyAlignment="1" applyProtection="1">
      <alignment horizontal="center" vertical="center"/>
      <protection hidden="1"/>
    </xf>
    <xf numFmtId="0" fontId="62" fillId="19" borderId="117" xfId="0" applyFont="1" applyFill="1" applyBorder="1" applyAlignment="1" applyProtection="1">
      <alignment horizontal="center" vertical="center"/>
      <protection hidden="1"/>
    </xf>
    <xf numFmtId="0" fontId="20" fillId="19" borderId="141" xfId="0" applyFont="1" applyFill="1" applyBorder="1" applyAlignment="1" applyProtection="1">
      <alignment horizontal="center" vertical="center"/>
      <protection hidden="1"/>
    </xf>
    <xf numFmtId="0" fontId="43" fillId="19" borderId="123" xfId="0" applyFont="1" applyFill="1" applyBorder="1" applyAlignment="1" applyProtection="1">
      <alignment horizontal="center" vertical="center" textRotation="90"/>
      <protection hidden="1"/>
    </xf>
    <xf numFmtId="0" fontId="43" fillId="19" borderId="116" xfId="0" applyFont="1" applyFill="1" applyBorder="1" applyAlignment="1" applyProtection="1">
      <alignment horizontal="center" vertical="center" textRotation="90"/>
      <protection hidden="1"/>
    </xf>
    <xf numFmtId="0" fontId="43" fillId="19" borderId="13" xfId="0" applyFont="1" applyFill="1" applyBorder="1" applyAlignment="1" applyProtection="1">
      <alignment horizontal="center" vertical="center" textRotation="90" wrapText="1"/>
      <protection hidden="1"/>
    </xf>
    <xf numFmtId="0" fontId="43" fillId="19" borderId="44" xfId="0" applyFont="1" applyFill="1" applyBorder="1" applyAlignment="1" applyProtection="1">
      <alignment horizontal="center" vertical="center" textRotation="90" wrapText="1"/>
      <protection hidden="1"/>
    </xf>
    <xf numFmtId="0" fontId="3" fillId="3" borderId="121" xfId="0" applyFont="1" applyFill="1" applyBorder="1" applyAlignment="1" applyProtection="1">
      <alignment horizontal="center" vertical="center" textRotation="90" wrapText="1"/>
      <protection hidden="1"/>
    </xf>
    <xf numFmtId="0" fontId="3" fillId="3" borderId="136" xfId="0" applyFont="1" applyFill="1" applyBorder="1" applyAlignment="1" applyProtection="1">
      <alignment horizontal="center" vertical="center" textRotation="90" wrapText="1"/>
      <protection hidden="1"/>
    </xf>
    <xf numFmtId="0" fontId="43" fillId="19" borderId="124" xfId="0" applyFont="1" applyFill="1" applyBorder="1" applyAlignment="1" applyProtection="1">
      <alignment horizontal="center" vertical="center" textRotation="90" wrapText="1"/>
      <protection hidden="1"/>
    </xf>
    <xf numFmtId="0" fontId="43" fillId="19" borderId="117" xfId="0" applyFont="1" applyFill="1" applyBorder="1" applyAlignment="1" applyProtection="1">
      <alignment horizontal="center" vertical="center" textRotation="90" wrapText="1"/>
      <protection hidden="1"/>
    </xf>
    <xf numFmtId="0" fontId="20" fillId="19" borderId="142" xfId="0" applyFont="1" applyFill="1" applyBorder="1" applyAlignment="1" applyProtection="1">
      <alignment horizontal="center" vertical="center" wrapText="1"/>
      <protection hidden="1"/>
    </xf>
    <xf numFmtId="0" fontId="13" fillId="0" borderId="20"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14" borderId="135" xfId="0" applyFont="1" applyFill="1" applyBorder="1" applyAlignment="1" applyProtection="1">
      <alignment horizontal="center" vertical="center"/>
      <protection hidden="1"/>
    </xf>
    <xf numFmtId="0" fontId="13" fillId="14" borderId="149" xfId="0" applyFont="1" applyFill="1" applyBorder="1" applyAlignment="1" applyProtection="1">
      <alignment horizontal="center" vertical="center"/>
      <protection hidden="1"/>
    </xf>
    <xf numFmtId="0" fontId="13" fillId="14" borderId="150" xfId="0" applyFont="1" applyFill="1" applyBorder="1" applyAlignment="1" applyProtection="1">
      <alignment horizontal="center" vertical="center"/>
      <protection hidden="1"/>
    </xf>
    <xf numFmtId="0" fontId="13" fillId="14" borderId="112"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34"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3" xfId="0" applyFont="1" applyFill="1" applyBorder="1" applyAlignment="1" applyProtection="1">
      <alignment horizontal="center" vertical="center"/>
      <protection hidden="1"/>
    </xf>
    <xf numFmtId="0" fontId="13" fillId="14" borderId="118" xfId="0" applyFont="1" applyFill="1" applyBorder="1" applyAlignment="1" applyProtection="1">
      <alignment horizontal="center" vertical="center"/>
      <protection hidden="1"/>
    </xf>
    <xf numFmtId="0" fontId="13" fillId="14" borderId="119" xfId="0" applyFont="1" applyFill="1" applyBorder="1" applyAlignment="1" applyProtection="1">
      <alignment horizontal="center" vertical="center"/>
      <protection hidden="1"/>
    </xf>
    <xf numFmtId="0" fontId="20" fillId="19" borderId="123" xfId="0" applyFont="1" applyFill="1" applyBorder="1" applyAlignment="1" applyProtection="1">
      <alignment horizontal="center" vertical="center" wrapText="1"/>
      <protection hidden="1"/>
    </xf>
    <xf numFmtId="0" fontId="20" fillId="19" borderId="116" xfId="0" applyFont="1" applyFill="1" applyBorder="1" applyAlignment="1" applyProtection="1">
      <alignment horizontal="center" vertical="center" wrapText="1"/>
      <protection hidden="1"/>
    </xf>
    <xf numFmtId="0" fontId="17" fillId="8" borderId="112"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3" fillId="0" borderId="113"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42" xfId="0" applyFont="1" applyBorder="1" applyAlignment="1" applyProtection="1">
      <alignment horizontal="center" vertical="center"/>
      <protection hidden="1"/>
    </xf>
    <xf numFmtId="0" fontId="13" fillId="0" borderId="141" xfId="0" applyFont="1" applyBorder="1" applyAlignment="1" applyProtection="1">
      <alignment horizontal="center" vertical="center"/>
      <protection hidden="1"/>
    </xf>
    <xf numFmtId="0" fontId="13" fillId="0" borderId="143"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3" fillId="3" borderId="122" xfId="0" applyFont="1" applyFill="1" applyBorder="1" applyAlignment="1" applyProtection="1">
      <alignment horizontal="center" vertical="center" textRotation="90" wrapText="1"/>
      <protection hidden="1"/>
    </xf>
    <xf numFmtId="0" fontId="19" fillId="4" borderId="148"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7" fillId="8" borderId="133"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3" fillId="3" borderId="116" xfId="0" applyFont="1" applyFill="1" applyBorder="1" applyAlignment="1" applyProtection="1">
      <alignment horizontal="center" vertical="center" textRotation="90" wrapText="1"/>
      <protection hidden="1"/>
    </xf>
    <xf numFmtId="0" fontId="3" fillId="3" borderId="120" xfId="0" applyFont="1" applyFill="1" applyBorder="1" applyAlignment="1" applyProtection="1">
      <alignment horizontal="center" vertical="center" textRotation="90" wrapText="1"/>
      <protection hidden="1"/>
    </xf>
    <xf numFmtId="0" fontId="61" fillId="0" borderId="0" xfId="0" applyFont="1" applyAlignment="1" applyProtection="1">
      <alignment horizontal="center" vertical="center"/>
      <protection hidden="1"/>
    </xf>
    <xf numFmtId="0" fontId="19" fillId="4" borderId="146"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147" xfId="0" applyFont="1" applyFill="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4" xfId="0" applyFont="1" applyBorder="1" applyAlignment="1" applyProtection="1">
      <alignment horizontal="center" vertical="center" textRotation="90"/>
      <protection hidden="1"/>
    </xf>
  </cellXfs>
  <cellStyles count="10">
    <cellStyle name="Normal 2" xfId="2" xr:uid="{00000000-0005-0000-0000-000002000000}"/>
    <cellStyle name="Normal 2 2" xfId="3" xr:uid="{00000000-0005-0000-0000-000003000000}"/>
    <cellStyle name="Normal 4" xfId="4" xr:uid="{00000000-0005-0000-0000-000004000000}"/>
    <cellStyle name="Normal_Sheet3" xfId="7" xr:uid="{00000000-0005-0000-0000-000005000000}"/>
    <cellStyle name="Normal_علامة وتسجيل جديد" xfId="9" xr:uid="{00000000-0005-0000-0000-000006000000}"/>
    <cellStyle name="Normal_ورقة2" xfId="8" xr:uid="{00000000-0005-0000-0000-000007000000}"/>
    <cellStyle name="ارتباط تشعبي" xfId="1" builtinId="8"/>
    <cellStyle name="عادي" xfId="0" builtinId="0"/>
    <cellStyle name="عادي 2" xfId="5" xr:uid="{00000000-0005-0000-0000-000008000000}"/>
    <cellStyle name="عادي 2 2" xfId="6" xr:uid="{00000000-0005-0000-0000-000009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val="0"/>
        <color theme="0"/>
      </font>
      <fill>
        <patternFill>
          <bgColor rgb="FF002060"/>
        </patternFill>
      </fill>
    </dxf>
    <dxf>
      <font>
        <color theme="0"/>
      </font>
      <fill>
        <patternFill>
          <bgColor theme="0"/>
        </patternFill>
      </fill>
    </dxf>
    <dxf>
      <fill>
        <patternFill>
          <bgColor rgb="FFC00000"/>
        </patternFill>
      </fill>
    </dxf>
    <dxf>
      <fill>
        <patternFill>
          <bgColor rgb="FF7030A0"/>
        </patternFill>
      </fill>
    </dxf>
    <dxf>
      <font>
        <color rgb="FFFF0000"/>
      </font>
      <fill>
        <patternFill>
          <bgColor rgb="FFFF000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605;&#1588;&#1585;&#1608;&#1593;&#1575;&#1578;%20&#1571;&#1608;&#1604;&#1609;%20&#1606;&#1607;&#1575;&#1574;&#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مشروعات-21-22-ف2"/>
      <sheetName val="ورقة4"/>
      <sheetName val="ورقة2"/>
    </sheetNames>
    <sheetDataSet>
      <sheetData sheetId="0"/>
      <sheetData sheetId="1"/>
      <sheetData sheetId="2">
        <row r="6">
          <cell r="BN6" t="str">
            <v>أساسيات الإدارة</v>
          </cell>
        </row>
        <row r="7">
          <cell r="BN7" t="str">
            <v xml:space="preserve">مبادئ التمويل والاستثمار </v>
          </cell>
        </row>
        <row r="8">
          <cell r="BN8" t="str">
            <v>التحليل الجزئي</v>
          </cell>
        </row>
        <row r="9">
          <cell r="BN9" t="str">
            <v>مبادئ الاحصاء</v>
          </cell>
        </row>
        <row r="10">
          <cell r="BN10" t="str">
            <v xml:space="preserve">المحاسبة المالية </v>
          </cell>
        </row>
        <row r="11">
          <cell r="BN11" t="str">
            <v>لغة أعمال 1</v>
          </cell>
        </row>
        <row r="13">
          <cell r="BN13" t="str">
            <v xml:space="preserve">اساسيات التسويق في المشروعات الصغيرة </v>
          </cell>
        </row>
        <row r="14">
          <cell r="BN14" t="str">
            <v xml:space="preserve">رياضيات ادارية ومالية </v>
          </cell>
        </row>
        <row r="15">
          <cell r="BN15" t="str">
            <v>المحاسبة المتوسطة</v>
          </cell>
        </row>
        <row r="16">
          <cell r="BN16" t="str">
            <v xml:space="preserve">الاشكال القانونية للمشروعات وأسس احداثها </v>
          </cell>
        </row>
        <row r="17">
          <cell r="BN17" t="str">
            <v>مهارات حاسوب 1</v>
          </cell>
        </row>
        <row r="18">
          <cell r="BN18" t="str">
            <v>لغة اعمال 2</v>
          </cell>
        </row>
        <row r="20">
          <cell r="BN20" t="str">
            <v xml:space="preserve">ادارة التفاوض باللغة الاجنبية </v>
          </cell>
        </row>
        <row r="21">
          <cell r="BN21" t="str">
            <v>التحليل الكلي</v>
          </cell>
        </row>
        <row r="22">
          <cell r="BN22" t="str">
            <v xml:space="preserve">الاساليب الكمية في الادارة </v>
          </cell>
        </row>
        <row r="23">
          <cell r="BN23" t="str">
            <v>محاسبة شركات الاشخاص</v>
          </cell>
        </row>
        <row r="24">
          <cell r="BN24" t="str">
            <v xml:space="preserve">الملية العامة والتشريع الضريبي </v>
          </cell>
        </row>
        <row r="25">
          <cell r="BN25" t="str">
            <v>مهارات حاسوب  2</v>
          </cell>
        </row>
        <row r="27">
          <cell r="BN27" t="str">
            <v xml:space="preserve">ادارة الانتاج والعمليات </v>
          </cell>
        </row>
        <row r="28">
          <cell r="BN28" t="str">
            <v xml:space="preserve">الادارة المالية </v>
          </cell>
        </row>
        <row r="29">
          <cell r="BN29" t="str">
            <v xml:space="preserve">محاسبة تكاليف وادارية </v>
          </cell>
        </row>
        <row r="30">
          <cell r="BN30" t="str">
            <v>الاتصالات التسويقية</v>
          </cell>
        </row>
        <row r="31">
          <cell r="BN31" t="str">
            <v xml:space="preserve">البيئة القانونية للاستثمار والعمل </v>
          </cell>
        </row>
        <row r="32">
          <cell r="BN32" t="str">
            <v xml:space="preserve">مراسلات ادارية باللغة الاجنبية </v>
          </cell>
        </row>
        <row r="34">
          <cell r="BN34" t="str">
            <v xml:space="preserve">ادارة المشروعات الصغيرة </v>
          </cell>
        </row>
        <row r="35">
          <cell r="BN35" t="str">
            <v xml:space="preserve">الاتصالات الادارية </v>
          </cell>
        </row>
        <row r="36">
          <cell r="BN36" t="str">
            <v xml:space="preserve">المحاسبة المالية المتخصصة </v>
          </cell>
        </row>
        <row r="37">
          <cell r="BN37" t="str">
            <v xml:space="preserve">ادارة الموارد البشرية </v>
          </cell>
        </row>
        <row r="38">
          <cell r="BN38" t="str">
            <v>القانون التجاري</v>
          </cell>
        </row>
        <row r="39">
          <cell r="BN39" t="str">
            <v xml:space="preserve">معلوماتية </v>
          </cell>
        </row>
        <row r="41">
          <cell r="BN41" t="str">
            <v xml:space="preserve">ادارة العلاقات العامة </v>
          </cell>
        </row>
        <row r="42">
          <cell r="BN42" t="str">
            <v>تطبيقات احصائية في الادارة</v>
          </cell>
        </row>
        <row r="43">
          <cell r="BN43" t="str">
            <v xml:space="preserve">سياسات التسعير والتوزيع </v>
          </cell>
        </row>
        <row r="44">
          <cell r="BN44" t="str">
            <v>نظم المعلومات الادارية</v>
          </cell>
        </row>
        <row r="45">
          <cell r="BN45" t="str">
            <v xml:space="preserve">دراسات ادارية بلغة اجنبية </v>
          </cell>
        </row>
        <row r="46">
          <cell r="BN46" t="str">
            <v>نظرية المنظمة والتطوير التنظيمي</v>
          </cell>
        </row>
        <row r="48">
          <cell r="BN48" t="str">
            <v xml:space="preserve">ادارة الامداد في المشروعات الصغيرة </v>
          </cell>
        </row>
        <row r="49">
          <cell r="BN49" t="str">
            <v xml:space="preserve">ادارة الوقت </v>
          </cell>
        </row>
        <row r="50">
          <cell r="BN50" t="str">
            <v xml:space="preserve">ادارة الجدوى وتقييم المشروعات </v>
          </cell>
        </row>
        <row r="51">
          <cell r="BN51" t="str">
            <v xml:space="preserve">ادارة الجودة في المشروعات الصغيرة </v>
          </cell>
        </row>
        <row r="52">
          <cell r="BN52" t="str">
            <v xml:space="preserve">الرقابة الادارية </v>
          </cell>
        </row>
        <row r="53">
          <cell r="BN53" t="str">
            <v xml:space="preserve">نظرية القررات الادارية </v>
          </cell>
        </row>
        <row r="55">
          <cell r="BN55" t="str">
            <v xml:space="preserve">المسؤولية الاجتماعية واخلاقيات العمل </v>
          </cell>
        </row>
        <row r="56">
          <cell r="BN56" t="str">
            <v xml:space="preserve">ادارة المخاطر المالية والائتمان </v>
          </cell>
        </row>
        <row r="57">
          <cell r="BN57" t="str">
            <v xml:space="preserve">التجارة الالكترونية بلغة اجنبية </v>
          </cell>
        </row>
        <row r="58">
          <cell r="BN58" t="str">
            <v xml:space="preserve">السلوك التنظيمي </v>
          </cell>
        </row>
        <row r="59">
          <cell r="BN59" t="str">
            <v>استراتيجيات تنمية المشروعات الصغيرة</v>
          </cell>
        </row>
        <row r="60">
          <cell r="BN60" t="str">
            <v xml:space="preserve">ادارة التنافس في المشروعات الصغيرة </v>
          </cell>
        </row>
      </sheetData>
      <sheetData sheetId="3"/>
      <sheetData sheetId="4"/>
      <sheetData sheetId="5"/>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D:\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showRowColHeaders="0" rightToLeft="1" tabSelected="1" workbookViewId="0">
      <selection activeCell="B8" sqref="B8:I12"/>
    </sheetView>
  </sheetViews>
  <sheetFormatPr defaultColWidth="9" defaultRowHeight="16.8" x14ac:dyDescent="0.5"/>
  <cols>
    <col min="1" max="1" width="2.3984375" style="11" customWidth="1"/>
    <col min="2" max="2" width="4.3984375" style="11" customWidth="1"/>
    <col min="3" max="6" width="9" style="11"/>
    <col min="7" max="7" width="1.3984375" style="11" customWidth="1"/>
    <col min="8" max="8" width="12.3984375" style="11" customWidth="1"/>
    <col min="9" max="9" width="16.8984375" style="11" customWidth="1"/>
    <col min="10" max="10" width="5" style="11" customWidth="1"/>
    <col min="11" max="11" width="9" style="11"/>
    <col min="12" max="12" width="2.3984375" style="11" customWidth="1"/>
    <col min="13" max="14" width="9" style="11"/>
    <col min="15" max="15" width="3.3984375" style="11" customWidth="1"/>
    <col min="16" max="17" width="9" style="11"/>
    <col min="18" max="18" width="4.3984375" style="11" customWidth="1"/>
    <col min="19" max="19" width="2" style="11" customWidth="1"/>
    <col min="20" max="20" width="8.8984375" style="11" customWidth="1"/>
    <col min="21" max="21" width="15.3984375" style="11" customWidth="1"/>
    <col min="22" max="16384" width="9" style="11"/>
  </cols>
  <sheetData>
    <row r="1" spans="1:22" ht="27" thickBot="1" x14ac:dyDescent="0.75">
      <c r="B1" s="301" t="s">
        <v>214</v>
      </c>
      <c r="C1" s="301"/>
      <c r="D1" s="301"/>
      <c r="E1" s="301"/>
      <c r="F1" s="301"/>
      <c r="G1" s="301"/>
      <c r="H1" s="301"/>
      <c r="I1" s="301"/>
      <c r="J1" s="301"/>
      <c r="K1" s="301"/>
      <c r="L1" s="301"/>
      <c r="M1" s="301"/>
      <c r="N1" s="301"/>
      <c r="O1" s="301"/>
      <c r="P1" s="301"/>
      <c r="Q1" s="301"/>
      <c r="R1" s="301"/>
      <c r="S1" s="301"/>
      <c r="T1" s="301"/>
      <c r="U1" s="301"/>
    </row>
    <row r="2" spans="1:22" ht="19.5" customHeight="1" thickBot="1" x14ac:dyDescent="0.7">
      <c r="B2" s="302" t="s">
        <v>113</v>
      </c>
      <c r="C2" s="302"/>
      <c r="D2" s="302"/>
      <c r="E2" s="302"/>
      <c r="F2" s="302"/>
      <c r="G2" s="302"/>
      <c r="H2" s="302"/>
      <c r="I2" s="302"/>
      <c r="J2" s="12"/>
      <c r="K2" s="303" t="s">
        <v>215</v>
      </c>
      <c r="L2" s="304"/>
      <c r="M2" s="304"/>
      <c r="N2" s="304"/>
      <c r="O2" s="304"/>
      <c r="P2" s="304"/>
      <c r="Q2" s="304"/>
      <c r="R2" s="304"/>
      <c r="S2" s="304"/>
      <c r="T2" s="307" t="s">
        <v>216</v>
      </c>
      <c r="U2" s="308"/>
    </row>
    <row r="3" spans="1:22" ht="22.5" customHeight="1" thickBot="1" x14ac:dyDescent="0.7">
      <c r="A3" s="13">
        <v>1</v>
      </c>
      <c r="B3" s="311" t="s">
        <v>407</v>
      </c>
      <c r="C3" s="312"/>
      <c r="D3" s="312"/>
      <c r="E3" s="312"/>
      <c r="F3" s="312"/>
      <c r="G3" s="312"/>
      <c r="H3" s="312"/>
      <c r="I3" s="313"/>
      <c r="K3" s="305"/>
      <c r="L3" s="306"/>
      <c r="M3" s="306"/>
      <c r="N3" s="306"/>
      <c r="O3" s="306"/>
      <c r="P3" s="306"/>
      <c r="Q3" s="306"/>
      <c r="R3" s="306"/>
      <c r="S3" s="306"/>
      <c r="T3" s="309"/>
      <c r="U3" s="310"/>
    </row>
    <row r="4" spans="1:22" ht="22.5" customHeight="1" thickBot="1" x14ac:dyDescent="0.7">
      <c r="A4" s="13">
        <v>2</v>
      </c>
      <c r="B4" s="298" t="s">
        <v>217</v>
      </c>
      <c r="C4" s="299"/>
      <c r="D4" s="299"/>
      <c r="E4" s="299"/>
      <c r="F4" s="299"/>
      <c r="G4" s="299"/>
      <c r="H4" s="299"/>
      <c r="I4" s="300"/>
      <c r="K4" s="286" t="s">
        <v>15</v>
      </c>
      <c r="L4" s="287"/>
      <c r="M4" s="287"/>
      <c r="N4" s="287"/>
      <c r="O4" s="287"/>
      <c r="P4" s="287"/>
      <c r="Q4" s="287"/>
      <c r="R4" s="287"/>
      <c r="S4" s="288"/>
      <c r="T4" s="291">
        <v>1</v>
      </c>
      <c r="U4" s="292"/>
    </row>
    <row r="5" spans="1:22" ht="22.5" customHeight="1" thickBot="1" x14ac:dyDescent="0.7">
      <c r="A5" s="13"/>
      <c r="B5" s="269" t="s">
        <v>218</v>
      </c>
      <c r="C5" s="270"/>
      <c r="D5" s="270"/>
      <c r="E5" s="270"/>
      <c r="F5" s="270"/>
      <c r="G5" s="270"/>
      <c r="H5" s="270"/>
      <c r="I5" s="14"/>
      <c r="K5" s="289" t="s">
        <v>219</v>
      </c>
      <c r="L5" s="290"/>
      <c r="M5" s="290"/>
      <c r="N5" s="290"/>
      <c r="O5" s="290"/>
      <c r="P5" s="290"/>
      <c r="Q5" s="290"/>
      <c r="R5" s="290"/>
      <c r="S5" s="290"/>
      <c r="T5" s="291">
        <v>1</v>
      </c>
      <c r="U5" s="292"/>
    </row>
    <row r="6" spans="1:22" ht="22.5" customHeight="1" thickBot="1" x14ac:dyDescent="0.7">
      <c r="A6" s="13"/>
      <c r="B6" s="293" t="s">
        <v>408</v>
      </c>
      <c r="C6" s="294"/>
      <c r="D6" s="294"/>
      <c r="E6" s="294"/>
      <c r="F6" s="294"/>
      <c r="G6" s="294"/>
      <c r="H6" s="294"/>
      <c r="I6" s="295"/>
      <c r="K6" s="289" t="s">
        <v>410</v>
      </c>
      <c r="L6" s="290"/>
      <c r="M6" s="290"/>
      <c r="N6" s="290"/>
      <c r="O6" s="290"/>
      <c r="P6" s="290"/>
      <c r="Q6" s="290"/>
      <c r="R6" s="290"/>
      <c r="S6" s="290"/>
      <c r="T6" s="296" t="s">
        <v>220</v>
      </c>
      <c r="U6" s="297"/>
    </row>
    <row r="7" spans="1:22" ht="22.5" customHeight="1" thickBot="1" x14ac:dyDescent="0.75">
      <c r="A7" s="13">
        <v>3</v>
      </c>
      <c r="B7" s="269" t="s">
        <v>409</v>
      </c>
      <c r="C7" s="270"/>
      <c r="D7" s="270"/>
      <c r="E7" s="270"/>
      <c r="F7" s="270"/>
      <c r="G7" s="270"/>
      <c r="H7" s="271" t="s">
        <v>413</v>
      </c>
      <c r="I7" s="272"/>
      <c r="K7" s="273" t="s">
        <v>412</v>
      </c>
      <c r="L7" s="274"/>
      <c r="M7" s="274"/>
      <c r="N7" s="274"/>
      <c r="O7" s="274"/>
      <c r="P7" s="274"/>
      <c r="Q7" s="274"/>
      <c r="R7" s="274"/>
      <c r="S7" s="275"/>
      <c r="T7" s="276">
        <v>0.5</v>
      </c>
      <c r="U7" s="277"/>
      <c r="V7" s="15"/>
    </row>
    <row r="8" spans="1:22" ht="22.5" customHeight="1" x14ac:dyDescent="0.65">
      <c r="A8" s="13">
        <v>4</v>
      </c>
      <c r="B8" s="278" t="s">
        <v>698</v>
      </c>
      <c r="C8" s="278"/>
      <c r="D8" s="278"/>
      <c r="E8" s="278"/>
      <c r="F8" s="278"/>
      <c r="G8" s="278"/>
      <c r="H8" s="278"/>
      <c r="I8" s="278"/>
      <c r="J8" s="15"/>
      <c r="K8" s="281" t="s">
        <v>411</v>
      </c>
      <c r="L8" s="282"/>
      <c r="M8" s="282"/>
      <c r="N8" s="282"/>
      <c r="O8" s="282"/>
      <c r="P8" s="282"/>
      <c r="Q8" s="282"/>
      <c r="R8" s="282"/>
      <c r="S8" s="282"/>
      <c r="T8" s="283">
        <v>0.2</v>
      </c>
      <c r="U8" s="284"/>
    </row>
    <row r="9" spans="1:22" ht="22.5" customHeight="1" x14ac:dyDescent="0.65">
      <c r="A9" s="13"/>
      <c r="B9" s="279"/>
      <c r="C9" s="279"/>
      <c r="D9" s="279"/>
      <c r="E9" s="279"/>
      <c r="F9" s="279"/>
      <c r="G9" s="279"/>
      <c r="H9" s="279"/>
      <c r="I9" s="279"/>
      <c r="J9" s="16"/>
      <c r="K9" s="281"/>
      <c r="L9" s="282"/>
      <c r="M9" s="282"/>
      <c r="N9" s="282"/>
      <c r="O9" s="282"/>
      <c r="P9" s="282"/>
      <c r="Q9" s="282"/>
      <c r="R9" s="282"/>
      <c r="S9" s="282"/>
      <c r="T9" s="285"/>
      <c r="U9" s="284"/>
    </row>
    <row r="10" spans="1:22" ht="22.5" customHeight="1" x14ac:dyDescent="0.65">
      <c r="A10" s="13"/>
      <c r="B10" s="279"/>
      <c r="C10" s="279"/>
      <c r="D10" s="279"/>
      <c r="E10" s="279"/>
      <c r="F10" s="279"/>
      <c r="G10" s="279"/>
      <c r="H10" s="279"/>
      <c r="I10" s="279"/>
      <c r="K10" s="286" t="s">
        <v>195</v>
      </c>
      <c r="L10" s="287"/>
      <c r="M10" s="287"/>
      <c r="N10" s="287"/>
      <c r="O10" s="287"/>
      <c r="P10" s="287"/>
      <c r="Q10" s="287"/>
      <c r="R10" s="287"/>
      <c r="S10" s="288"/>
      <c r="T10" s="252">
        <v>0.2</v>
      </c>
      <c r="U10" s="253"/>
    </row>
    <row r="11" spans="1:22" ht="22.5" customHeight="1" x14ac:dyDescent="0.65">
      <c r="A11" s="13"/>
      <c r="B11" s="279"/>
      <c r="C11" s="279"/>
      <c r="D11" s="279"/>
      <c r="E11" s="279"/>
      <c r="F11" s="279"/>
      <c r="G11" s="279"/>
      <c r="H11" s="279"/>
      <c r="I11" s="279"/>
      <c r="K11" s="273" t="s">
        <v>224</v>
      </c>
      <c r="L11" s="274"/>
      <c r="M11" s="274"/>
      <c r="N11" s="274"/>
      <c r="O11" s="274"/>
      <c r="P11" s="274"/>
      <c r="Q11" s="274"/>
      <c r="R11" s="274"/>
      <c r="S11" s="275"/>
      <c r="T11" s="252">
        <v>0.2</v>
      </c>
      <c r="U11" s="253"/>
    </row>
    <row r="12" spans="1:22" ht="22.5" customHeight="1" thickBot="1" x14ac:dyDescent="0.7">
      <c r="A12" s="13"/>
      <c r="B12" s="280"/>
      <c r="C12" s="280"/>
      <c r="D12" s="280"/>
      <c r="E12" s="280"/>
      <c r="F12" s="280"/>
      <c r="G12" s="280"/>
      <c r="H12" s="280"/>
      <c r="I12" s="280"/>
      <c r="K12" s="254" t="s">
        <v>221</v>
      </c>
      <c r="L12" s="255"/>
      <c r="M12" s="255"/>
      <c r="N12" s="255"/>
      <c r="O12" s="255"/>
      <c r="P12" s="255"/>
      <c r="Q12" s="255"/>
      <c r="R12" s="255"/>
      <c r="S12" s="256"/>
      <c r="T12" s="257">
        <v>0.5</v>
      </c>
      <c r="U12" s="258"/>
    </row>
    <row r="13" spans="1:22" ht="22.5" customHeight="1" thickBot="1" x14ac:dyDescent="0.7">
      <c r="A13" s="13">
        <v>5</v>
      </c>
      <c r="B13" s="259" t="s">
        <v>222</v>
      </c>
      <c r="C13" s="260"/>
      <c r="D13" s="260"/>
      <c r="E13" s="260"/>
      <c r="F13" s="260"/>
      <c r="G13" s="260"/>
      <c r="H13" s="260"/>
      <c r="I13" s="261"/>
      <c r="K13" s="262" t="s">
        <v>223</v>
      </c>
      <c r="L13" s="263"/>
      <c r="M13" s="263"/>
      <c r="N13" s="263"/>
      <c r="O13" s="263"/>
      <c r="P13" s="263"/>
      <c r="Q13" s="263"/>
      <c r="R13" s="263"/>
      <c r="S13" s="263"/>
      <c r="T13" s="263"/>
      <c r="U13" s="263"/>
    </row>
    <row r="14" spans="1:22" ht="22.5" customHeight="1" x14ac:dyDescent="0.65">
      <c r="A14" s="13"/>
      <c r="B14" s="264" t="s">
        <v>1597</v>
      </c>
      <c r="C14" s="264"/>
      <c r="D14" s="264"/>
      <c r="E14" s="264"/>
      <c r="F14" s="264"/>
      <c r="G14" s="264"/>
      <c r="H14" s="264"/>
      <c r="I14" s="264"/>
      <c r="K14" s="263"/>
      <c r="L14" s="263"/>
      <c r="M14" s="263"/>
      <c r="N14" s="263"/>
      <c r="O14" s="263"/>
      <c r="P14" s="263"/>
      <c r="Q14" s="263"/>
      <c r="R14" s="263"/>
      <c r="S14" s="263"/>
      <c r="T14" s="263"/>
      <c r="U14" s="263"/>
    </row>
    <row r="15" spans="1:22" ht="3.75" customHeight="1" x14ac:dyDescent="0.65">
      <c r="A15" s="13"/>
      <c r="B15" s="265"/>
      <c r="C15" s="265"/>
      <c r="D15" s="265"/>
      <c r="E15" s="265"/>
      <c r="F15" s="265"/>
      <c r="G15" s="265"/>
      <c r="H15" s="265"/>
      <c r="I15" s="265"/>
      <c r="K15" s="267"/>
      <c r="L15" s="267"/>
      <c r="M15" s="267"/>
      <c r="N15" s="267"/>
      <c r="O15" s="267"/>
      <c r="P15" s="267"/>
      <c r="Q15" s="267"/>
      <c r="R15" s="267"/>
      <c r="S15" s="267"/>
      <c r="T15" s="267"/>
      <c r="U15" s="267"/>
    </row>
    <row r="16" spans="1:22" ht="26.25" customHeight="1" x14ac:dyDescent="0.65">
      <c r="A16" s="13">
        <v>6</v>
      </c>
      <c r="B16" s="265"/>
      <c r="C16" s="265"/>
      <c r="D16" s="265"/>
      <c r="E16" s="265"/>
      <c r="F16" s="265"/>
      <c r="G16" s="265"/>
      <c r="H16" s="265"/>
      <c r="I16" s="265"/>
      <c r="K16" s="267"/>
      <c r="L16" s="267"/>
      <c r="M16" s="267"/>
      <c r="N16" s="267"/>
      <c r="O16" s="267"/>
      <c r="P16" s="267"/>
      <c r="Q16" s="267"/>
      <c r="R16" s="267"/>
      <c r="S16" s="267"/>
      <c r="T16" s="267"/>
      <c r="U16" s="267"/>
    </row>
    <row r="17" spans="2:21" ht="19.5" customHeight="1" x14ac:dyDescent="0.5">
      <c r="B17" s="265"/>
      <c r="C17" s="265"/>
      <c r="D17" s="265"/>
      <c r="E17" s="265"/>
      <c r="F17" s="265"/>
      <c r="G17" s="265"/>
      <c r="H17" s="265"/>
      <c r="I17" s="265"/>
      <c r="K17" s="267"/>
      <c r="L17" s="267"/>
      <c r="M17" s="267"/>
      <c r="N17" s="267"/>
      <c r="O17" s="267"/>
      <c r="P17" s="267"/>
      <c r="Q17" s="267"/>
      <c r="R17" s="267"/>
      <c r="S17" s="267"/>
      <c r="T17" s="267"/>
      <c r="U17" s="267"/>
    </row>
    <row r="18" spans="2:21" ht="19.5" customHeight="1" x14ac:dyDescent="0.65">
      <c r="B18" s="265"/>
      <c r="C18" s="265"/>
      <c r="D18" s="265"/>
      <c r="E18" s="265"/>
      <c r="F18" s="265"/>
      <c r="G18" s="265"/>
      <c r="H18" s="265"/>
      <c r="I18" s="265"/>
      <c r="K18" s="17"/>
      <c r="M18" s="267"/>
      <c r="N18" s="267"/>
      <c r="O18" s="267"/>
      <c r="P18" s="18"/>
      <c r="Q18" s="268"/>
      <c r="R18" s="268"/>
      <c r="S18" s="17"/>
      <c r="T18" s="17"/>
      <c r="U18" s="17"/>
    </row>
    <row r="19" spans="2:21" ht="21.75" customHeight="1" thickBot="1" x14ac:dyDescent="0.55000000000000004">
      <c r="B19" s="266"/>
      <c r="C19" s="266"/>
      <c r="D19" s="266"/>
      <c r="E19" s="266"/>
      <c r="F19" s="266"/>
      <c r="G19" s="266"/>
      <c r="H19" s="266"/>
      <c r="I19" s="266"/>
    </row>
    <row r="20" spans="2:21" ht="3.75" customHeight="1" thickBot="1" x14ac:dyDescent="0.55000000000000004"/>
    <row r="21" spans="2:21" ht="35.25" customHeight="1" x14ac:dyDescent="0.5">
      <c r="B21" s="243"/>
      <c r="C21" s="244"/>
      <c r="D21" s="244"/>
      <c r="E21" s="244"/>
      <c r="F21" s="244"/>
      <c r="G21" s="244"/>
      <c r="H21" s="244"/>
      <c r="I21" s="244"/>
      <c r="J21" s="244"/>
      <c r="K21" s="244"/>
      <c r="L21" s="244"/>
      <c r="M21" s="244"/>
      <c r="N21" s="244"/>
      <c r="O21" s="244"/>
      <c r="P21" s="244"/>
      <c r="Q21" s="244"/>
      <c r="R21" s="244"/>
      <c r="S21" s="244"/>
      <c r="T21" s="244"/>
      <c r="U21" s="245"/>
    </row>
    <row r="22" spans="2:21" ht="14.25" customHeight="1" x14ac:dyDescent="0.5">
      <c r="B22" s="246"/>
      <c r="C22" s="247"/>
      <c r="D22" s="247"/>
      <c r="E22" s="247"/>
      <c r="F22" s="247"/>
      <c r="G22" s="247"/>
      <c r="H22" s="247"/>
      <c r="I22" s="247"/>
      <c r="J22" s="247"/>
      <c r="K22" s="247"/>
      <c r="L22" s="247"/>
      <c r="M22" s="247"/>
      <c r="N22" s="247"/>
      <c r="O22" s="247"/>
      <c r="P22" s="247"/>
      <c r="Q22" s="247"/>
      <c r="R22" s="247"/>
      <c r="S22" s="247"/>
      <c r="T22" s="247"/>
      <c r="U22" s="248"/>
    </row>
    <row r="23" spans="2:21" ht="15" customHeight="1" thickBot="1" x14ac:dyDescent="0.55000000000000004">
      <c r="B23" s="249"/>
      <c r="C23" s="250"/>
      <c r="D23" s="250"/>
      <c r="E23" s="250"/>
      <c r="F23" s="250"/>
      <c r="G23" s="250"/>
      <c r="H23" s="250"/>
      <c r="I23" s="250"/>
      <c r="J23" s="250"/>
      <c r="K23" s="250"/>
      <c r="L23" s="250"/>
      <c r="M23" s="250"/>
      <c r="N23" s="250"/>
      <c r="O23" s="250"/>
      <c r="P23" s="250"/>
      <c r="Q23" s="250"/>
      <c r="R23" s="250"/>
      <c r="S23" s="250"/>
      <c r="T23" s="250"/>
      <c r="U23" s="251"/>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M24"/>
  <sheetViews>
    <sheetView showGridLines="0" rightToLeft="1" workbookViewId="0">
      <selection activeCell="C1" sqref="C1"/>
    </sheetView>
  </sheetViews>
  <sheetFormatPr defaultColWidth="9" defaultRowHeight="16.8" x14ac:dyDescent="0.25"/>
  <cols>
    <col min="1" max="1" width="13.8984375" style="115" bestFit="1" customWidth="1"/>
    <col min="2" max="2" width="22.3984375" style="115" customWidth="1"/>
    <col min="3" max="3" width="18.8984375" style="115" customWidth="1"/>
    <col min="4" max="4" width="26" style="115" customWidth="1"/>
    <col min="5" max="5" width="20.3984375" style="115" customWidth="1"/>
    <col min="6" max="6" width="20" style="115" customWidth="1"/>
    <col min="7" max="7" width="11.3984375" style="115" bestFit="1" customWidth="1"/>
    <col min="8" max="8" width="8.8984375" style="115" hidden="1" customWidth="1"/>
    <col min="9" max="9" width="2.3984375" style="115" hidden="1" customWidth="1"/>
    <col min="10" max="10" width="7.09765625" style="115" hidden="1" customWidth="1"/>
    <col min="11" max="11" width="18.8984375" style="115" hidden="1" customWidth="1"/>
    <col min="12" max="12" width="14.09765625" style="115" hidden="1" customWidth="1"/>
    <col min="13" max="13" width="11" style="115" hidden="1" customWidth="1"/>
    <col min="14" max="16384" width="9" style="115"/>
  </cols>
  <sheetData>
    <row r="1" spans="1:13" ht="25.95" customHeight="1" x14ac:dyDescent="0.25">
      <c r="A1" s="314" t="s">
        <v>488</v>
      </c>
      <c r="B1" s="314"/>
      <c r="C1" s="238"/>
      <c r="D1" s="114" t="str">
        <f>IFERROR(VLOOKUP(C1,ورقة2!$A$3:$Z$2215,2,0),"")</f>
        <v/>
      </c>
      <c r="F1" s="189" t="e">
        <f>IF(VLOOKUP(C1,ورقة2!A$1:AX$2215,43,0)="","",VLOOKUP(C1,ورقة2!A$1:AX$2215,43,0))</f>
        <v>#N/A</v>
      </c>
    </row>
    <row r="2" spans="1:13" ht="44.4" customHeight="1" x14ac:dyDescent="0.25">
      <c r="A2" s="315" t="e">
        <f>IF(F1="","",IF(F1="ضعف الرسوم","ستسدد ضعف الرسوم بناءً على قرار مجلس التعليم العالي رقم268 تاريخ"&amp;2021&amp;"/"&amp;8&amp;"/"&amp;11,IF(F1="مستنفذمرسوم",""&amp;"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انقطاع 1050000 ورسم أي مقرر50000 و ليرة سورية ",""&amp;"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مقرر50000 و ليرة سورية")))</f>
        <v>#N/A</v>
      </c>
      <c r="B2" s="315"/>
      <c r="C2" s="315"/>
      <c r="D2" s="315"/>
      <c r="E2" s="315"/>
      <c r="F2" s="315"/>
    </row>
    <row r="3" spans="1:13" ht="26.4" x14ac:dyDescent="0.25">
      <c r="A3" s="316" t="s">
        <v>669</v>
      </c>
      <c r="B3" s="316"/>
      <c r="C3" s="316"/>
      <c r="D3" s="316"/>
      <c r="E3" s="316"/>
      <c r="F3" s="316"/>
    </row>
    <row r="4" spans="1:13" ht="23.25" customHeight="1" x14ac:dyDescent="0.25">
      <c r="A4" s="135" t="s">
        <v>48</v>
      </c>
      <c r="B4" s="136" t="s">
        <v>486</v>
      </c>
      <c r="C4" s="135" t="s">
        <v>194</v>
      </c>
      <c r="D4" s="137" t="s">
        <v>53</v>
      </c>
      <c r="E4" s="137" t="s">
        <v>54</v>
      </c>
      <c r="F4" s="136" t="s">
        <v>52</v>
      </c>
      <c r="G4" s="136" t="s">
        <v>116</v>
      </c>
      <c r="H4" s="115" t="s">
        <v>213</v>
      </c>
      <c r="I4" s="116"/>
      <c r="J4" s="115" t="s">
        <v>453</v>
      </c>
      <c r="L4" s="115" t="s">
        <v>467</v>
      </c>
    </row>
    <row r="5" spans="1:13" s="117" customFormat="1" ht="33.75" customHeight="1" x14ac:dyDescent="0.25">
      <c r="A5" s="138"/>
      <c r="B5" s="139"/>
      <c r="C5" s="139"/>
      <c r="D5" s="138"/>
      <c r="E5" s="138"/>
      <c r="F5" s="139"/>
      <c r="G5" s="139"/>
      <c r="H5" s="117" t="s">
        <v>212</v>
      </c>
      <c r="I5" s="118" t="s">
        <v>454</v>
      </c>
      <c r="J5" s="115" t="s">
        <v>198</v>
      </c>
      <c r="L5" s="115" t="s">
        <v>468</v>
      </c>
    </row>
    <row r="6" spans="1:13" ht="23.25" customHeight="1" x14ac:dyDescent="0.25">
      <c r="A6" s="140" t="s">
        <v>45</v>
      </c>
      <c r="B6" s="135" t="s">
        <v>46</v>
      </c>
      <c r="C6" s="135" t="s">
        <v>678</v>
      </c>
      <c r="D6" s="153"/>
      <c r="E6" s="153"/>
      <c r="F6" s="153"/>
      <c r="G6"/>
      <c r="H6" s="115" t="s">
        <v>653</v>
      </c>
      <c r="I6" s="118" t="s">
        <v>455</v>
      </c>
      <c r="J6" s="115" t="s">
        <v>205</v>
      </c>
      <c r="L6" s="115" t="s">
        <v>479</v>
      </c>
    </row>
    <row r="7" spans="1:13" ht="33.75" customHeight="1" x14ac:dyDescent="0.25">
      <c r="A7" s="141" t="e">
        <f>IF(A8&lt;&gt;"",A8,VLOOKUP($C$1,ورقة2!$A$1:$AD$2215,3,0))</f>
        <v>#N/A</v>
      </c>
      <c r="B7" s="141" t="e">
        <f>IF(B8&lt;&gt;"",B8,VLOOKUP($C$1,ورقة2!$A$1:$AD$2215,4,0))</f>
        <v>#N/A</v>
      </c>
      <c r="C7" s="141" t="str">
        <f>IFERROR(IF('إختيار المقررات'!J3&lt;&gt;'إدخال البيانات'!L4,'إدخال البيانات'!J4,VLOOKUP(LEFT('إدخال البيانات'!A5,2),'إدخال البيانات'!I5:J19,2,0)),"")</f>
        <v>غير سوري</v>
      </c>
      <c r="D7" s="154"/>
      <c r="E7" s="154"/>
      <c r="F7" s="154"/>
      <c r="G7" s="142"/>
      <c r="H7" s="115" t="s">
        <v>652</v>
      </c>
      <c r="I7" s="118" t="s">
        <v>456</v>
      </c>
      <c r="J7" s="115" t="s">
        <v>203</v>
      </c>
      <c r="L7" s="115" t="s">
        <v>473</v>
      </c>
    </row>
    <row r="8" spans="1:13" ht="23.25" customHeight="1" x14ac:dyDescent="0.25">
      <c r="A8" s="143"/>
      <c r="B8" s="139"/>
      <c r="C8" s="155"/>
      <c r="D8" s="155"/>
      <c r="E8" s="155"/>
      <c r="F8" s="155"/>
      <c r="G8"/>
      <c r="H8" s="115" t="s">
        <v>654</v>
      </c>
      <c r="I8" s="118" t="s">
        <v>457</v>
      </c>
      <c r="J8" s="115" t="s">
        <v>204</v>
      </c>
      <c r="L8" s="115" t="s">
        <v>471</v>
      </c>
    </row>
    <row r="9" spans="1:13" ht="33.75" customHeight="1" x14ac:dyDescent="0.25">
      <c r="A9" s="135" t="s">
        <v>47</v>
      </c>
      <c r="B9" s="135" t="s">
        <v>6</v>
      </c>
      <c r="C9" s="135" t="s">
        <v>10</v>
      </c>
      <c r="D9" s="144" t="s">
        <v>11</v>
      </c>
      <c r="E9" s="135" t="s">
        <v>49</v>
      </c>
      <c r="F9" s="135" t="s">
        <v>50</v>
      </c>
      <c r="G9" s="135" t="s">
        <v>51</v>
      </c>
      <c r="H9" s="115" t="s">
        <v>656</v>
      </c>
      <c r="I9" s="118" t="s">
        <v>458</v>
      </c>
      <c r="J9" s="115" t="s">
        <v>201</v>
      </c>
      <c r="L9" s="115" t="s">
        <v>475</v>
      </c>
    </row>
    <row r="10" spans="1:13" ht="33.75" customHeight="1" x14ac:dyDescent="0.25">
      <c r="A10" s="187" t="e">
        <f>IF(A11&lt;&gt;"",A11,VLOOKUP($C$1,ورقة2!$A$1:$AD$2215,6,0))</f>
        <v>#N/A</v>
      </c>
      <c r="B10" s="141" t="e">
        <f>IF(B11&lt;&gt;"",B11,VLOOKUP($C$1,ورقة2!$A$1:$AD$2215,7,0))</f>
        <v>#N/A</v>
      </c>
      <c r="C10" s="141" t="e">
        <f>IF(C11&lt;&gt;"",C11,VLOOKUP($C$1,ورقة2!$A$1:$AD$2215,8,0))</f>
        <v>#N/A</v>
      </c>
      <c r="D10" s="141" t="e">
        <f>IF(D11&lt;&gt;"",D11,VLOOKUP($C$1,ورقة2!$A$1:$AD$2215,5,0))</f>
        <v>#N/A</v>
      </c>
      <c r="E10" s="141" t="e">
        <f>IF(E11&lt;&gt;"",E11,VLOOKUP($C$1,ورقة2!$A$1:$AD$2215,11,0))</f>
        <v>#N/A</v>
      </c>
      <c r="F10" s="141" t="e">
        <f>IF(F11&lt;&gt;"",F11,VLOOKUP($C$1,ورقة2!$A$1:$AD$2215,12,0))</f>
        <v>#N/A</v>
      </c>
      <c r="G10" s="141" t="e">
        <f>IF(G11&lt;&gt;"",G11,VLOOKUP($C$1,ورقة2!$A$1:$AD$2215,13,0))</f>
        <v>#N/A</v>
      </c>
      <c r="H10" s="119" t="s">
        <v>672</v>
      </c>
      <c r="I10" s="118" t="s">
        <v>459</v>
      </c>
      <c r="J10" s="115" t="s">
        <v>206</v>
      </c>
      <c r="K10" s="119"/>
      <c r="L10" s="115" t="s">
        <v>482</v>
      </c>
      <c r="M10" s="119"/>
    </row>
    <row r="11" spans="1:13" ht="23.25" customHeight="1" x14ac:dyDescent="0.25">
      <c r="A11" s="145"/>
      <c r="B11" s="139"/>
      <c r="C11" s="139"/>
      <c r="D11" s="139"/>
      <c r="E11" s="139"/>
      <c r="F11" s="139"/>
      <c r="G11" s="139"/>
      <c r="H11" s="115" t="s">
        <v>673</v>
      </c>
      <c r="I11" s="118" t="s">
        <v>460</v>
      </c>
      <c r="J11" s="115" t="s">
        <v>211</v>
      </c>
      <c r="L11" s="115" t="s">
        <v>484</v>
      </c>
    </row>
    <row r="12" spans="1:13" ht="33.75" customHeight="1" x14ac:dyDescent="0.25">
      <c r="A12" s="146"/>
      <c r="B12" s="146"/>
      <c r="C12" s="146"/>
      <c r="D12" s="147"/>
      <c r="E12" s="148"/>
      <c r="F12" s="148"/>
      <c r="H12" s="115" t="s">
        <v>674</v>
      </c>
      <c r="I12" s="118" t="s">
        <v>461</v>
      </c>
      <c r="J12" s="115" t="s">
        <v>210</v>
      </c>
      <c r="L12" s="115" t="s">
        <v>480</v>
      </c>
    </row>
    <row r="13" spans="1:13" ht="33.75" customHeight="1" x14ac:dyDescent="0.25">
      <c r="A13" s="149"/>
      <c r="B13" s="149"/>
      <c r="C13" s="149"/>
      <c r="D13" s="149"/>
      <c r="G13" s="119"/>
      <c r="H13" s="119" t="s">
        <v>655</v>
      </c>
      <c r="I13" s="118" t="s">
        <v>462</v>
      </c>
      <c r="J13" s="115" t="s">
        <v>199</v>
      </c>
      <c r="K13" s="119"/>
      <c r="L13" s="115" t="s">
        <v>477</v>
      </c>
      <c r="M13" s="119"/>
    </row>
    <row r="14" spans="1:13" ht="23.25" customHeight="1" x14ac:dyDescent="0.25">
      <c r="A14" s="150"/>
      <c r="B14" s="151"/>
      <c r="C14" s="151"/>
      <c r="D14" s="151"/>
      <c r="F14" s="119"/>
      <c r="I14" s="118" t="s">
        <v>676</v>
      </c>
      <c r="J14" s="115" t="s">
        <v>207</v>
      </c>
      <c r="L14" s="115" t="s">
        <v>481</v>
      </c>
    </row>
    <row r="15" spans="1:13" ht="33.75" customHeight="1" x14ac:dyDescent="0.25">
      <c r="A15" s="152"/>
      <c r="B15" s="152"/>
      <c r="I15" s="118" t="s">
        <v>463</v>
      </c>
      <c r="J15" s="115" t="s">
        <v>202</v>
      </c>
      <c r="L15" s="115" t="s">
        <v>485</v>
      </c>
    </row>
    <row r="16" spans="1:13" ht="29.4" customHeight="1" x14ac:dyDescent="0.25">
      <c r="A16" s="149"/>
      <c r="B16" s="149"/>
      <c r="G16" s="119"/>
      <c r="H16" s="119"/>
      <c r="I16" s="118" t="s">
        <v>464</v>
      </c>
      <c r="J16" s="115" t="s">
        <v>200</v>
      </c>
      <c r="K16" s="119"/>
      <c r="L16" s="115" t="s">
        <v>476</v>
      </c>
    </row>
    <row r="17" spans="1:12" ht="24.6" x14ac:dyDescent="0.25">
      <c r="A17" s="151"/>
      <c r="B17" s="151"/>
      <c r="C17" s="119"/>
      <c r="D17" s="119"/>
      <c r="E17" s="119"/>
      <c r="F17" s="119"/>
      <c r="I17" s="118" t="s">
        <v>465</v>
      </c>
      <c r="J17" s="115" t="s">
        <v>208</v>
      </c>
      <c r="L17" s="115" t="s">
        <v>478</v>
      </c>
    </row>
    <row r="18" spans="1:12" x14ac:dyDescent="0.25">
      <c r="I18" s="118" t="s">
        <v>466</v>
      </c>
      <c r="J18" s="115" t="s">
        <v>209</v>
      </c>
      <c r="L18" s="115" t="s">
        <v>483</v>
      </c>
    </row>
    <row r="19" spans="1:12" ht="24.6" x14ac:dyDescent="0.25">
      <c r="G19" s="119"/>
    </row>
    <row r="23" spans="1:12" x14ac:dyDescent="0.25">
      <c r="G23" s="120" t="s">
        <v>117</v>
      </c>
    </row>
    <row r="24" spans="1:12" x14ac:dyDescent="0.25">
      <c r="G24" s="120" t="s">
        <v>118</v>
      </c>
    </row>
  </sheetData>
  <protectedRanges>
    <protectedRange sqref="C1" name="نطاق1"/>
  </protectedRanges>
  <autoFilter ref="L4:L21" xr:uid="{00000000-0009-0000-0000-000001000000}">
    <sortState xmlns:xlrd2="http://schemas.microsoft.com/office/spreadsheetml/2017/richdata2" ref="L5:L21">
      <sortCondition ref="L4:L21"/>
    </sortState>
  </autoFilter>
  <mergeCells count="3">
    <mergeCell ref="A1:B1"/>
    <mergeCell ref="A2:F2"/>
    <mergeCell ref="A3:F3"/>
  </mergeCells>
  <phoneticPr fontId="39" type="noConversion"/>
  <conditionalFormatting sqref="C1">
    <cfRule type="duplicateValues" dxfId="14" priority="1"/>
  </conditionalFormatting>
  <dataValidations xWindow="80" yWindow="317" count="11">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0000000}">
      <formula1>AND(OR(LEFT(A5,1)="0",LEFT(A5,1)="1",LEFT(A5,1)="9"),LEFT(A5,2)&lt;&gt;"00",LEN(A5)=11)</formula1>
    </dataValidation>
    <dataValidation type="list" allowBlank="1" showInputMessage="1" showErrorMessage="1" sqref="D14 D11" xr:uid="{00000000-0002-0000-0100-000001000000}">
      <formula1>$G$23:$G$24</formula1>
    </dataValidation>
    <dataValidation type="custom" allowBlank="1" showInputMessage="1" showErrorMessage="1" errorTitle="خطأ" error="رقم الموبايل غير صحيح" sqref="D5:E5" xr:uid="{00000000-0002-0000-0100-000002000000}">
      <formula1>AND(LEFT(D5,2)="09",LEN(D5)=10)</formula1>
    </dataValidation>
    <dataValidation type="date" allowBlank="1" showInputMessage="1" showErrorMessage="1" promptTitle="يجب أن يكون التاريخ " prompt="يوم / شهر / سنة" sqref="A14 A11" xr:uid="{00000000-0002-0000-0100-000003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4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5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6000000}"/>
    <dataValidation type="whole" allowBlank="1" showInputMessage="1" showErrorMessage="1" sqref="F11" xr:uid="{00000000-0002-0000-0100-000007000000}">
      <formula1>1950</formula1>
      <formula2>2021</formula2>
    </dataValidation>
    <dataValidation type="list" allowBlank="1" showInputMessage="1" showErrorMessage="1" sqref="C14 C11" xr:uid="{00000000-0002-0000-0100-000008000000}">
      <formula1>$L$4:$L$18</formula1>
    </dataValidation>
    <dataValidation type="list" allowBlank="1" showInputMessage="1" showErrorMessage="1" sqref="E11" xr:uid="{00000000-0002-0000-0100-000009000000}">
      <formula1>$H$4:$H$13</formula1>
    </dataValidation>
    <dataValidation type="list" allowBlank="1" showInputMessage="1" showErrorMessage="1" sqref="G11" xr:uid="{00000000-0002-0000-0100-00000A000000}">
      <formula1>$J$5:$J$18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557420A9-ED51-456F-A28E-3FE30BDD75F0}">
            <xm:f>'إختيار المقررات'!$D$2:$F$2="معاقب"</xm:f>
            <x14:dxf>
              <font>
                <color rgb="FFFF0000"/>
              </font>
              <fill>
                <patternFill>
                  <bgColor rgb="FFFF0000"/>
                </patternFill>
              </fill>
            </x14:dxf>
          </x14:cfRule>
          <xm:sqref>A2:F3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6"/>
  <sheetViews>
    <sheetView showGridLines="0" rightToLeft="1" workbookViewId="0">
      <selection activeCell="AB5" sqref="AB5:AD5"/>
    </sheetView>
  </sheetViews>
  <sheetFormatPr defaultColWidth="9" defaultRowHeight="13.8" x14ac:dyDescent="0.25"/>
  <cols>
    <col min="1" max="1" width="10.09765625" style="58" customWidth="1"/>
    <col min="2" max="2" width="18.3984375" style="58" bestFit="1" customWidth="1"/>
    <col min="3" max="8" width="4.3984375" style="58" customWidth="1"/>
    <col min="9" max="9" width="5.59765625" style="59" bestFit="1" customWidth="1"/>
    <col min="10" max="10" width="5.3984375" style="59" bestFit="1" customWidth="1"/>
    <col min="11" max="11" width="4.3984375" style="60" customWidth="1"/>
    <col min="12" max="16" width="4.3984375" style="59" customWidth="1"/>
    <col min="17" max="17" width="6.3984375" style="59" bestFit="1" customWidth="1"/>
    <col min="18" max="33" width="4.3984375" style="59" customWidth="1"/>
    <col min="34" max="39" width="4" style="59" customWidth="1"/>
    <col min="40" max="40" width="2.3984375" style="59" customWidth="1"/>
    <col min="41" max="41" width="49.3984375" style="60" customWidth="1"/>
    <col min="42" max="54" width="4" style="60" customWidth="1"/>
    <col min="55" max="56" width="3.3984375" style="60" customWidth="1"/>
    <col min="57" max="57" width="34.3984375" style="60" customWidth="1"/>
    <col min="58" max="58" width="20.3984375" style="60" customWidth="1"/>
    <col min="59" max="59" width="5.3984375" style="60" customWidth="1"/>
    <col min="60" max="60" width="2.09765625" style="60" customWidth="1"/>
    <col min="61" max="61" width="2" style="60" customWidth="1"/>
    <col min="62" max="62" width="9.765625E-2" style="60" customWidth="1"/>
    <col min="63" max="63" width="2" style="60" customWidth="1"/>
    <col min="64" max="64" width="5.59765625" style="60" customWidth="1"/>
    <col min="65" max="65" width="7.09765625" style="60" customWidth="1"/>
    <col min="66" max="66" width="9.765625E-2" style="60" customWidth="1"/>
    <col min="67" max="67" width="4.3984375" style="60" customWidth="1"/>
    <col min="68" max="68" width="2.09765625" style="60" customWidth="1"/>
    <col min="69" max="69" width="2.3984375" style="60" customWidth="1"/>
    <col min="70" max="70" width="6" style="60" customWidth="1"/>
    <col min="71" max="71" width="2.3984375" style="60" customWidth="1"/>
    <col min="72" max="72" width="9.765625E-2" style="60" customWidth="1"/>
    <col min="73" max="73" width="2.3984375" style="60" customWidth="1"/>
    <col min="74" max="74" width="3.3984375" style="60" customWidth="1"/>
    <col min="75" max="76" width="9" style="60" customWidth="1"/>
    <col min="77" max="77" width="23" style="60" customWidth="1"/>
    <col min="78" max="78" width="9" style="59" customWidth="1"/>
    <col min="79" max="79" width="23" style="59" customWidth="1"/>
    <col min="80" max="80" width="9" style="59" customWidth="1"/>
    <col min="81" max="16384" width="9" style="59"/>
  </cols>
  <sheetData>
    <row r="1" spans="1:79" s="53" customFormat="1" ht="16.2" thickBot="1" x14ac:dyDescent="0.3">
      <c r="A1" s="329" t="s">
        <v>2</v>
      </c>
      <c r="B1" s="329"/>
      <c r="C1" s="329"/>
      <c r="D1" s="339">
        <f>'إدخال البيانات'!C1</f>
        <v>0</v>
      </c>
      <c r="E1" s="340"/>
      <c r="F1" s="340"/>
      <c r="G1" s="329" t="s">
        <v>3</v>
      </c>
      <c r="H1" s="329"/>
      <c r="I1" s="329"/>
      <c r="J1" s="323" t="str">
        <f>IFERROR(VLOOKUP($D$1,ورقة2!$A$3:$Z$2820,2,0),"")</f>
        <v/>
      </c>
      <c r="K1" s="323"/>
      <c r="L1" s="323"/>
      <c r="M1" s="329" t="s">
        <v>4</v>
      </c>
      <c r="N1" s="329"/>
      <c r="O1" s="329"/>
      <c r="P1" s="323" t="str">
        <f>IFERROR('إدخال البيانات'!A7,"")</f>
        <v/>
      </c>
      <c r="Q1" s="323"/>
      <c r="R1" s="323"/>
      <c r="S1" s="329" t="s">
        <v>5</v>
      </c>
      <c r="T1" s="329"/>
      <c r="U1" s="329"/>
      <c r="V1" s="323" t="str">
        <f>IFERROR('إدخال البيانات'!B7,"")</f>
        <v/>
      </c>
      <c r="W1" s="323"/>
      <c r="X1" s="323"/>
      <c r="Y1" s="329" t="s">
        <v>47</v>
      </c>
      <c r="Z1" s="329"/>
      <c r="AA1" s="329"/>
      <c r="AB1" s="330" t="str">
        <f>IFERROR('إدخال البيانات'!A10,"")</f>
        <v/>
      </c>
      <c r="AC1" s="330"/>
      <c r="AD1" s="330"/>
      <c r="AE1" s="329" t="s">
        <v>6</v>
      </c>
      <c r="AF1" s="329"/>
      <c r="AG1" s="329"/>
      <c r="AH1" s="323" t="str">
        <f>IFERROR('إدخال البيانات'!B10,"")</f>
        <v/>
      </c>
      <c r="AI1" s="323"/>
      <c r="AJ1" s="323"/>
      <c r="AK1" s="320"/>
      <c r="AL1" s="320"/>
      <c r="AN1" s="53">
        <f>الإستمارة!AK1</f>
        <v>0</v>
      </c>
      <c r="AO1" s="54" t="s">
        <v>124</v>
      </c>
      <c r="AP1" s="54"/>
      <c r="AQ1" s="54"/>
      <c r="AR1" s="54"/>
      <c r="AS1" s="54"/>
      <c r="AT1" s="54"/>
      <c r="AU1" s="54"/>
      <c r="AV1" s="54"/>
      <c r="AW1" s="54"/>
      <c r="AX1" s="54"/>
      <c r="AY1" s="54"/>
      <c r="AZ1" s="54"/>
      <c r="BA1" s="54"/>
      <c r="BB1" s="54"/>
      <c r="BC1" s="54"/>
      <c r="BD1" s="54"/>
      <c r="BE1" s="54" t="s">
        <v>124</v>
      </c>
      <c r="BF1" s="54"/>
      <c r="BG1" s="54"/>
      <c r="BH1" s="54"/>
      <c r="BI1" s="54"/>
      <c r="BJ1" s="54"/>
      <c r="BK1" s="54"/>
      <c r="BL1" s="55"/>
      <c r="BM1" s="55"/>
      <c r="BN1" s="55"/>
      <c r="BO1" s="55"/>
      <c r="BP1" s="55"/>
      <c r="BQ1" s="55"/>
      <c r="BR1" s="55"/>
      <c r="BS1" s="55" t="s">
        <v>196</v>
      </c>
      <c r="BT1" s="54" t="s">
        <v>406</v>
      </c>
      <c r="BU1" s="54"/>
      <c r="BV1" s="54"/>
      <c r="BW1" s="54"/>
      <c r="BX1" s="54"/>
      <c r="BY1" s="54"/>
    </row>
    <row r="2" spans="1:79" s="56" customFormat="1" ht="16.2" thickTop="1" x14ac:dyDescent="0.25">
      <c r="A2" s="329" t="s">
        <v>9</v>
      </c>
      <c r="B2" s="329"/>
      <c r="C2" s="329"/>
      <c r="D2" s="323" t="e">
        <f>VLOOKUP($D$1,ورقة2!A$3:Z$2215,9,0)</f>
        <v>#N/A</v>
      </c>
      <c r="E2" s="323"/>
      <c r="F2" s="323"/>
      <c r="G2" s="335"/>
      <c r="H2" s="336"/>
      <c r="I2" s="336"/>
      <c r="J2" s="336"/>
      <c r="K2" s="336"/>
      <c r="L2" s="337"/>
      <c r="M2" s="329"/>
      <c r="N2" s="329"/>
      <c r="O2" s="329"/>
      <c r="P2" s="323"/>
      <c r="Q2" s="323"/>
      <c r="R2" s="323"/>
      <c r="S2" s="329"/>
      <c r="T2" s="329"/>
      <c r="U2" s="329"/>
      <c r="V2" s="323"/>
      <c r="W2" s="323"/>
      <c r="X2" s="323"/>
      <c r="Y2" s="329"/>
      <c r="Z2" s="329"/>
      <c r="AA2" s="329"/>
      <c r="AB2" s="323"/>
      <c r="AC2" s="323"/>
      <c r="AD2" s="323"/>
      <c r="AE2" s="329"/>
      <c r="AF2" s="329"/>
      <c r="AG2" s="329"/>
      <c r="AH2" s="321"/>
      <c r="AI2" s="321"/>
      <c r="AJ2" s="321"/>
      <c r="AK2" s="320"/>
      <c r="AL2" s="320"/>
      <c r="AO2" s="55" t="s">
        <v>125</v>
      </c>
      <c r="AP2" s="55"/>
      <c r="AQ2" s="55"/>
      <c r="AR2" s="55"/>
      <c r="AS2" s="55"/>
      <c r="AT2" s="55"/>
      <c r="AU2" s="55"/>
      <c r="AV2" s="55"/>
      <c r="AW2" s="55"/>
      <c r="AX2" s="55"/>
      <c r="AY2" s="55"/>
      <c r="AZ2" s="55"/>
      <c r="BA2" s="55"/>
      <c r="BB2" s="55"/>
      <c r="BC2" s="55"/>
      <c r="BD2" s="55"/>
      <c r="BE2" s="55" t="s">
        <v>125</v>
      </c>
      <c r="BF2" s="55"/>
      <c r="BG2" s="55"/>
      <c r="BH2" s="55"/>
      <c r="BI2" s="55"/>
      <c r="BJ2" s="55"/>
      <c r="BK2" s="55"/>
      <c r="BL2" s="55"/>
      <c r="BM2" s="55"/>
      <c r="BN2" s="55"/>
      <c r="BO2" s="55"/>
      <c r="BP2" s="55"/>
      <c r="BQ2" s="55"/>
      <c r="BR2" s="55"/>
      <c r="BS2" s="55" t="s">
        <v>197</v>
      </c>
      <c r="BT2" s="55" t="s">
        <v>405</v>
      </c>
      <c r="BU2" s="55"/>
      <c r="BV2" s="55"/>
      <c r="BW2" s="55"/>
      <c r="BX2" s="55"/>
      <c r="BY2" s="55"/>
    </row>
    <row r="3" spans="1:79" s="56" customFormat="1" ht="15.6" x14ac:dyDescent="0.25">
      <c r="A3" s="329" t="s">
        <v>11</v>
      </c>
      <c r="B3" s="329"/>
      <c r="C3" s="329"/>
      <c r="D3" s="324" t="str">
        <f>IFERROR('إدخال البيانات'!D10,"")</f>
        <v/>
      </c>
      <c r="E3" s="324"/>
      <c r="F3" s="324"/>
      <c r="G3" s="329" t="s">
        <v>10</v>
      </c>
      <c r="H3" s="329"/>
      <c r="I3" s="329"/>
      <c r="J3" s="323" t="str">
        <f>IFERROR('إدخال البيانات'!C10,"")</f>
        <v/>
      </c>
      <c r="K3" s="323"/>
      <c r="L3" s="323"/>
      <c r="M3" s="329" t="s">
        <v>48</v>
      </c>
      <c r="N3" s="329"/>
      <c r="O3" s="329"/>
      <c r="P3" s="324">
        <f>IF(OR(J3='إدخال البيانات'!L4,'إختيار المقررات'!J3='إدخال البيانات'!L5),'إدخال البيانات'!A5,'إدخال البيانات'!B5)</f>
        <v>0</v>
      </c>
      <c r="Q3" s="324"/>
      <c r="R3" s="324"/>
      <c r="S3" s="329" t="s">
        <v>16</v>
      </c>
      <c r="T3" s="329"/>
      <c r="U3" s="329"/>
      <c r="V3" s="324" t="str">
        <f>IFERROR(IF('إختيار المقررات'!J3&lt;&gt;'إدخال البيانات'!L4,'إدخال البيانات'!J4,VLOOKUP(LEFT('إدخال البيانات'!A5,2),'إدخال البيانات'!I5:J19,2,0)),"")</f>
        <v>غير سوري</v>
      </c>
      <c r="W3" s="324"/>
      <c r="X3" s="324"/>
      <c r="Y3" s="329" t="s">
        <v>194</v>
      </c>
      <c r="Z3" s="329"/>
      <c r="AA3" s="329"/>
      <c r="AB3" s="324" t="str">
        <f>IF(J3&lt;&gt;'إدخال البيانات'!L4,"غير سوري",'إدخال البيانات'!C5)</f>
        <v>غير سوري</v>
      </c>
      <c r="AC3" s="324">
        <f>'إدخال البيانات'!C5</f>
        <v>0</v>
      </c>
      <c r="AD3" s="324"/>
      <c r="AE3" s="329" t="s">
        <v>116</v>
      </c>
      <c r="AF3" s="329"/>
      <c r="AG3" s="329"/>
      <c r="AH3" s="324" t="str">
        <f>IF(AND(OR(J3="العربية السورية",J3="الفلسطينية السورية"),D3="ذكر"),'إدخال البيانات'!G5,"لايوجد")</f>
        <v>لايوجد</v>
      </c>
      <c r="AI3" s="324"/>
      <c r="AJ3" s="324"/>
      <c r="AK3" s="322"/>
      <c r="AL3" s="322"/>
      <c r="AO3" s="55" t="s">
        <v>41</v>
      </c>
      <c r="AP3" s="55"/>
      <c r="AQ3" s="55"/>
      <c r="AR3" s="55"/>
      <c r="AS3" s="55"/>
      <c r="AT3" s="55"/>
      <c r="AU3" s="55"/>
      <c r="AV3" s="55"/>
      <c r="AW3" s="55"/>
      <c r="AX3" s="55"/>
      <c r="AY3" s="55"/>
      <c r="AZ3" s="55"/>
      <c r="BA3" s="55"/>
      <c r="BB3" s="55"/>
      <c r="BC3" s="55"/>
      <c r="BD3" s="55"/>
      <c r="BE3" s="55" t="s">
        <v>41</v>
      </c>
      <c r="BF3" s="55"/>
      <c r="BG3" s="55"/>
      <c r="BH3" s="55"/>
      <c r="BI3" s="55"/>
      <c r="BJ3" s="55"/>
      <c r="BK3" s="55"/>
      <c r="BL3" s="55"/>
      <c r="BM3" s="55"/>
      <c r="BN3" s="55"/>
      <c r="BO3" s="55"/>
      <c r="BP3" s="55"/>
      <c r="BQ3" s="55"/>
      <c r="BR3" s="55"/>
      <c r="BS3" s="55"/>
      <c r="BT3" s="55"/>
      <c r="BU3" s="55"/>
      <c r="BV3" s="55"/>
      <c r="BW3" s="55"/>
      <c r="BX3" s="55"/>
      <c r="BY3" s="55"/>
    </row>
    <row r="4" spans="1:79" s="56" customFormat="1" ht="16.2" thickBot="1" x14ac:dyDescent="0.3">
      <c r="A4" s="329" t="s">
        <v>12</v>
      </c>
      <c r="B4" s="329"/>
      <c r="C4" s="329"/>
      <c r="D4" s="332" t="str">
        <f>IFERROR('إدخال البيانات'!E10,"")</f>
        <v/>
      </c>
      <c r="E4" s="332"/>
      <c r="F4" s="332"/>
      <c r="G4" s="328" t="s">
        <v>13</v>
      </c>
      <c r="H4" s="328"/>
      <c r="I4" s="328"/>
      <c r="J4" s="338" t="str">
        <f>IFERROR('إدخال البيانات'!F10,"")</f>
        <v/>
      </c>
      <c r="K4" s="338"/>
      <c r="L4" s="338"/>
      <c r="M4" s="328" t="s">
        <v>14</v>
      </c>
      <c r="N4" s="328"/>
      <c r="O4" s="328"/>
      <c r="P4" s="332" t="str">
        <f>IFERROR('إدخال البيانات'!G10,"")</f>
        <v/>
      </c>
      <c r="Q4" s="332"/>
      <c r="R4" s="332"/>
      <c r="S4" s="328" t="s">
        <v>114</v>
      </c>
      <c r="T4" s="328"/>
      <c r="U4" s="328"/>
      <c r="V4" s="331">
        <f>'إدخال البيانات'!E5</f>
        <v>0</v>
      </c>
      <c r="W4" s="332"/>
      <c r="X4" s="332"/>
      <c r="Y4" s="328" t="s">
        <v>115</v>
      </c>
      <c r="Z4" s="328"/>
      <c r="AA4" s="328"/>
      <c r="AB4" s="331">
        <f>'إدخال البيانات'!D5</f>
        <v>0</v>
      </c>
      <c r="AC4" s="332">
        <f>'إدخال البيانات'!D5</f>
        <v>0</v>
      </c>
      <c r="AD4" s="332"/>
      <c r="AE4" s="328" t="s">
        <v>52</v>
      </c>
      <c r="AF4" s="328"/>
      <c r="AG4" s="328"/>
      <c r="AH4" s="325">
        <f>'إدخال البيانات'!F5</f>
        <v>0</v>
      </c>
      <c r="AI4" s="326"/>
      <c r="AJ4" s="326"/>
      <c r="AK4" s="326"/>
      <c r="AL4" s="326"/>
      <c r="AO4" s="50" t="s">
        <v>55</v>
      </c>
      <c r="AP4" s="55"/>
      <c r="AQ4" s="55"/>
      <c r="AR4" s="55"/>
      <c r="AS4" s="55"/>
      <c r="AT4" s="55"/>
      <c r="AU4" s="55"/>
      <c r="AV4" s="55"/>
      <c r="AW4" s="55"/>
      <c r="AX4" s="55"/>
      <c r="AY4" s="55"/>
      <c r="AZ4" s="55"/>
      <c r="BA4" s="55"/>
      <c r="BB4" s="55"/>
      <c r="BC4" s="54"/>
      <c r="BD4" s="55"/>
      <c r="BE4" s="50" t="s">
        <v>55</v>
      </c>
      <c r="BF4" s="55"/>
      <c r="BG4" s="55"/>
      <c r="BH4" s="55"/>
      <c r="BI4" s="55"/>
      <c r="BJ4" s="55"/>
      <c r="BK4" s="55"/>
      <c r="BL4" s="55"/>
      <c r="BM4" s="55"/>
      <c r="BN4" s="55"/>
      <c r="BO4" s="55"/>
      <c r="BP4" s="55"/>
      <c r="BQ4" s="51"/>
      <c r="BR4" s="55"/>
      <c r="BS4" s="55"/>
      <c r="BT4" s="55"/>
      <c r="BU4" s="55"/>
      <c r="BV4" s="55"/>
      <c r="BW4" s="55"/>
      <c r="BX4" s="55"/>
      <c r="BY4" s="55"/>
    </row>
    <row r="5" spans="1:79" s="56" customFormat="1" ht="16.8" thickTop="1" thickBot="1" x14ac:dyDescent="0.3">
      <c r="A5" s="329" t="s">
        <v>123</v>
      </c>
      <c r="B5" s="329"/>
      <c r="C5" s="329"/>
      <c r="D5" s="345"/>
      <c r="E5" s="346"/>
      <c r="F5" s="346"/>
      <c r="G5" s="346"/>
      <c r="H5" s="346"/>
      <c r="I5" s="346"/>
      <c r="J5" s="346"/>
      <c r="K5" s="346"/>
      <c r="L5" s="347"/>
      <c r="M5" s="328" t="s">
        <v>414</v>
      </c>
      <c r="N5" s="328"/>
      <c r="O5" s="328"/>
      <c r="P5" s="332" t="e">
        <f>VLOOKUP($D$1,ورقة2!$A$3:$Z$2215,15,0)</f>
        <v>#N/A</v>
      </c>
      <c r="Q5" s="332"/>
      <c r="R5" s="332"/>
      <c r="S5" s="328" t="s">
        <v>0</v>
      </c>
      <c r="T5" s="328"/>
      <c r="U5" s="328"/>
      <c r="V5" s="348" t="e">
        <f>VLOOKUP($D$1,ورقة2!$A$3:$Z$2215,16,0)</f>
        <v>#N/A</v>
      </c>
      <c r="W5" s="348"/>
      <c r="X5" s="348"/>
      <c r="Y5" s="328" t="s">
        <v>415</v>
      </c>
      <c r="Z5" s="328"/>
      <c r="AA5" s="328"/>
      <c r="AB5" s="332" t="e">
        <f>VLOOKUP($D$1,ورقة2!$A$3:$Z$2215,17,0)</f>
        <v>#N/A</v>
      </c>
      <c r="AC5" s="332"/>
      <c r="AD5" s="332"/>
      <c r="AE5" s="25"/>
      <c r="AF5" s="25"/>
      <c r="AG5" s="25"/>
      <c r="AH5" s="28"/>
      <c r="AI5" s="28"/>
      <c r="AJ5" s="28"/>
      <c r="AK5" s="29"/>
      <c r="AL5" s="29"/>
      <c r="AO5" s="55" t="s">
        <v>126</v>
      </c>
      <c r="AP5" s="55"/>
      <c r="AQ5" s="55"/>
      <c r="AR5" s="55"/>
      <c r="AS5" s="55"/>
      <c r="AT5" s="55"/>
      <c r="AU5" s="55"/>
      <c r="AV5" s="55"/>
      <c r="AW5" s="55"/>
      <c r="AX5" s="55"/>
      <c r="AY5" s="55"/>
      <c r="AZ5" s="55"/>
      <c r="BA5" s="55"/>
      <c r="BB5" s="55"/>
      <c r="BC5" s="55"/>
      <c r="BD5" s="55"/>
      <c r="BE5" s="55" t="s">
        <v>126</v>
      </c>
      <c r="BF5" s="55"/>
      <c r="BG5" s="55"/>
      <c r="BH5" s="55"/>
      <c r="BI5" s="55"/>
      <c r="BJ5" s="55"/>
      <c r="BK5" s="55"/>
      <c r="BL5" s="55">
        <v>1</v>
      </c>
      <c r="BM5"/>
      <c r="BN5" s="55" t="s">
        <v>232</v>
      </c>
      <c r="BO5" s="55"/>
      <c r="BP5" s="55"/>
      <c r="BQ5" s="55"/>
      <c r="BR5" s="55"/>
      <c r="BS5" s="55"/>
      <c r="BT5" s="55" t="e">
        <f>IF(AND(BT6="",BT7="",BT8="",BT9="",BT10="",BT11=""),"",BL5)</f>
        <v>#N/A</v>
      </c>
      <c r="BU5" s="55"/>
      <c r="BV5" s="51"/>
      <c r="BW5" s="55"/>
      <c r="BX5" s="55"/>
      <c r="BY5" s="55"/>
    </row>
    <row r="6" spans="1:79" s="56" customFormat="1" ht="16.2" thickBot="1" x14ac:dyDescent="0.3">
      <c r="A6" s="107"/>
      <c r="B6" s="354" t="e">
        <f>'إدخال البيانات'!A2</f>
        <v>#N/A</v>
      </c>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K6" s="25"/>
      <c r="AL6" s="25"/>
      <c r="AM6" s="25"/>
      <c r="AN6" s="25"/>
      <c r="AO6" s="55" t="s">
        <v>127</v>
      </c>
      <c r="AP6" s="55"/>
      <c r="AQ6" s="55"/>
      <c r="AR6" s="55"/>
      <c r="AS6" s="55"/>
      <c r="AT6" s="55"/>
      <c r="AU6" s="55"/>
      <c r="AV6" s="55"/>
      <c r="AW6" s="55"/>
      <c r="AX6" s="55"/>
      <c r="AY6" s="55"/>
      <c r="AZ6" s="55"/>
      <c r="BA6" s="55"/>
      <c r="BB6" s="55"/>
      <c r="BC6" s="55"/>
      <c r="BD6" s="55"/>
      <c r="BE6" s="55" t="s">
        <v>127</v>
      </c>
      <c r="BF6" s="55"/>
      <c r="BG6" s="55"/>
      <c r="BH6" s="55"/>
      <c r="BI6" s="55"/>
      <c r="BJ6" s="55"/>
      <c r="BK6" s="55" t="e">
        <f>IF(BR6&lt;&gt;"",BL6,"")</f>
        <v>#N/A</v>
      </c>
      <c r="BL6" s="52">
        <v>2</v>
      </c>
      <c r="BM6">
        <v>610</v>
      </c>
      <c r="BN6" t="s">
        <v>556</v>
      </c>
      <c r="BO6" s="55" t="s">
        <v>57</v>
      </c>
      <c r="BP6" s="55" t="s">
        <v>228</v>
      </c>
      <c r="BQ6" s="55" t="str">
        <f>IFERROR(VLOOKUP(BL6,$G$9:$T$29,13,0),"")</f>
        <v/>
      </c>
      <c r="BR6" s="57" t="e">
        <f>IF(VLOOKUP($D$1,ورقة4!$A$3:$AX$560,MATCH('إختيار المقررات'!BM6,ورقة4!$A$2:$AX$2,0),0)=0,"",VLOOKUP($D$1,ورقة4!$A$3:$AX$560,MATCH('إختيار المقررات'!BM6,ورقة4!$A$2:$AX$2,0),0))</f>
        <v>#N/A</v>
      </c>
      <c r="BS6" s="51"/>
      <c r="BT6" s="55" t="e">
        <f t="shared" ref="BT6:BT11" si="0">IF(BR6="","",BL6)</f>
        <v>#N/A</v>
      </c>
      <c r="BU6" s="55"/>
      <c r="BV6" s="55"/>
      <c r="BW6" s="55"/>
      <c r="BX6" s="52"/>
      <c r="BY6" s="55"/>
    </row>
    <row r="7" spans="1:79" ht="24" customHeight="1" thickTop="1" thickBot="1" x14ac:dyDescent="0.35">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C7" s="360" t="s">
        <v>23</v>
      </c>
      <c r="AD7" s="361"/>
      <c r="AE7" s="361"/>
      <c r="AF7" s="361"/>
      <c r="AG7" s="362"/>
      <c r="AH7" s="363" t="e">
        <f>IF(D2="الرابعة حديث",50000,0)</f>
        <v>#N/A</v>
      </c>
      <c r="AI7" s="364"/>
      <c r="AJ7" s="365"/>
      <c r="AL7" s="25"/>
      <c r="AM7" s="25"/>
      <c r="AN7" s="25"/>
      <c r="AO7" s="55" t="s">
        <v>8</v>
      </c>
      <c r="BC7" s="54"/>
      <c r="BE7" s="55" t="s">
        <v>8</v>
      </c>
      <c r="BK7" s="55" t="e">
        <f t="shared" ref="BK7:BK60" si="1">IF(BR7&lt;&gt;"",BL7,"")</f>
        <v>#N/A</v>
      </c>
      <c r="BL7" s="55">
        <v>3</v>
      </c>
      <c r="BM7">
        <v>611</v>
      </c>
      <c r="BN7" t="s">
        <v>557</v>
      </c>
      <c r="BO7" s="55" t="s">
        <v>57</v>
      </c>
      <c r="BP7" s="55" t="s">
        <v>228</v>
      </c>
      <c r="BQ7" s="55" t="str">
        <f t="shared" ref="BQ7:BQ60" si="2">IFERROR(VLOOKUP(BL7,$G$9:$T$29,13,0),"")</f>
        <v/>
      </c>
      <c r="BR7" s="57" t="e">
        <f>IF(VLOOKUP($D$1,ورقة4!$A$3:$AX$560,MATCH('إختيار المقررات'!BM7,ورقة4!$A$2:$AX$2,0),0)=0,"",VLOOKUP($D$1,ورقة4!$A$3:$AX$560,MATCH('إختيار المقررات'!BM7,ورقة4!$A$2:$AX$2,0),0))</f>
        <v>#N/A</v>
      </c>
      <c r="BS7" s="51"/>
      <c r="BT7" s="55" t="e">
        <f t="shared" si="0"/>
        <v>#N/A</v>
      </c>
      <c r="BU7" s="55"/>
      <c r="BX7" s="55"/>
      <c r="BY7" s="55"/>
      <c r="BZ7" s="56"/>
      <c r="CA7" s="56"/>
    </row>
    <row r="8" spans="1:79" ht="25.2" thickTop="1" thickBot="1" x14ac:dyDescent="0.35">
      <c r="A8" s="190"/>
      <c r="B8" s="190"/>
      <c r="C8" s="190"/>
      <c r="D8" s="190"/>
      <c r="E8" s="190"/>
      <c r="F8" s="190"/>
      <c r="G8" s="190"/>
      <c r="H8" s="191"/>
      <c r="I8" s="190"/>
      <c r="J8" s="192" t="s">
        <v>26</v>
      </c>
      <c r="K8" s="342" t="s">
        <v>404</v>
      </c>
      <c r="L8" s="342"/>
      <c r="M8" s="342"/>
      <c r="N8" s="342"/>
      <c r="O8" s="342"/>
      <c r="P8" s="342"/>
      <c r="Q8" s="342"/>
      <c r="R8" s="342"/>
      <c r="S8" s="342"/>
      <c r="T8" s="342"/>
      <c r="U8" s="58"/>
      <c r="V8" s="327" t="s">
        <v>446</v>
      </c>
      <c r="W8" s="327"/>
      <c r="X8" s="327"/>
      <c r="Y8" s="327"/>
      <c r="Z8" s="327"/>
      <c r="AA8" s="327"/>
      <c r="AC8" s="333" t="s">
        <v>253</v>
      </c>
      <c r="AD8" s="334"/>
      <c r="AE8" s="334"/>
      <c r="AF8" s="334"/>
      <c r="AG8" s="334"/>
      <c r="AH8" s="358" t="e">
        <f>IF(AC20="ضعف الرسوم",SUM(I10:I29)*2,SUM(I10:I29))</f>
        <v>#N/A</v>
      </c>
      <c r="AI8" s="358"/>
      <c r="AJ8" s="359"/>
      <c r="AO8" s="60" t="s">
        <v>417</v>
      </c>
      <c r="BC8" s="55"/>
      <c r="BK8" s="55" t="e">
        <f t="shared" si="1"/>
        <v>#N/A</v>
      </c>
      <c r="BL8" s="52">
        <v>4</v>
      </c>
      <c r="BM8">
        <v>612</v>
      </c>
      <c r="BN8" t="s">
        <v>558</v>
      </c>
      <c r="BO8" s="55" t="s">
        <v>57</v>
      </c>
      <c r="BP8" s="55" t="s">
        <v>228</v>
      </c>
      <c r="BQ8" s="55" t="str">
        <f t="shared" si="2"/>
        <v/>
      </c>
      <c r="BR8" s="57" t="e">
        <f>IF(VLOOKUP($D$1,ورقة4!$A$3:$AX$560,MATCH('إختيار المقررات'!BM8,ورقة4!$A$2:$AX$2,0),0)=0,"",VLOOKUP($D$1,ورقة4!$A$3:$AX$560,MATCH('إختيار المقررات'!BM8,ورقة4!$A$2:$AX$2,0),0))</f>
        <v>#N/A</v>
      </c>
      <c r="BS8" s="51"/>
      <c r="BT8" s="55" t="e">
        <f t="shared" si="0"/>
        <v>#N/A</v>
      </c>
      <c r="BU8" s="55"/>
      <c r="BX8" s="52"/>
      <c r="BY8" s="55"/>
      <c r="BZ8" s="56"/>
      <c r="CA8" s="56"/>
    </row>
    <row r="9" spans="1:79" ht="18" thickBot="1" x14ac:dyDescent="0.35">
      <c r="A9" s="190"/>
      <c r="B9" s="190"/>
      <c r="C9" s="190"/>
      <c r="D9" s="190"/>
      <c r="E9" s="190"/>
      <c r="F9" s="190" t="str">
        <f>IF(AND(T9=1,S9="ج"),H9,"")</f>
        <v/>
      </c>
      <c r="G9" s="190" t="str">
        <f>IFERROR(SMALL($BT$4:$BT$60,BL5),"")</f>
        <v/>
      </c>
      <c r="H9" s="190" t="str">
        <f>G9</f>
        <v/>
      </c>
      <c r="I9" s="190"/>
      <c r="J9" s="193"/>
      <c r="K9" s="344" t="str">
        <f>IFERROR(VLOOKUP(G9,$BL$4:$BN$54,3,0),"")</f>
        <v/>
      </c>
      <c r="L9" s="344"/>
      <c r="M9" s="344"/>
      <c r="N9" s="344"/>
      <c r="O9" s="344"/>
      <c r="P9" s="344"/>
      <c r="Q9" s="344"/>
      <c r="R9" s="344"/>
      <c r="S9" s="70" t="str">
        <f>IFERROR(IF(AND($D$2="الأولى حديث",G9&gt;7,$BZ$25&gt;6),"",IF(VLOOKUP(K9,$BN$5:$BR$54,5,0)=0,"",VLOOKUP(K9,$BN$5:$BR$54,5,0))),"")</f>
        <v/>
      </c>
      <c r="T9" s="71"/>
      <c r="V9" s="327"/>
      <c r="W9" s="327"/>
      <c r="X9" s="327"/>
      <c r="Y9" s="327"/>
      <c r="Z9" s="327"/>
      <c r="AA9" s="327"/>
      <c r="AC9" s="333" t="s">
        <v>128</v>
      </c>
      <c r="AD9" s="334"/>
      <c r="AE9" s="334"/>
      <c r="AF9" s="334"/>
      <c r="AG9" s="334"/>
      <c r="AH9" s="358">
        <f>IF(AH10&gt;0,37000,12000)</f>
        <v>12000</v>
      </c>
      <c r="AI9" s="358"/>
      <c r="AJ9" s="359"/>
      <c r="AK9" s="26"/>
      <c r="BC9" s="54"/>
      <c r="BK9" s="55" t="e">
        <f t="shared" si="1"/>
        <v>#N/A</v>
      </c>
      <c r="BL9" s="55">
        <v>5</v>
      </c>
      <c r="BM9">
        <v>613</v>
      </c>
      <c r="BN9" t="s">
        <v>559</v>
      </c>
      <c r="BO9" s="55" t="s">
        <v>57</v>
      </c>
      <c r="BP9" s="55" t="s">
        <v>228</v>
      </c>
      <c r="BQ9" s="55" t="str">
        <f t="shared" si="2"/>
        <v/>
      </c>
      <c r="BR9" s="57" t="e">
        <f>IF(VLOOKUP($D$1,ورقة4!$A$3:$AX$560,MATCH('إختيار المقررات'!BM9,ورقة4!$A$2:$AX$2,0),0)=0,"",VLOOKUP($D$1,ورقة4!$A$3:$AX$560,MATCH('إختيار المقررات'!BM9,ورقة4!$A$2:$AX$2,0),0))</f>
        <v>#N/A</v>
      </c>
      <c r="BS9" s="51"/>
      <c r="BT9" s="55" t="e">
        <f t="shared" si="0"/>
        <v>#N/A</v>
      </c>
      <c r="BU9" s="55"/>
      <c r="BX9" s="55"/>
      <c r="BY9" s="55"/>
      <c r="BZ9" s="56"/>
      <c r="CA9" s="56"/>
    </row>
    <row r="10" spans="1:79" ht="18.600000000000001" thickTop="1" thickBot="1" x14ac:dyDescent="0.35">
      <c r="A10" s="190"/>
      <c r="B10" s="190"/>
      <c r="C10" s="59">
        <f>IF(D10&gt;0,1,0)</f>
        <v>0</v>
      </c>
      <c r="D10" s="59">
        <f>IF(E10&gt;0,1,0)</f>
        <v>0</v>
      </c>
      <c r="E10" s="64">
        <f>IF(I10&lt;&gt;$B$11,I10,0)</f>
        <v>0</v>
      </c>
      <c r="F10" s="59" t="str">
        <f>IF(OR(H10=1,H10=8,H10=14,H10=21,H10=27,H10=33,H10=310,H10=45),H10,IF(AND(T10=1,OR(S10="ج",S10="ر1",S10="ر2",S10="A")),H10,""))</f>
        <v/>
      </c>
      <c r="G10" s="59" t="str">
        <f>IFERROR(SMALL($BT$4:$BT$60,BL6),"")</f>
        <v/>
      </c>
      <c r="H10" s="59" t="str">
        <f t="shared" ref="H10:H32" si="3">G10</f>
        <v/>
      </c>
      <c r="I10" s="64" t="b">
        <f>IF(AND(T10=1,S10="A"),50000,IF(OR(S10="ج",S10="ر1",S10="ر2"),IF(T10=1,IF($D$5=$AO$7,0,IF(OR($D$5=$AO$1,$D$5=$AO$2,$D$5=$AO$5,$D$5=$AO$8),IF(S10="ج",20000,IF(S10="ر1",28000,IF(S10="ر2",36000,""))),IF(OR($D$5=$AO$3,$D$5=$AO$6),IF(S10="ج",12500,IF(S10="ر1",17500,IF(S10="ر2",22500,""))),IF($D$5=$AO$4,500,IF(S10="ج",25000,IF(S10="ر1",35000,IF(S10="ر2",45000,""))))))))))</f>
        <v>0</v>
      </c>
      <c r="J10" s="194" t="str">
        <f>IF(IFERROR(VLOOKUP(H10,$BL$4:$BN$60,2,0),"")=0,"",IFERROR(VLOOKUP(H10,$BL$4:$BN$60,2,0),""))</f>
        <v/>
      </c>
      <c r="K10" s="317" t="str">
        <f>IFERROR(VLOOKUP(H10,$BL$4:$BN$60,3,0),"")</f>
        <v/>
      </c>
      <c r="L10" s="318"/>
      <c r="M10" s="318"/>
      <c r="N10" s="318"/>
      <c r="O10" s="318"/>
      <c r="P10" s="318"/>
      <c r="Q10" s="318"/>
      <c r="R10" s="319"/>
      <c r="S10" s="70" t="str">
        <f>IFERROR(IF(VLOOKUP(K10,$BN$5:$BR$60,5,0)=0,"",VLOOKUP(K10,$BN$5:$BR$60,5,0)),"")</f>
        <v/>
      </c>
      <c r="T10" s="72"/>
      <c r="V10" s="355" t="s">
        <v>406</v>
      </c>
      <c r="W10" s="355"/>
      <c r="X10" s="355"/>
      <c r="Y10" s="355"/>
      <c r="Z10" s="355"/>
      <c r="AA10" s="355"/>
      <c r="AC10" s="333" t="s">
        <v>427</v>
      </c>
      <c r="AD10" s="334"/>
      <c r="AE10" s="334"/>
      <c r="AF10" s="334"/>
      <c r="AG10" s="334"/>
      <c r="AH10" s="358">
        <f>IF(AB19&gt;0,COUNT(U13:U20)*15000,IF(D5=AO4,COUNT(U13:U20)*15000,IF(OR(D5=AO3,D5=AO6),COUNT(U13:U20)*15000,IF(OR(D5=AO1,D5=AO2,D5=AO8,D5=AO5),COUNT(U13:U20)*15000,COUNT(U13:U20)*15000))))</f>
        <v>0</v>
      </c>
      <c r="AI10" s="358"/>
      <c r="AJ10" s="359"/>
      <c r="AK10" s="30">
        <f>IFERROR(VLOOKUP(D1,ورقة2!A$1:AH$2215,34,0),0)</f>
        <v>0</v>
      </c>
      <c r="BK10" s="55" t="e">
        <f t="shared" si="1"/>
        <v>#N/A</v>
      </c>
      <c r="BL10" s="52">
        <v>6</v>
      </c>
      <c r="BM10">
        <v>614</v>
      </c>
      <c r="BN10" t="s">
        <v>560</v>
      </c>
      <c r="BO10" s="55" t="s">
        <v>57</v>
      </c>
      <c r="BP10" s="55" t="s">
        <v>228</v>
      </c>
      <c r="BQ10" s="55" t="str">
        <f t="shared" si="2"/>
        <v/>
      </c>
      <c r="BR10" s="57" t="e">
        <f>IF(VLOOKUP($D$1,ورقة4!$A$3:$AX$560,MATCH('إختيار المقررات'!BM10,ورقة4!$A$2:$AX$2,0),0)=0,"",VLOOKUP($D$1,ورقة4!$A$3:$AX$560,MATCH('إختيار المقررات'!BM10,ورقة4!$A$2:$AX$2,0),0))</f>
        <v>#N/A</v>
      </c>
      <c r="BS10" s="51"/>
      <c r="BT10" s="55" t="e">
        <f t="shared" si="0"/>
        <v>#N/A</v>
      </c>
      <c r="BU10" s="55"/>
      <c r="BX10" s="52"/>
      <c r="BY10" s="55"/>
      <c r="BZ10" s="56"/>
      <c r="CA10" s="56"/>
    </row>
    <row r="11" spans="1:79" ht="17.399999999999999" x14ac:dyDescent="0.3">
      <c r="A11" s="190"/>
      <c r="B11" s="59" t="b">
        <v>0</v>
      </c>
      <c r="C11" s="59">
        <f>D10+D11</f>
        <v>0</v>
      </c>
      <c r="D11" s="59">
        <f t="shared" ref="D11:D27" si="4">IF(E11&gt;0,1,0)</f>
        <v>0</v>
      </c>
      <c r="E11" s="64">
        <f t="shared" ref="E11:E27" si="5">IF(I11&lt;&gt;$B$11,I11,0)</f>
        <v>0</v>
      </c>
      <c r="F11" s="59" t="str">
        <f>IF(AND(T11=1,OR(S11="ج",S11="ر1",S11="ر2",S11="A")),H11,"")</f>
        <v/>
      </c>
      <c r="G11" s="59" t="str">
        <f t="shared" ref="G11:G32" si="6">IFERROR(SMALL($BT$4:$BT$60,BL7),"")</f>
        <v/>
      </c>
      <c r="H11" s="59" t="str">
        <f t="shared" si="3"/>
        <v/>
      </c>
      <c r="I11" s="64" t="b">
        <f t="shared" ref="I11:I32" si="7">IF(AND(T11=1,S11="A"),50000,IF(OR(S11="ج",S11="ر1",S11="ر2"),IF(T11=1,IF($D$5=$AO$7,0,IF(OR($D$5=$AO$1,$D$5=$AO$2,$D$5=$AO$5,$D$5=$AO$8),IF(S11="ج",20000,IF(S11="ر1",28000,IF(S11="ر2",36000,""))),IF(OR($D$5=$AO$3,$D$5=$AO$6),IF(S11="ج",12500,IF(S11="ر1",17500,IF(S11="ر2",22500,""))),IF($D$5=$AO$4,500,IF(S11="ج",25000,IF(S11="ر1",35000,IF(S11="ر2",45000,""))))))))))</f>
        <v>0</v>
      </c>
      <c r="J11" s="194" t="str">
        <f t="shared" ref="J11:J32" si="8">IF(IFERROR(VLOOKUP(H11,$BL$4:$BN$60,2,0),"")=0,"",IFERROR(VLOOKUP(H11,$BL$4:$BN$60,2,0),""))</f>
        <v/>
      </c>
      <c r="K11" s="317" t="str">
        <f t="shared" ref="K11:K22" si="9">IFERROR(VLOOKUP(H11,$BL$4:$BN$60,3,0),"")</f>
        <v/>
      </c>
      <c r="L11" s="318"/>
      <c r="M11" s="318"/>
      <c r="N11" s="318"/>
      <c r="O11" s="318"/>
      <c r="P11" s="318"/>
      <c r="Q11" s="318"/>
      <c r="R11" s="319"/>
      <c r="S11" s="70" t="str">
        <f t="shared" ref="S11:S32" si="10">IFERROR(IF(VLOOKUP(K11,$BN$5:$BR$60,5,0)=0,"",VLOOKUP(K11,$BN$5:$BR$60,5,0)),"")</f>
        <v/>
      </c>
      <c r="T11" s="72"/>
      <c r="V11" s="355"/>
      <c r="W11" s="355"/>
      <c r="X11" s="355"/>
      <c r="Y11" s="355"/>
      <c r="Z11" s="355"/>
      <c r="AA11" s="355"/>
      <c r="AC11" s="333" t="s">
        <v>487</v>
      </c>
      <c r="AD11" s="334"/>
      <c r="AE11" s="334"/>
      <c r="AF11" s="334"/>
      <c r="AG11" s="334"/>
      <c r="AH11" s="358" t="e">
        <f>VLOOKUP($D$1,ورقة2!$A$3:$Z$2215,17,0)</f>
        <v>#N/A</v>
      </c>
      <c r="AI11" s="358"/>
      <c r="AJ11" s="359"/>
      <c r="AK11" s="31"/>
      <c r="BK11" s="55" t="e">
        <f t="shared" si="1"/>
        <v>#N/A</v>
      </c>
      <c r="BL11" s="55">
        <v>7</v>
      </c>
      <c r="BM11">
        <v>615</v>
      </c>
      <c r="BN11" t="s">
        <v>561</v>
      </c>
      <c r="BO11" s="55" t="s">
        <v>57</v>
      </c>
      <c r="BP11" s="55" t="s">
        <v>228</v>
      </c>
      <c r="BQ11" s="55" t="str">
        <f t="shared" si="2"/>
        <v/>
      </c>
      <c r="BR11" s="57" t="e">
        <f>IF(VLOOKUP($D$1,ورقة4!$A$3:$AX$560,MATCH('إختيار المقررات'!BM11,ورقة4!$A$2:$AX$2,0),0)=0,"",VLOOKUP($D$1,ورقة4!$A$3:$AX$560,MATCH('إختيار المقررات'!BM11,ورقة4!$A$2:$AX$2,0),0))</f>
        <v>#N/A</v>
      </c>
      <c r="BS11" s="51"/>
      <c r="BT11" s="55" t="e">
        <f t="shared" si="0"/>
        <v>#N/A</v>
      </c>
      <c r="BU11" s="55"/>
      <c r="BX11" s="55"/>
      <c r="BY11" s="55"/>
      <c r="BZ11" s="56"/>
      <c r="CA11" s="56"/>
    </row>
    <row r="12" spans="1:79" ht="18" thickBot="1" x14ac:dyDescent="0.35">
      <c r="A12" s="190"/>
      <c r="B12" s="190"/>
      <c r="C12" s="59">
        <f>C11+D12</f>
        <v>0</v>
      </c>
      <c r="D12" s="59">
        <f t="shared" si="4"/>
        <v>0</v>
      </c>
      <c r="E12" s="64">
        <f t="shared" si="5"/>
        <v>0</v>
      </c>
      <c r="F12" s="59" t="str">
        <f t="shared" ref="F12:F29" si="11">IF(AND(T12=1,OR(S12="ج",S12="ر1",S12="ر2",S12="A")),H12,"")</f>
        <v/>
      </c>
      <c r="G12" s="59" t="str">
        <f t="shared" si="6"/>
        <v/>
      </c>
      <c r="H12" s="59" t="str">
        <f t="shared" si="3"/>
        <v/>
      </c>
      <c r="I12" s="64" t="b">
        <f t="shared" si="7"/>
        <v>0</v>
      </c>
      <c r="J12" s="194" t="str">
        <f t="shared" si="8"/>
        <v/>
      </c>
      <c r="K12" s="317" t="str">
        <f t="shared" si="9"/>
        <v/>
      </c>
      <c r="L12" s="318"/>
      <c r="M12" s="318"/>
      <c r="N12" s="318"/>
      <c r="O12" s="318"/>
      <c r="P12" s="318"/>
      <c r="Q12" s="318"/>
      <c r="R12" s="319"/>
      <c r="S12" s="70" t="str">
        <f t="shared" si="10"/>
        <v/>
      </c>
      <c r="T12" s="72"/>
      <c r="V12" s="343" t="str">
        <f>IF(D3="أنثى","منقطعة عن التسجيل في","منقطع عن التسجيل في")</f>
        <v>منقطع عن التسجيل في</v>
      </c>
      <c r="W12" s="343"/>
      <c r="X12" s="343"/>
      <c r="Y12" s="343"/>
      <c r="Z12" s="343"/>
      <c r="AA12" s="343"/>
      <c r="AC12" s="333" t="s">
        <v>432</v>
      </c>
      <c r="AD12" s="334"/>
      <c r="AE12" s="334"/>
      <c r="AF12" s="334"/>
      <c r="AG12" s="334"/>
      <c r="AH12" s="358" t="e">
        <f>SUM(AH7:AJ10)-SUM(AH11:AJ11)+AK10</f>
        <v>#N/A</v>
      </c>
      <c r="AI12" s="358"/>
      <c r="AJ12" s="359"/>
      <c r="AK12" s="31"/>
      <c r="BK12" s="55" t="str">
        <f t="shared" si="1"/>
        <v/>
      </c>
      <c r="BL12" s="52">
        <v>8</v>
      </c>
      <c r="BM12"/>
      <c r="BN12" s="55" t="s">
        <v>233</v>
      </c>
      <c r="BQ12" s="55" t="str">
        <f t="shared" si="2"/>
        <v/>
      </c>
      <c r="BS12" s="55"/>
      <c r="BT12" s="55" t="e">
        <f>IF(AND(BT13="",BT14="",BT15="",BT16="",BT17="",BT18=""),"",BL12)</f>
        <v>#N/A</v>
      </c>
      <c r="BX12" s="52"/>
      <c r="BY12" s="55"/>
      <c r="BZ12" s="56"/>
      <c r="CA12" s="56"/>
    </row>
    <row r="13" spans="1:79" ht="18" thickBot="1" x14ac:dyDescent="0.35">
      <c r="A13" s="190"/>
      <c r="B13" s="190"/>
      <c r="C13" s="59">
        <f t="shared" ref="C13:C27" si="12">C12+D13</f>
        <v>0</v>
      </c>
      <c r="D13" s="59">
        <f t="shared" si="4"/>
        <v>0</v>
      </c>
      <c r="E13" s="64">
        <f t="shared" si="5"/>
        <v>0</v>
      </c>
      <c r="F13" s="59" t="str">
        <f t="shared" si="11"/>
        <v/>
      </c>
      <c r="G13" s="59" t="str">
        <f t="shared" si="6"/>
        <v/>
      </c>
      <c r="H13" s="59" t="str">
        <f t="shared" si="3"/>
        <v/>
      </c>
      <c r="I13" s="64" t="b">
        <f t="shared" si="7"/>
        <v>0</v>
      </c>
      <c r="J13" s="194" t="str">
        <f t="shared" si="8"/>
        <v/>
      </c>
      <c r="K13" s="317" t="str">
        <f t="shared" si="9"/>
        <v/>
      </c>
      <c r="L13" s="318"/>
      <c r="M13" s="318"/>
      <c r="N13" s="318"/>
      <c r="O13" s="318"/>
      <c r="P13" s="318"/>
      <c r="Q13" s="318"/>
      <c r="R13" s="319"/>
      <c r="S13" s="70" t="str">
        <f t="shared" si="10"/>
        <v/>
      </c>
      <c r="T13" s="72"/>
      <c r="U13" s="59" t="str">
        <f t="shared" ref="U13:U23" si="13">IFERROR(SMALL($A$27:$A$38,BL5),"")</f>
        <v/>
      </c>
      <c r="V13" s="341" t="str">
        <f t="shared" ref="V13:V23" si="14">IFERROR(VLOOKUP(U13,$A$49:$B$59,2,0),"")</f>
        <v/>
      </c>
      <c r="W13" s="341"/>
      <c r="X13" s="341"/>
      <c r="Y13" s="341"/>
      <c r="Z13" s="341"/>
      <c r="AA13" s="341"/>
      <c r="AC13" s="333" t="s">
        <v>19</v>
      </c>
      <c r="AD13" s="334"/>
      <c r="AE13" s="334"/>
      <c r="AF13" s="334"/>
      <c r="AG13" s="334"/>
      <c r="AH13" s="356"/>
      <c r="AI13" s="356"/>
      <c r="AJ13" s="357"/>
      <c r="AK13" s="32"/>
      <c r="BK13" s="55" t="e">
        <f t="shared" si="1"/>
        <v>#N/A</v>
      </c>
      <c r="BL13" s="55">
        <v>9</v>
      </c>
      <c r="BM13">
        <v>616</v>
      </c>
      <c r="BN13" t="s">
        <v>562</v>
      </c>
      <c r="BO13" s="60" t="s">
        <v>57</v>
      </c>
      <c r="BP13" s="60" t="s">
        <v>230</v>
      </c>
      <c r="BQ13" s="55" t="str">
        <f t="shared" si="2"/>
        <v/>
      </c>
      <c r="BR13" s="57" t="e">
        <f>IF(VLOOKUP($D$1,ورقة4!$A$3:$AX$560,MATCH('إختيار المقررات'!BM13,ورقة4!$A$2:$AX$2,0),0)=0,"",VLOOKUP($D$1,ورقة4!$A$3:$AX$560,MATCH('إختيار المقررات'!BM13,ورقة4!$A$2:$AX$2,0),0))</f>
        <v>#N/A</v>
      </c>
      <c r="BS13" s="51"/>
      <c r="BT13" s="55" t="e">
        <f t="shared" ref="BT13:BT18" si="15">IF(BR13="","",BL13)</f>
        <v>#N/A</v>
      </c>
      <c r="BX13" s="55"/>
      <c r="BY13" s="55"/>
      <c r="BZ13" s="56"/>
      <c r="CA13" s="56"/>
    </row>
    <row r="14" spans="1:79" ht="18" thickBot="1" x14ac:dyDescent="0.35">
      <c r="A14" s="190"/>
      <c r="B14" s="190"/>
      <c r="C14" s="59">
        <f t="shared" si="12"/>
        <v>0</v>
      </c>
      <c r="D14" s="59">
        <f t="shared" si="4"/>
        <v>0</v>
      </c>
      <c r="E14" s="64">
        <f t="shared" si="5"/>
        <v>0</v>
      </c>
      <c r="F14" s="59" t="str">
        <f t="shared" si="11"/>
        <v/>
      </c>
      <c r="G14" s="59" t="str">
        <f t="shared" si="6"/>
        <v/>
      </c>
      <c r="H14" s="59" t="str">
        <f t="shared" si="3"/>
        <v/>
      </c>
      <c r="I14" s="64" t="b">
        <f t="shared" si="7"/>
        <v>0</v>
      </c>
      <c r="J14" s="194" t="str">
        <f t="shared" si="8"/>
        <v/>
      </c>
      <c r="K14" s="317" t="str">
        <f t="shared" si="9"/>
        <v/>
      </c>
      <c r="L14" s="318"/>
      <c r="M14" s="318"/>
      <c r="N14" s="318"/>
      <c r="O14" s="318"/>
      <c r="P14" s="318"/>
      <c r="Q14" s="318"/>
      <c r="R14" s="319"/>
      <c r="S14" s="70" t="str">
        <f t="shared" si="10"/>
        <v/>
      </c>
      <c r="T14" s="72"/>
      <c r="U14" s="59" t="str">
        <f t="shared" si="13"/>
        <v/>
      </c>
      <c r="V14" s="341" t="str">
        <f t="shared" si="14"/>
        <v/>
      </c>
      <c r="W14" s="341"/>
      <c r="X14" s="341"/>
      <c r="Y14" s="341"/>
      <c r="Z14" s="341"/>
      <c r="AA14" s="341"/>
      <c r="AC14" s="333" t="s">
        <v>22</v>
      </c>
      <c r="AD14" s="334"/>
      <c r="AE14" s="334"/>
      <c r="AF14" s="334"/>
      <c r="AG14" s="334"/>
      <c r="AH14" s="358" t="e">
        <f>IF(OR(AH12&lt;10000,D5=AO4,AH19=2,AH19=1),AH12,IF(AH13="نعم",AE25+AE26/2,AH12))</f>
        <v>#N/A</v>
      </c>
      <c r="AI14" s="358"/>
      <c r="AJ14" s="359"/>
      <c r="AK14" s="32"/>
      <c r="BK14" s="55" t="e">
        <f t="shared" si="1"/>
        <v>#N/A</v>
      </c>
      <c r="BL14" s="52">
        <v>10</v>
      </c>
      <c r="BM14">
        <v>617</v>
      </c>
      <c r="BN14" t="s">
        <v>563</v>
      </c>
      <c r="BO14" s="60" t="s">
        <v>57</v>
      </c>
      <c r="BP14" s="60" t="s">
        <v>230</v>
      </c>
      <c r="BQ14" s="55" t="str">
        <f t="shared" si="2"/>
        <v/>
      </c>
      <c r="BR14" s="57" t="e">
        <f>IF(VLOOKUP($D$1,ورقة4!$A$3:$AX$560,MATCH('إختيار المقررات'!BM14,ورقة4!$A$2:$AX$2,0),0)=0,"",VLOOKUP($D$1,ورقة4!$A$3:$AX$560,MATCH('إختيار المقررات'!BM14,ورقة4!$A$2:$AX$2,0),0))</f>
        <v>#N/A</v>
      </c>
      <c r="BS14" s="51"/>
      <c r="BT14" s="55" t="e">
        <f t="shared" si="15"/>
        <v>#N/A</v>
      </c>
      <c r="BX14" s="52"/>
      <c r="BY14" s="55"/>
      <c r="BZ14" s="56"/>
      <c r="CA14" s="56"/>
    </row>
    <row r="15" spans="1:79" ht="18" thickBot="1" x14ac:dyDescent="0.35">
      <c r="A15" s="190"/>
      <c r="B15" s="190"/>
      <c r="C15" s="59">
        <f t="shared" si="12"/>
        <v>0</v>
      </c>
      <c r="D15" s="59">
        <f t="shared" si="4"/>
        <v>0</v>
      </c>
      <c r="E15" s="64">
        <f t="shared" si="5"/>
        <v>0</v>
      </c>
      <c r="F15" s="59" t="str">
        <f t="shared" si="11"/>
        <v/>
      </c>
      <c r="G15" s="59" t="str">
        <f t="shared" si="6"/>
        <v/>
      </c>
      <c r="H15" s="59" t="str">
        <f t="shared" si="3"/>
        <v/>
      </c>
      <c r="I15" s="64" t="b">
        <f t="shared" si="7"/>
        <v>0</v>
      </c>
      <c r="J15" s="194" t="str">
        <f t="shared" si="8"/>
        <v/>
      </c>
      <c r="K15" s="317" t="str">
        <f t="shared" si="9"/>
        <v/>
      </c>
      <c r="L15" s="318"/>
      <c r="M15" s="318"/>
      <c r="N15" s="318"/>
      <c r="O15" s="318"/>
      <c r="P15" s="318"/>
      <c r="Q15" s="318"/>
      <c r="R15" s="319"/>
      <c r="S15" s="70" t="str">
        <f t="shared" si="10"/>
        <v/>
      </c>
      <c r="T15" s="72"/>
      <c r="U15" s="59" t="str">
        <f t="shared" si="13"/>
        <v/>
      </c>
      <c r="V15" s="341" t="str">
        <f t="shared" si="14"/>
        <v/>
      </c>
      <c r="W15" s="341"/>
      <c r="X15" s="341"/>
      <c r="Y15" s="341"/>
      <c r="Z15" s="341"/>
      <c r="AA15" s="341"/>
      <c r="AC15" s="333" t="s">
        <v>24</v>
      </c>
      <c r="AD15" s="334"/>
      <c r="AE15" s="334"/>
      <c r="AF15" s="334"/>
      <c r="AG15" s="334"/>
      <c r="AH15" s="358" t="e">
        <f>IF(OR(D5=BE4,D5=BE7),0,AH12-AH14)</f>
        <v>#N/A</v>
      </c>
      <c r="AI15" s="358"/>
      <c r="AJ15" s="359"/>
      <c r="AK15" s="32"/>
      <c r="BK15" s="55" t="e">
        <f t="shared" si="1"/>
        <v>#N/A</v>
      </c>
      <c r="BL15" s="55">
        <v>11</v>
      </c>
      <c r="BM15">
        <v>618</v>
      </c>
      <c r="BN15" t="s">
        <v>564</v>
      </c>
      <c r="BO15" s="60" t="s">
        <v>57</v>
      </c>
      <c r="BP15" s="60" t="s">
        <v>230</v>
      </c>
      <c r="BQ15" s="55" t="str">
        <f t="shared" si="2"/>
        <v/>
      </c>
      <c r="BR15" s="57" t="e">
        <f>IF(VLOOKUP($D$1,ورقة4!$A$3:$AX$560,MATCH('إختيار المقررات'!BM15,ورقة4!$A$2:$AX$2,0),0)=0,"",VLOOKUP($D$1,ورقة4!$A$3:$AX$560,MATCH('إختيار المقررات'!BM15,ورقة4!$A$2:$AX$2,0),0))</f>
        <v>#N/A</v>
      </c>
      <c r="BS15" s="51"/>
      <c r="BT15" s="55" t="e">
        <f t="shared" si="15"/>
        <v>#N/A</v>
      </c>
      <c r="BX15" s="55"/>
      <c r="BY15" s="55"/>
      <c r="BZ15" s="56"/>
      <c r="CA15" s="56"/>
    </row>
    <row r="16" spans="1:79" ht="18" thickBot="1" x14ac:dyDescent="0.35">
      <c r="A16" s="190"/>
      <c r="B16" s="190"/>
      <c r="C16" s="59">
        <f t="shared" si="12"/>
        <v>0</v>
      </c>
      <c r="D16" s="59">
        <f t="shared" si="4"/>
        <v>0</v>
      </c>
      <c r="E16" s="64">
        <f t="shared" si="5"/>
        <v>0</v>
      </c>
      <c r="F16" s="59" t="str">
        <f t="shared" si="11"/>
        <v/>
      </c>
      <c r="G16" s="59" t="str">
        <f t="shared" si="6"/>
        <v/>
      </c>
      <c r="H16" s="59" t="str">
        <f t="shared" si="3"/>
        <v/>
      </c>
      <c r="I16" s="64" t="b">
        <f t="shared" si="7"/>
        <v>0</v>
      </c>
      <c r="J16" s="194" t="str">
        <f t="shared" si="8"/>
        <v/>
      </c>
      <c r="K16" s="317" t="str">
        <f t="shared" si="9"/>
        <v/>
      </c>
      <c r="L16" s="318"/>
      <c r="M16" s="318"/>
      <c r="N16" s="318"/>
      <c r="O16" s="318"/>
      <c r="P16" s="318"/>
      <c r="Q16" s="318"/>
      <c r="R16" s="319"/>
      <c r="S16" s="70" t="str">
        <f t="shared" si="10"/>
        <v/>
      </c>
      <c r="T16" s="72"/>
      <c r="U16" s="59" t="str">
        <f t="shared" si="13"/>
        <v/>
      </c>
      <c r="V16" s="341" t="str">
        <f t="shared" si="14"/>
        <v/>
      </c>
      <c r="W16" s="341"/>
      <c r="X16" s="341"/>
      <c r="Y16" s="341"/>
      <c r="Z16" s="341"/>
      <c r="AA16" s="341"/>
      <c r="AC16" s="333" t="s">
        <v>129</v>
      </c>
      <c r="AD16" s="334"/>
      <c r="AE16" s="334"/>
      <c r="AF16" s="334"/>
      <c r="AG16" s="334"/>
      <c r="AH16" s="358">
        <f>COUNTIFS(S9:S29,"ج",T9:T29,1)</f>
        <v>0</v>
      </c>
      <c r="AI16" s="358"/>
      <c r="AJ16" s="359"/>
      <c r="AK16" s="32"/>
      <c r="BK16" s="55" t="e">
        <f t="shared" si="1"/>
        <v>#N/A</v>
      </c>
      <c r="BL16" s="52">
        <v>12</v>
      </c>
      <c r="BM16">
        <v>619</v>
      </c>
      <c r="BN16" t="s">
        <v>565</v>
      </c>
      <c r="BO16" s="60" t="s">
        <v>57</v>
      </c>
      <c r="BP16" s="60" t="s">
        <v>230</v>
      </c>
      <c r="BQ16" s="55" t="str">
        <f t="shared" si="2"/>
        <v/>
      </c>
      <c r="BR16" s="57" t="e">
        <f>IF(VLOOKUP($D$1,ورقة4!$A$3:$AX$560,MATCH('إختيار المقررات'!BM16,ورقة4!$A$2:$AX$2,0),0)=0,"",VLOOKUP($D$1,ورقة4!$A$3:$AX$560,MATCH('إختيار المقررات'!BM16,ورقة4!$A$2:$AX$2,0),0))</f>
        <v>#N/A</v>
      </c>
      <c r="BS16" s="51"/>
      <c r="BT16" s="55" t="e">
        <f t="shared" si="15"/>
        <v>#N/A</v>
      </c>
      <c r="BU16" s="52"/>
      <c r="BV16" s="52"/>
      <c r="BX16" s="52"/>
      <c r="BY16" s="55"/>
      <c r="BZ16" s="56"/>
      <c r="CA16" s="56"/>
    </row>
    <row r="17" spans="1:79" ht="18" thickBot="1" x14ac:dyDescent="0.35">
      <c r="A17" s="190"/>
      <c r="B17" s="190"/>
      <c r="C17" s="59">
        <f t="shared" si="12"/>
        <v>0</v>
      </c>
      <c r="D17" s="59">
        <f t="shared" si="4"/>
        <v>0</v>
      </c>
      <c r="E17" s="64">
        <f t="shared" si="5"/>
        <v>0</v>
      </c>
      <c r="F17" s="59" t="str">
        <f t="shared" si="11"/>
        <v/>
      </c>
      <c r="G17" s="59" t="str">
        <f t="shared" si="6"/>
        <v/>
      </c>
      <c r="H17" s="59" t="str">
        <f t="shared" si="3"/>
        <v/>
      </c>
      <c r="I17" s="64" t="b">
        <f t="shared" si="7"/>
        <v>0</v>
      </c>
      <c r="J17" s="194" t="str">
        <f t="shared" si="8"/>
        <v/>
      </c>
      <c r="K17" s="317" t="str">
        <f t="shared" si="9"/>
        <v/>
      </c>
      <c r="L17" s="318"/>
      <c r="M17" s="318"/>
      <c r="N17" s="318"/>
      <c r="O17" s="318"/>
      <c r="P17" s="318"/>
      <c r="Q17" s="318"/>
      <c r="R17" s="319"/>
      <c r="S17" s="70" t="str">
        <f t="shared" si="10"/>
        <v/>
      </c>
      <c r="T17" s="72"/>
      <c r="U17" s="59" t="str">
        <f t="shared" si="13"/>
        <v/>
      </c>
      <c r="V17" s="341" t="str">
        <f t="shared" si="14"/>
        <v/>
      </c>
      <c r="W17" s="341"/>
      <c r="X17" s="341"/>
      <c r="Y17" s="341"/>
      <c r="Z17" s="341"/>
      <c r="AA17" s="341"/>
      <c r="AC17" s="333" t="s">
        <v>402</v>
      </c>
      <c r="AD17" s="334"/>
      <c r="AE17" s="334"/>
      <c r="AF17" s="334"/>
      <c r="AG17" s="334"/>
      <c r="AH17" s="358">
        <f>COUNTIFS(S9:S29,"ر1",T9:T29,1)</f>
        <v>0</v>
      </c>
      <c r="AI17" s="358"/>
      <c r="AJ17" s="359"/>
      <c r="AK17" s="32"/>
      <c r="BK17" s="55" t="e">
        <f t="shared" si="1"/>
        <v>#N/A</v>
      </c>
      <c r="BL17" s="55">
        <v>13</v>
      </c>
      <c r="BM17">
        <v>620</v>
      </c>
      <c r="BN17" t="s">
        <v>566</v>
      </c>
      <c r="BO17" s="60" t="s">
        <v>57</v>
      </c>
      <c r="BP17" s="60" t="s">
        <v>230</v>
      </c>
      <c r="BQ17" s="55" t="str">
        <f t="shared" si="2"/>
        <v/>
      </c>
      <c r="BR17" s="57" t="e">
        <f>IF(VLOOKUP($D$1,ورقة4!$A$3:$AX$560,MATCH('إختيار المقررات'!BM17,ورقة4!$A$2:$AX$2,0),0)=0,"",VLOOKUP($D$1,ورقة4!$A$3:$AX$560,MATCH('إختيار المقررات'!BM17,ورقة4!$A$2:$AX$2,0),0))</f>
        <v>#N/A</v>
      </c>
      <c r="BS17" s="51"/>
      <c r="BT17" s="55" t="e">
        <f t="shared" si="15"/>
        <v>#N/A</v>
      </c>
      <c r="BX17" s="55"/>
      <c r="BY17" s="55"/>
      <c r="BZ17" s="56"/>
      <c r="CA17" s="56"/>
    </row>
    <row r="18" spans="1:79" ht="18" thickBot="1" x14ac:dyDescent="0.35">
      <c r="A18" s="190"/>
      <c r="B18" s="190"/>
      <c r="C18" s="59">
        <f t="shared" si="12"/>
        <v>0</v>
      </c>
      <c r="D18" s="59">
        <f t="shared" si="4"/>
        <v>0</v>
      </c>
      <c r="E18" s="64">
        <f t="shared" si="5"/>
        <v>0</v>
      </c>
      <c r="F18" s="59" t="str">
        <f t="shared" si="11"/>
        <v/>
      </c>
      <c r="G18" s="59" t="str">
        <f t="shared" si="6"/>
        <v/>
      </c>
      <c r="H18" s="59" t="str">
        <f t="shared" si="3"/>
        <v/>
      </c>
      <c r="I18" s="64" t="b">
        <f t="shared" si="7"/>
        <v>0</v>
      </c>
      <c r="J18" s="194" t="str">
        <f t="shared" si="8"/>
        <v/>
      </c>
      <c r="K18" s="317" t="str">
        <f t="shared" si="9"/>
        <v/>
      </c>
      <c r="L18" s="318"/>
      <c r="M18" s="318"/>
      <c r="N18" s="318"/>
      <c r="O18" s="318"/>
      <c r="P18" s="318"/>
      <c r="Q18" s="318"/>
      <c r="R18" s="319"/>
      <c r="S18" s="70" t="str">
        <f t="shared" si="10"/>
        <v/>
      </c>
      <c r="T18" s="72"/>
      <c r="U18" s="59" t="str">
        <f t="shared" si="13"/>
        <v/>
      </c>
      <c r="V18" s="341" t="str">
        <f t="shared" si="14"/>
        <v/>
      </c>
      <c r="W18" s="341"/>
      <c r="X18" s="341"/>
      <c r="Y18" s="341"/>
      <c r="Z18" s="341"/>
      <c r="AA18" s="341"/>
      <c r="AC18" s="333" t="s">
        <v>403</v>
      </c>
      <c r="AD18" s="334"/>
      <c r="AE18" s="334"/>
      <c r="AF18" s="334"/>
      <c r="AG18" s="334"/>
      <c r="AH18" s="358">
        <f>COUNTIFS(S9:S29,"ر2",T9:T29,1)</f>
        <v>0</v>
      </c>
      <c r="AI18" s="358"/>
      <c r="AJ18" s="359"/>
      <c r="AK18" s="32"/>
      <c r="BK18" s="55" t="e">
        <f t="shared" si="1"/>
        <v>#N/A</v>
      </c>
      <c r="BL18" s="52">
        <v>14</v>
      </c>
      <c r="BM18">
        <v>621</v>
      </c>
      <c r="BN18" t="s">
        <v>567</v>
      </c>
      <c r="BO18" s="60" t="s">
        <v>57</v>
      </c>
      <c r="BP18" s="60" t="s">
        <v>230</v>
      </c>
      <c r="BQ18" s="55" t="str">
        <f t="shared" si="2"/>
        <v/>
      </c>
      <c r="BR18" s="57" t="e">
        <f>IF(VLOOKUP($D$1,ورقة4!$A$3:$AX$560,MATCH('إختيار المقررات'!BM18,ورقة4!$A$2:$AX$2,0),0)=0,"",VLOOKUP($D$1,ورقة4!$A$3:$AX$560,MATCH('إختيار المقررات'!BM18,ورقة4!$A$2:$AX$2,0),0))</f>
        <v>#N/A</v>
      </c>
      <c r="BS18" s="51"/>
      <c r="BT18" s="55" t="e">
        <f t="shared" si="15"/>
        <v>#N/A</v>
      </c>
      <c r="BX18" s="52"/>
      <c r="BY18" s="55"/>
      <c r="BZ18" s="56"/>
      <c r="CA18" s="56"/>
    </row>
    <row r="19" spans="1:79" ht="18" thickBot="1" x14ac:dyDescent="0.35">
      <c r="A19" s="190"/>
      <c r="B19" s="190"/>
      <c r="C19" s="59">
        <f t="shared" si="12"/>
        <v>0</v>
      </c>
      <c r="D19" s="59">
        <f t="shared" si="4"/>
        <v>0</v>
      </c>
      <c r="E19" s="64">
        <f t="shared" si="5"/>
        <v>0</v>
      </c>
      <c r="F19" s="59" t="str">
        <f t="shared" si="11"/>
        <v/>
      </c>
      <c r="G19" s="59" t="str">
        <f t="shared" si="6"/>
        <v/>
      </c>
      <c r="H19" s="59" t="str">
        <f t="shared" si="3"/>
        <v/>
      </c>
      <c r="I19" s="64" t="b">
        <f t="shared" si="7"/>
        <v>0</v>
      </c>
      <c r="J19" s="194" t="str">
        <f t="shared" si="8"/>
        <v/>
      </c>
      <c r="K19" s="317" t="str">
        <f t="shared" si="9"/>
        <v/>
      </c>
      <c r="L19" s="318"/>
      <c r="M19" s="318"/>
      <c r="N19" s="318"/>
      <c r="O19" s="318"/>
      <c r="P19" s="318"/>
      <c r="Q19" s="318"/>
      <c r="R19" s="319"/>
      <c r="S19" s="70" t="str">
        <f t="shared" si="10"/>
        <v/>
      </c>
      <c r="T19" s="72"/>
      <c r="U19" s="59" t="str">
        <f t="shared" si="13"/>
        <v/>
      </c>
      <c r="V19" s="341" t="str">
        <f t="shared" si="14"/>
        <v/>
      </c>
      <c r="W19" s="341"/>
      <c r="X19" s="341"/>
      <c r="Y19" s="341"/>
      <c r="Z19" s="341"/>
      <c r="AA19" s="341"/>
      <c r="AB19" s="59">
        <f>COUNTIF(S10:S31,"A")</f>
        <v>0</v>
      </c>
      <c r="AC19" s="350" t="s">
        <v>254</v>
      </c>
      <c r="AD19" s="351"/>
      <c r="AE19" s="351"/>
      <c r="AF19" s="351"/>
      <c r="AG19" s="351"/>
      <c r="AH19" s="352">
        <f>IF(AB19&gt;0,COUNTIFS(S10:S29,"A",T10:T29,1),SUM(AH16:AJ18))</f>
        <v>0</v>
      </c>
      <c r="AI19" s="352"/>
      <c r="AJ19" s="353"/>
      <c r="AK19" s="49"/>
      <c r="BK19" s="55" t="str">
        <f t="shared" si="1"/>
        <v/>
      </c>
      <c r="BL19" s="55">
        <v>15</v>
      </c>
      <c r="BM19"/>
      <c r="BN19" s="55" t="s">
        <v>234</v>
      </c>
      <c r="BQ19" s="55" t="str">
        <f t="shared" si="2"/>
        <v/>
      </c>
      <c r="BR19" s="57"/>
      <c r="BS19" s="55"/>
      <c r="BT19" s="55" t="e">
        <f>IF(AND(BT20="",BT21="",BT22="",BT23="",BT24="",BT25=""),"",BL19)</f>
        <v>#N/A</v>
      </c>
      <c r="BX19" s="55"/>
      <c r="BY19" s="55"/>
      <c r="BZ19" s="56"/>
      <c r="CA19" s="56"/>
    </row>
    <row r="20" spans="1:79" ht="18.600000000000001" thickTop="1" thickBot="1" x14ac:dyDescent="0.35">
      <c r="A20" s="190"/>
      <c r="B20" s="190"/>
      <c r="C20" s="59">
        <f t="shared" si="12"/>
        <v>0</v>
      </c>
      <c r="D20" s="59">
        <f t="shared" si="4"/>
        <v>0</v>
      </c>
      <c r="E20" s="64">
        <f t="shared" si="5"/>
        <v>0</v>
      </c>
      <c r="F20" s="59" t="str">
        <f t="shared" si="11"/>
        <v/>
      </c>
      <c r="G20" s="59" t="str">
        <f t="shared" si="6"/>
        <v/>
      </c>
      <c r="H20" s="59" t="str">
        <f t="shared" si="3"/>
        <v/>
      </c>
      <c r="I20" s="64" t="b">
        <f t="shared" si="7"/>
        <v>0</v>
      </c>
      <c r="J20" s="194" t="str">
        <f t="shared" si="8"/>
        <v/>
      </c>
      <c r="K20" s="317" t="str">
        <f t="shared" si="9"/>
        <v/>
      </c>
      <c r="L20" s="318"/>
      <c r="M20" s="318"/>
      <c r="N20" s="318"/>
      <c r="O20" s="318"/>
      <c r="P20" s="318"/>
      <c r="Q20" s="318"/>
      <c r="R20" s="319"/>
      <c r="S20" s="70" t="str">
        <f t="shared" si="10"/>
        <v/>
      </c>
      <c r="T20" s="72"/>
      <c r="U20" s="59" t="str">
        <f t="shared" si="13"/>
        <v/>
      </c>
      <c r="V20" s="341" t="str">
        <f t="shared" si="14"/>
        <v/>
      </c>
      <c r="W20" s="341"/>
      <c r="X20" s="341"/>
      <c r="Y20" s="341"/>
      <c r="Z20" s="341"/>
      <c r="AA20" s="341"/>
      <c r="AC20" s="349" t="e">
        <f>'إدخال البيانات'!F1</f>
        <v>#N/A</v>
      </c>
      <c r="AD20" s="349"/>
      <c r="AE20" s="349"/>
      <c r="AF20" s="349"/>
      <c r="AG20" s="349"/>
      <c r="AH20" s="349"/>
      <c r="AI20" s="349"/>
      <c r="AJ20" s="349"/>
      <c r="AK20" s="62"/>
      <c r="BK20" s="55" t="e">
        <f t="shared" si="1"/>
        <v>#N/A</v>
      </c>
      <c r="BL20" s="52">
        <v>16</v>
      </c>
      <c r="BM20">
        <v>622</v>
      </c>
      <c r="BN20" t="s">
        <v>568</v>
      </c>
      <c r="BO20" s="60" t="s">
        <v>229</v>
      </c>
      <c r="BP20" s="60" t="s">
        <v>228</v>
      </c>
      <c r="BQ20" s="55" t="str">
        <f t="shared" si="2"/>
        <v/>
      </c>
      <c r="BR20" s="57" t="e">
        <f>IF(VLOOKUP($D$1,ورقة4!$A$3:$AX$560,MATCH('إختيار المقررات'!BM20,ورقة4!$A$2:$AX$2,0),0)=0,"",VLOOKUP($D$1,ورقة4!$A$3:$AX$560,MATCH('إختيار المقررات'!BM20,ورقة4!$A$2:$AX$2,0),0))</f>
        <v>#N/A</v>
      </c>
      <c r="BS20" s="51"/>
      <c r="BT20" s="55" t="e">
        <f t="shared" ref="BT20:BT25" si="16">IF(BR20="","",BL20)</f>
        <v>#N/A</v>
      </c>
      <c r="BX20" s="52"/>
      <c r="BY20" s="55"/>
      <c r="BZ20" s="56"/>
      <c r="CA20" s="56"/>
    </row>
    <row r="21" spans="1:79" ht="18" thickBot="1" x14ac:dyDescent="0.35">
      <c r="A21" s="190"/>
      <c r="B21" s="190"/>
      <c r="C21" s="59">
        <f t="shared" si="12"/>
        <v>0</v>
      </c>
      <c r="D21" s="59">
        <f t="shared" si="4"/>
        <v>0</v>
      </c>
      <c r="E21" s="64">
        <f t="shared" si="5"/>
        <v>0</v>
      </c>
      <c r="F21" s="59" t="str">
        <f t="shared" si="11"/>
        <v/>
      </c>
      <c r="G21" s="59" t="str">
        <f t="shared" si="6"/>
        <v/>
      </c>
      <c r="H21" s="59" t="str">
        <f t="shared" si="3"/>
        <v/>
      </c>
      <c r="I21" s="64" t="b">
        <f t="shared" si="7"/>
        <v>0</v>
      </c>
      <c r="J21" s="194" t="str">
        <f t="shared" si="8"/>
        <v/>
      </c>
      <c r="K21" s="317" t="str">
        <f t="shared" si="9"/>
        <v/>
      </c>
      <c r="L21" s="318"/>
      <c r="M21" s="318"/>
      <c r="N21" s="318"/>
      <c r="O21" s="318"/>
      <c r="P21" s="318"/>
      <c r="Q21" s="318"/>
      <c r="R21" s="319"/>
      <c r="S21" s="70" t="str">
        <f t="shared" si="10"/>
        <v/>
      </c>
      <c r="T21" s="72"/>
      <c r="U21" s="59" t="str">
        <f t="shared" si="13"/>
        <v/>
      </c>
      <c r="V21" s="341" t="str">
        <f t="shared" si="14"/>
        <v/>
      </c>
      <c r="W21" s="341"/>
      <c r="X21" s="341"/>
      <c r="Y21" s="341"/>
      <c r="Z21" s="341"/>
      <c r="AA21" s="341"/>
      <c r="AK21" s="62"/>
      <c r="BK21" s="55" t="e">
        <f t="shared" si="1"/>
        <v>#N/A</v>
      </c>
      <c r="BL21" s="55">
        <v>17</v>
      </c>
      <c r="BM21">
        <v>623</v>
      </c>
      <c r="BN21" t="s">
        <v>569</v>
      </c>
      <c r="BO21" s="60" t="s">
        <v>229</v>
      </c>
      <c r="BP21" s="60" t="s">
        <v>228</v>
      </c>
      <c r="BQ21" s="55" t="str">
        <f t="shared" si="2"/>
        <v/>
      </c>
      <c r="BR21" s="57" t="e">
        <f>IF(VLOOKUP($D$1,ورقة4!$A$3:$AX$560,MATCH('إختيار المقررات'!BM21,ورقة4!$A$2:$AX$2,0),0)=0,"",VLOOKUP($D$1,ورقة4!$A$3:$AX$560,MATCH('إختيار المقررات'!BM21,ورقة4!$A$2:$AX$2,0),0))</f>
        <v>#N/A</v>
      </c>
      <c r="BS21" s="51"/>
      <c r="BT21" s="55" t="e">
        <f t="shared" si="16"/>
        <v>#N/A</v>
      </c>
      <c r="BX21" s="55"/>
      <c r="BY21" s="55"/>
      <c r="BZ21" s="56"/>
      <c r="CA21" s="56"/>
    </row>
    <row r="22" spans="1:79" ht="18" thickBot="1" x14ac:dyDescent="0.35">
      <c r="A22" s="190"/>
      <c r="B22" s="190"/>
      <c r="C22" s="59">
        <f t="shared" si="12"/>
        <v>0</v>
      </c>
      <c r="D22" s="59">
        <f t="shared" si="4"/>
        <v>0</v>
      </c>
      <c r="E22" s="64">
        <f t="shared" si="5"/>
        <v>0</v>
      </c>
      <c r="F22" s="59" t="str">
        <f t="shared" si="11"/>
        <v/>
      </c>
      <c r="G22" s="59" t="str">
        <f t="shared" si="6"/>
        <v/>
      </c>
      <c r="H22" s="59" t="str">
        <f t="shared" si="3"/>
        <v/>
      </c>
      <c r="I22" s="64" t="b">
        <f t="shared" si="7"/>
        <v>0</v>
      </c>
      <c r="J22" s="194" t="str">
        <f t="shared" si="8"/>
        <v/>
      </c>
      <c r="K22" s="317" t="str">
        <f t="shared" si="9"/>
        <v/>
      </c>
      <c r="L22" s="318"/>
      <c r="M22" s="318"/>
      <c r="N22" s="318"/>
      <c r="O22" s="318"/>
      <c r="P22" s="318"/>
      <c r="Q22" s="318"/>
      <c r="R22" s="319"/>
      <c r="S22" s="70" t="str">
        <f t="shared" si="10"/>
        <v/>
      </c>
      <c r="T22" s="72"/>
      <c r="U22" s="59" t="str">
        <f t="shared" si="13"/>
        <v/>
      </c>
      <c r="V22" s="341" t="str">
        <f t="shared" si="14"/>
        <v/>
      </c>
      <c r="W22" s="341"/>
      <c r="X22" s="341"/>
      <c r="Y22" s="341"/>
      <c r="Z22" s="341"/>
      <c r="AA22" s="341"/>
      <c r="AD22" s="58"/>
      <c r="AE22" s="58"/>
      <c r="AF22" s="58"/>
      <c r="AG22" s="58"/>
      <c r="AH22" s="58"/>
      <c r="AI22" s="58"/>
      <c r="AJ22" s="58"/>
      <c r="AK22" s="161"/>
      <c r="AL22" s="58"/>
      <c r="AM22" s="58"/>
      <c r="AN22" s="58"/>
      <c r="BK22" s="55" t="e">
        <f t="shared" si="1"/>
        <v>#N/A</v>
      </c>
      <c r="BL22" s="52">
        <v>18</v>
      </c>
      <c r="BM22">
        <v>624</v>
      </c>
      <c r="BN22" t="s">
        <v>570</v>
      </c>
      <c r="BO22" s="60" t="s">
        <v>229</v>
      </c>
      <c r="BP22" s="60" t="s">
        <v>228</v>
      </c>
      <c r="BQ22" s="55" t="str">
        <f t="shared" si="2"/>
        <v/>
      </c>
      <c r="BR22" s="57" t="e">
        <f>IF(VLOOKUP($D$1,ورقة4!$A$3:$AX$560,MATCH('إختيار المقررات'!BM22,ورقة4!$A$2:$AX$2,0),0)=0,"",VLOOKUP($D$1,ورقة4!$A$3:$AX$560,MATCH('إختيار المقررات'!BM22,ورقة4!$A$2:$AX$2,0),0))</f>
        <v>#N/A</v>
      </c>
      <c r="BS22" s="51"/>
      <c r="BT22" s="55" t="e">
        <f t="shared" si="16"/>
        <v>#N/A</v>
      </c>
      <c r="BX22" s="52"/>
      <c r="BY22" s="55"/>
      <c r="BZ22" s="56"/>
      <c r="CA22" s="56"/>
    </row>
    <row r="23" spans="1:79" ht="21.6" thickBot="1" x14ac:dyDescent="0.35">
      <c r="A23" s="190"/>
      <c r="B23" s="195"/>
      <c r="C23" s="59">
        <f t="shared" si="12"/>
        <v>0</v>
      </c>
      <c r="D23" s="59">
        <f t="shared" si="4"/>
        <v>0</v>
      </c>
      <c r="E23" s="64">
        <f t="shared" si="5"/>
        <v>0</v>
      </c>
      <c r="F23" s="59" t="str">
        <f t="shared" si="11"/>
        <v/>
      </c>
      <c r="G23" s="59" t="str">
        <f t="shared" si="6"/>
        <v/>
      </c>
      <c r="H23" s="59" t="str">
        <f t="shared" si="3"/>
        <v/>
      </c>
      <c r="I23" s="64" t="b">
        <f t="shared" si="7"/>
        <v>0</v>
      </c>
      <c r="J23" s="194" t="str">
        <f t="shared" si="8"/>
        <v/>
      </c>
      <c r="K23" s="317" t="str">
        <f t="shared" ref="K23:K29" si="17">IFERROR(VLOOKUP(H23,$BL$4:$BN$60,3,0),"")</f>
        <v/>
      </c>
      <c r="L23" s="318"/>
      <c r="M23" s="318"/>
      <c r="N23" s="318"/>
      <c r="O23" s="318"/>
      <c r="P23" s="318"/>
      <c r="Q23" s="318"/>
      <c r="R23" s="319"/>
      <c r="S23" s="70" t="str">
        <f t="shared" si="10"/>
        <v/>
      </c>
      <c r="T23" s="72"/>
      <c r="U23" s="59" t="str">
        <f t="shared" si="13"/>
        <v/>
      </c>
      <c r="V23" s="341" t="str">
        <f t="shared" si="14"/>
        <v/>
      </c>
      <c r="W23" s="341"/>
      <c r="X23" s="341"/>
      <c r="Y23" s="341"/>
      <c r="Z23" s="341"/>
      <c r="AA23" s="341"/>
      <c r="AB23" s="20"/>
      <c r="AD23" s="59">
        <v>1</v>
      </c>
      <c r="AE23" s="64" t="e">
        <f>VLOOKUP(AD23,$C$10:$E$26,3,0)</f>
        <v>#N/A</v>
      </c>
      <c r="AK23" s="26"/>
      <c r="AO23" s="59"/>
      <c r="BK23" s="55" t="e">
        <f t="shared" si="1"/>
        <v>#N/A</v>
      </c>
      <c r="BL23" s="55">
        <v>19</v>
      </c>
      <c r="BM23">
        <v>625</v>
      </c>
      <c r="BN23" t="s">
        <v>571</v>
      </c>
      <c r="BO23" s="60" t="s">
        <v>229</v>
      </c>
      <c r="BP23" s="60" t="s">
        <v>228</v>
      </c>
      <c r="BQ23" s="55" t="str">
        <f t="shared" si="2"/>
        <v/>
      </c>
      <c r="BR23" s="57" t="e">
        <f>IF(VLOOKUP($D$1,ورقة4!$A$3:$AX$560,MATCH('إختيار المقررات'!BM23,ورقة4!$A$2:$AX$2,0),0)=0,"",VLOOKUP($D$1,ورقة4!$A$3:$AX$560,MATCH('إختيار المقررات'!BM23,ورقة4!$A$2:$AX$2,0),0))</f>
        <v>#N/A</v>
      </c>
      <c r="BS23" s="51"/>
      <c r="BT23" s="55" t="e">
        <f t="shared" si="16"/>
        <v>#N/A</v>
      </c>
      <c r="BU23" s="52"/>
      <c r="BV23" s="52"/>
      <c r="BX23" s="55"/>
      <c r="BY23" s="55"/>
      <c r="BZ23" s="56"/>
      <c r="CA23" s="56"/>
    </row>
    <row r="24" spans="1:79" ht="21.6" thickBot="1" x14ac:dyDescent="0.35">
      <c r="A24" s="190"/>
      <c r="B24" s="195"/>
      <c r="C24" s="59">
        <f t="shared" si="12"/>
        <v>0</v>
      </c>
      <c r="D24" s="59">
        <f t="shared" si="4"/>
        <v>0</v>
      </c>
      <c r="E24" s="64">
        <f t="shared" si="5"/>
        <v>0</v>
      </c>
      <c r="F24" s="59" t="str">
        <f t="shared" si="11"/>
        <v/>
      </c>
      <c r="G24" s="59" t="str">
        <f t="shared" si="6"/>
        <v/>
      </c>
      <c r="H24" s="59" t="str">
        <f t="shared" si="3"/>
        <v/>
      </c>
      <c r="I24" s="64" t="b">
        <f t="shared" si="7"/>
        <v>0</v>
      </c>
      <c r="J24" s="194" t="str">
        <f t="shared" si="8"/>
        <v/>
      </c>
      <c r="K24" s="317" t="str">
        <f t="shared" si="17"/>
        <v/>
      </c>
      <c r="L24" s="318"/>
      <c r="M24" s="318"/>
      <c r="N24" s="318"/>
      <c r="O24" s="318"/>
      <c r="P24" s="318"/>
      <c r="Q24" s="318"/>
      <c r="R24" s="319"/>
      <c r="S24" s="70" t="str">
        <f t="shared" si="10"/>
        <v/>
      </c>
      <c r="T24" s="72"/>
      <c r="U24" s="59" t="str">
        <f t="shared" ref="U24:U34" si="18">IFERROR(SMALL($A$27:$A$37,BL16),"")</f>
        <v/>
      </c>
      <c r="AB24" s="20"/>
      <c r="AD24" s="59">
        <v>2</v>
      </c>
      <c r="AE24" s="64" t="e">
        <f>VLOOKUP(AD24,$C$10:$E$26,3,0)</f>
        <v>#N/A</v>
      </c>
      <c r="AK24" s="26"/>
      <c r="AO24" s="59"/>
      <c r="BK24" s="55" t="e">
        <f t="shared" si="1"/>
        <v>#N/A</v>
      </c>
      <c r="BL24" s="52">
        <v>20</v>
      </c>
      <c r="BM24">
        <v>626</v>
      </c>
      <c r="BN24" t="s">
        <v>572</v>
      </c>
      <c r="BO24" s="60" t="s">
        <v>229</v>
      </c>
      <c r="BP24" s="60" t="s">
        <v>228</v>
      </c>
      <c r="BQ24" s="55" t="str">
        <f t="shared" si="2"/>
        <v/>
      </c>
      <c r="BR24" s="57" t="e">
        <f>IF(VLOOKUP($D$1,ورقة4!$A$3:$AX$560,MATCH('إختيار المقررات'!BM24,ورقة4!$A$2:$AX$2,0),0)=0,"",VLOOKUP($D$1,ورقة4!$A$3:$AX$560,MATCH('إختيار المقررات'!BM24,ورقة4!$A$2:$AX$2,0),0))</f>
        <v>#N/A</v>
      </c>
      <c r="BS24" s="51"/>
      <c r="BT24" s="55" t="e">
        <f t="shared" si="16"/>
        <v>#N/A</v>
      </c>
      <c r="BX24" s="52"/>
      <c r="BY24" s="55"/>
      <c r="BZ24" s="56"/>
      <c r="CA24" s="56"/>
    </row>
    <row r="25" spans="1:79" ht="21.6" thickBot="1" x14ac:dyDescent="0.35">
      <c r="A25" s="190"/>
      <c r="B25" s="195"/>
      <c r="C25" s="59">
        <f t="shared" si="12"/>
        <v>0</v>
      </c>
      <c r="D25" s="59">
        <f t="shared" si="4"/>
        <v>0</v>
      </c>
      <c r="E25" s="64">
        <f t="shared" si="5"/>
        <v>0</v>
      </c>
      <c r="F25" s="59" t="str">
        <f t="shared" si="11"/>
        <v/>
      </c>
      <c r="G25" s="59" t="str">
        <f t="shared" si="6"/>
        <v/>
      </c>
      <c r="H25" s="59" t="str">
        <f t="shared" si="3"/>
        <v/>
      </c>
      <c r="I25" s="64" t="b">
        <f t="shared" si="7"/>
        <v>0</v>
      </c>
      <c r="J25" s="194" t="str">
        <f t="shared" si="8"/>
        <v/>
      </c>
      <c r="K25" s="317" t="str">
        <f t="shared" si="17"/>
        <v/>
      </c>
      <c r="L25" s="318"/>
      <c r="M25" s="318"/>
      <c r="N25" s="318"/>
      <c r="O25" s="318"/>
      <c r="P25" s="318"/>
      <c r="Q25" s="318"/>
      <c r="R25" s="319"/>
      <c r="S25" s="70" t="str">
        <f t="shared" si="10"/>
        <v/>
      </c>
      <c r="T25" s="72"/>
      <c r="U25" s="59" t="str">
        <f t="shared" si="18"/>
        <v/>
      </c>
      <c r="AB25" s="20"/>
      <c r="AE25" s="64" t="e">
        <f>SUM(AE23:AE24)</f>
        <v>#N/A</v>
      </c>
      <c r="AK25" s="26"/>
      <c r="AO25" s="59"/>
      <c r="BK25" s="55" t="e">
        <f t="shared" si="1"/>
        <v>#N/A</v>
      </c>
      <c r="BL25" s="55">
        <v>21</v>
      </c>
      <c r="BM25">
        <v>627</v>
      </c>
      <c r="BN25" t="s">
        <v>573</v>
      </c>
      <c r="BO25" s="60" t="s">
        <v>229</v>
      </c>
      <c r="BP25" s="60" t="s">
        <v>228</v>
      </c>
      <c r="BQ25" s="55" t="str">
        <f t="shared" si="2"/>
        <v/>
      </c>
      <c r="BR25" s="57" t="e">
        <f>IF(VLOOKUP($D$1,ورقة4!$A$3:$AX$560,MATCH('إختيار المقررات'!BM25,ورقة4!$A$2:$AX$2,0),0)=0,"",VLOOKUP($D$1,ورقة4!$A$3:$AX$560,MATCH('إختيار المقررات'!BM25,ورقة4!$A$2:$AX$2,0),0))</f>
        <v>#N/A</v>
      </c>
      <c r="BS25" s="51"/>
      <c r="BT25" s="55" t="e">
        <f t="shared" si="16"/>
        <v>#N/A</v>
      </c>
      <c r="BX25" s="55"/>
      <c r="BY25" s="55"/>
      <c r="BZ25" s="56"/>
      <c r="CA25" s="56"/>
    </row>
    <row r="26" spans="1:79" ht="21.6" thickBot="1" x14ac:dyDescent="0.55000000000000004">
      <c r="A26" s="190"/>
      <c r="B26" s="195"/>
      <c r="C26" s="59">
        <f t="shared" si="12"/>
        <v>0</v>
      </c>
      <c r="D26" s="59">
        <f t="shared" si="4"/>
        <v>0</v>
      </c>
      <c r="E26" s="64">
        <f t="shared" si="5"/>
        <v>0</v>
      </c>
      <c r="F26" s="59" t="str">
        <f t="shared" si="11"/>
        <v/>
      </c>
      <c r="G26" s="59" t="str">
        <f t="shared" si="6"/>
        <v/>
      </c>
      <c r="H26" s="59" t="str">
        <f t="shared" si="3"/>
        <v/>
      </c>
      <c r="I26" s="64" t="b">
        <f t="shared" si="7"/>
        <v>0</v>
      </c>
      <c r="J26" s="194" t="str">
        <f t="shared" si="8"/>
        <v/>
      </c>
      <c r="K26" s="317" t="str">
        <f t="shared" si="17"/>
        <v/>
      </c>
      <c r="L26" s="318"/>
      <c r="M26" s="318"/>
      <c r="N26" s="318"/>
      <c r="O26" s="318"/>
      <c r="P26" s="318"/>
      <c r="Q26" s="318"/>
      <c r="R26" s="319"/>
      <c r="S26" s="70" t="str">
        <f t="shared" si="10"/>
        <v/>
      </c>
      <c r="T26" s="72"/>
      <c r="U26" s="59" t="str">
        <f t="shared" si="18"/>
        <v/>
      </c>
      <c r="AB26" s="20"/>
      <c r="AE26" s="162" t="e">
        <f>AH12-(AE23+AE24)</f>
        <v>#N/A</v>
      </c>
      <c r="AO26" s="59"/>
      <c r="BK26" s="55" t="str">
        <f t="shared" si="1"/>
        <v/>
      </c>
      <c r="BL26" s="52">
        <v>22</v>
      </c>
      <c r="BM26" s="11"/>
      <c r="BN26" s="55" t="s">
        <v>235</v>
      </c>
      <c r="BQ26" s="55" t="str">
        <f t="shared" si="2"/>
        <v/>
      </c>
      <c r="BR26" s="66"/>
      <c r="BS26" s="55"/>
      <c r="BT26" s="55" t="e">
        <f>IF(AND(BT27="",BT28="",BT29="",BT30="",BT31="",BT32=""),"",BL26)</f>
        <v>#N/A</v>
      </c>
      <c r="BX26" s="52"/>
      <c r="BY26" s="55"/>
    </row>
    <row r="27" spans="1:79" ht="21.6" thickBot="1" x14ac:dyDescent="0.35">
      <c r="A27" s="190" t="e">
        <f>IF(VLOOKUP($D$1,ورقة2!$A$3:$AE$2215,23,0)="م",1,"")</f>
        <v>#N/A</v>
      </c>
      <c r="B27" s="196" t="s">
        <v>121</v>
      </c>
      <c r="C27" s="59">
        <f t="shared" si="12"/>
        <v>0</v>
      </c>
      <c r="D27" s="59">
        <f t="shared" si="4"/>
        <v>0</v>
      </c>
      <c r="E27" s="64">
        <f t="shared" si="5"/>
        <v>0</v>
      </c>
      <c r="F27" s="59" t="str">
        <f t="shared" si="11"/>
        <v/>
      </c>
      <c r="G27" s="59" t="str">
        <f t="shared" si="6"/>
        <v/>
      </c>
      <c r="H27" s="59" t="str">
        <f t="shared" si="3"/>
        <v/>
      </c>
      <c r="I27" s="64" t="b">
        <f t="shared" si="7"/>
        <v>0</v>
      </c>
      <c r="J27" s="194" t="str">
        <f t="shared" si="8"/>
        <v/>
      </c>
      <c r="K27" s="317" t="str">
        <f t="shared" si="17"/>
        <v/>
      </c>
      <c r="L27" s="318"/>
      <c r="M27" s="318"/>
      <c r="N27" s="318"/>
      <c r="O27" s="318"/>
      <c r="P27" s="318"/>
      <c r="Q27" s="318"/>
      <c r="R27" s="319"/>
      <c r="S27" s="70" t="str">
        <f t="shared" si="10"/>
        <v/>
      </c>
      <c r="T27" s="72"/>
      <c r="U27" s="59" t="str">
        <f t="shared" si="18"/>
        <v/>
      </c>
      <c r="V27" s="21"/>
      <c r="W27" s="37"/>
      <c r="X27" s="37"/>
      <c r="Y27" s="37"/>
      <c r="Z27" s="21"/>
      <c r="AA27" s="67"/>
      <c r="AB27" s="21"/>
      <c r="AO27" s="59"/>
      <c r="BK27" s="55" t="e">
        <f t="shared" si="1"/>
        <v>#N/A</v>
      </c>
      <c r="BL27" s="55">
        <v>23</v>
      </c>
      <c r="BM27">
        <v>628</v>
      </c>
      <c r="BN27" t="s">
        <v>574</v>
      </c>
      <c r="BO27" s="60" t="s">
        <v>229</v>
      </c>
      <c r="BP27" s="60" t="s">
        <v>230</v>
      </c>
      <c r="BQ27" s="55" t="str">
        <f t="shared" si="2"/>
        <v/>
      </c>
      <c r="BR27" s="57" t="e">
        <f>IF(VLOOKUP($D$1,ورقة4!$A$3:$AX$560,MATCH('إختيار المقررات'!BM27,ورقة4!$A$2:$AX$2,0),0)=0,"",VLOOKUP($D$1,ورقة4!$A$3:$AX$560,MATCH('إختيار المقررات'!BM27,ورقة4!$A$2:$AX$2,0),0))</f>
        <v>#N/A</v>
      </c>
      <c r="BS27" s="51"/>
      <c r="BT27" s="55" t="e">
        <f t="shared" ref="BT27:BT39" si="19">IF(BR27="","",BL27)</f>
        <v>#N/A</v>
      </c>
      <c r="BX27" s="55"/>
      <c r="BY27" s="55"/>
    </row>
    <row r="28" spans="1:79" ht="21.6" thickBot="1" x14ac:dyDescent="0.35">
      <c r="A28" s="190" t="e">
        <f>IF(VLOOKUP($D$1,ورقة2!$A$3:$AE$2215,24,0)="م",2,"")</f>
        <v>#N/A</v>
      </c>
      <c r="B28" s="190"/>
      <c r="C28" s="59" t="s">
        <v>122</v>
      </c>
      <c r="D28" s="59"/>
      <c r="E28" s="59"/>
      <c r="F28" s="59" t="str">
        <f t="shared" si="11"/>
        <v/>
      </c>
      <c r="G28" s="59" t="str">
        <f t="shared" si="6"/>
        <v/>
      </c>
      <c r="H28" s="59" t="str">
        <f t="shared" si="3"/>
        <v/>
      </c>
      <c r="I28" s="64" t="b">
        <f t="shared" si="7"/>
        <v>0</v>
      </c>
      <c r="J28" s="194" t="str">
        <f t="shared" si="8"/>
        <v/>
      </c>
      <c r="K28" s="317" t="str">
        <f t="shared" si="17"/>
        <v/>
      </c>
      <c r="L28" s="318"/>
      <c r="M28" s="318"/>
      <c r="N28" s="318"/>
      <c r="O28" s="318"/>
      <c r="P28" s="318"/>
      <c r="Q28" s="318"/>
      <c r="R28" s="319"/>
      <c r="S28" s="70" t="str">
        <f t="shared" si="10"/>
        <v/>
      </c>
      <c r="T28" s="72"/>
      <c r="U28" s="59" t="str">
        <f t="shared" si="18"/>
        <v/>
      </c>
      <c r="V28" s="21"/>
      <c r="W28" s="37"/>
      <c r="X28" s="37"/>
      <c r="Y28" s="37"/>
      <c r="Z28" s="21"/>
      <c r="AA28" s="68"/>
      <c r="AB28" s="21"/>
      <c r="AO28" s="59"/>
      <c r="BK28" s="55" t="e">
        <f t="shared" si="1"/>
        <v>#N/A</v>
      </c>
      <c r="BL28" s="52">
        <v>24</v>
      </c>
      <c r="BM28">
        <v>629</v>
      </c>
      <c r="BN28" t="s">
        <v>132</v>
      </c>
      <c r="BO28" s="60" t="s">
        <v>229</v>
      </c>
      <c r="BP28" s="60" t="s">
        <v>230</v>
      </c>
      <c r="BQ28" s="55" t="str">
        <f t="shared" si="2"/>
        <v/>
      </c>
      <c r="BR28" s="57" t="e">
        <f>IF(VLOOKUP($D$1,ورقة4!$A$3:$AX$560,MATCH('إختيار المقررات'!BM28,ورقة4!$A$2:$AX$2,0),0)=0,"",VLOOKUP($D$1,ورقة4!$A$3:$AX$560,MATCH('إختيار المقررات'!BM28,ورقة4!$A$2:$AX$2,0),0))</f>
        <v>#N/A</v>
      </c>
      <c r="BS28" s="51"/>
      <c r="BT28" s="55" t="e">
        <f t="shared" si="19"/>
        <v>#N/A</v>
      </c>
      <c r="BX28" s="52"/>
      <c r="BY28" s="55"/>
    </row>
    <row r="29" spans="1:79" ht="18" thickBot="1" x14ac:dyDescent="0.35">
      <c r="A29" s="190" t="e">
        <f>IF(VLOOKUP($D$1,ورقة2!$A$3:$AE$2215,25,0)="م",3,"")</f>
        <v>#N/A</v>
      </c>
      <c r="B29" s="190"/>
      <c r="C29" s="59" t="s">
        <v>120</v>
      </c>
      <c r="D29" s="59"/>
      <c r="E29" s="59"/>
      <c r="F29" s="59" t="str">
        <f t="shared" si="11"/>
        <v/>
      </c>
      <c r="G29" s="59" t="str">
        <f t="shared" si="6"/>
        <v/>
      </c>
      <c r="H29" s="59" t="str">
        <f t="shared" si="3"/>
        <v/>
      </c>
      <c r="I29" s="64" t="b">
        <f t="shared" si="7"/>
        <v>0</v>
      </c>
      <c r="J29" s="194" t="str">
        <f t="shared" si="8"/>
        <v/>
      </c>
      <c r="K29" s="317" t="str">
        <f t="shared" si="17"/>
        <v/>
      </c>
      <c r="L29" s="318"/>
      <c r="M29" s="318"/>
      <c r="N29" s="318"/>
      <c r="O29" s="318"/>
      <c r="P29" s="318"/>
      <c r="Q29" s="318"/>
      <c r="R29" s="319"/>
      <c r="S29" s="70" t="str">
        <f t="shared" si="10"/>
        <v/>
      </c>
      <c r="T29" s="72"/>
      <c r="U29" s="59" t="str">
        <f t="shared" si="18"/>
        <v/>
      </c>
      <c r="AO29" s="59"/>
      <c r="BK29" s="55" t="e">
        <f t="shared" si="1"/>
        <v>#N/A</v>
      </c>
      <c r="BL29" s="55">
        <v>25</v>
      </c>
      <c r="BM29">
        <v>630</v>
      </c>
      <c r="BN29" t="s">
        <v>575</v>
      </c>
      <c r="BO29" s="60" t="s">
        <v>229</v>
      </c>
      <c r="BP29" s="60" t="s">
        <v>230</v>
      </c>
      <c r="BQ29" s="55" t="str">
        <f t="shared" si="2"/>
        <v/>
      </c>
      <c r="BR29" s="57" t="e">
        <f>IF(VLOOKUP($D$1,ورقة4!$A$3:$AX$560,MATCH('إختيار المقررات'!BM29,ورقة4!$A$2:$AX$2,0),0)=0,"",VLOOKUP($D$1,ورقة4!$A$3:$AX$560,MATCH('إختيار المقررات'!BM29,ورقة4!$A$2:$AX$2,0),0))</f>
        <v>#N/A</v>
      </c>
      <c r="BS29" s="51"/>
      <c r="BT29" s="55" t="e">
        <f t="shared" si="19"/>
        <v>#N/A</v>
      </c>
      <c r="BX29" s="55"/>
      <c r="BY29" s="55"/>
    </row>
    <row r="30" spans="1:79" ht="21.6" thickBot="1" x14ac:dyDescent="0.35">
      <c r="A30" s="190" t="e">
        <f>IF(VLOOKUP($D$1,ورقة2!$A$3:$AE$2215,26,0)="م",4,"")</f>
        <v>#N/A</v>
      </c>
      <c r="B30" s="190"/>
      <c r="C30" s="59"/>
      <c r="D30" s="59"/>
      <c r="E30" s="59"/>
      <c r="F30" s="59"/>
      <c r="G30" s="59" t="str">
        <f t="shared" si="6"/>
        <v/>
      </c>
      <c r="H30" s="59" t="str">
        <f t="shared" si="3"/>
        <v/>
      </c>
      <c r="I30" s="64" t="b">
        <f t="shared" si="7"/>
        <v>0</v>
      </c>
      <c r="J30" s="194" t="str">
        <f t="shared" si="8"/>
        <v/>
      </c>
      <c r="K30" s="317" t="str">
        <f>IFERROR(VLOOKUP(H30,$BL$4:$BN$54,3,0),"")</f>
        <v/>
      </c>
      <c r="L30" s="318"/>
      <c r="M30" s="318"/>
      <c r="N30" s="318"/>
      <c r="O30" s="318"/>
      <c r="P30" s="318"/>
      <c r="Q30" s="318"/>
      <c r="R30" s="319"/>
      <c r="S30" s="70" t="str">
        <f t="shared" si="10"/>
        <v/>
      </c>
      <c r="T30" s="72"/>
      <c r="U30" s="59" t="str">
        <f t="shared" si="18"/>
        <v/>
      </c>
      <c r="V30" s="22"/>
      <c r="W30" s="22"/>
      <c r="X30" s="22"/>
      <c r="Y30" s="22"/>
      <c r="Z30" s="44"/>
      <c r="AA30" s="21"/>
      <c r="AB30" s="21"/>
      <c r="AO30" s="59"/>
      <c r="BC30" s="54"/>
      <c r="BK30" s="55" t="e">
        <f t="shared" si="1"/>
        <v>#N/A</v>
      </c>
      <c r="BL30" s="52">
        <v>26</v>
      </c>
      <c r="BM30">
        <v>631</v>
      </c>
      <c r="BN30" t="s">
        <v>576</v>
      </c>
      <c r="BO30" s="60" t="s">
        <v>229</v>
      </c>
      <c r="BP30" s="60" t="s">
        <v>230</v>
      </c>
      <c r="BQ30" s="55" t="str">
        <f t="shared" si="2"/>
        <v/>
      </c>
      <c r="BR30" s="57" t="e">
        <f>IF(VLOOKUP($D$1,ورقة4!$A$3:$AX$560,MATCH('إختيار المقررات'!BM30,ورقة4!$A$2:$AX$2,0),0)=0,"",VLOOKUP($D$1,ورقة4!$A$3:$AX$560,MATCH('إختيار المقررات'!BM30,ورقة4!$A$2:$AX$2,0),0))</f>
        <v>#N/A</v>
      </c>
      <c r="BS30" s="51"/>
      <c r="BT30" s="55" t="e">
        <f t="shared" si="19"/>
        <v>#N/A</v>
      </c>
      <c r="BX30" s="55"/>
      <c r="BY30" s="55"/>
    </row>
    <row r="31" spans="1:79" ht="22.2" thickTop="1" thickBot="1" x14ac:dyDescent="0.35">
      <c r="A31" s="190" t="e">
        <f>IF(VLOOKUP($D$1,ورقة2!$A$3:$AE$2215,27,0)="م",5,"")</f>
        <v>#N/A</v>
      </c>
      <c r="B31" s="190"/>
      <c r="C31" s="59"/>
      <c r="D31" s="59"/>
      <c r="E31" s="59"/>
      <c r="F31" s="59"/>
      <c r="G31" s="59" t="str">
        <f t="shared" si="6"/>
        <v/>
      </c>
      <c r="H31" s="59" t="str">
        <f t="shared" si="3"/>
        <v/>
      </c>
      <c r="I31" s="64" t="b">
        <f t="shared" si="7"/>
        <v>0</v>
      </c>
      <c r="J31" s="194" t="str">
        <f t="shared" si="8"/>
        <v/>
      </c>
      <c r="K31" s="317" t="str">
        <f>IFERROR(VLOOKUP(H31,$BL$4:$BN$54,3,0),"")</f>
        <v/>
      </c>
      <c r="L31" s="318"/>
      <c r="M31" s="318"/>
      <c r="N31" s="318"/>
      <c r="O31" s="318"/>
      <c r="P31" s="318"/>
      <c r="Q31" s="318"/>
      <c r="R31" s="319"/>
      <c r="S31" s="70" t="str">
        <f t="shared" si="10"/>
        <v/>
      </c>
      <c r="T31" s="72"/>
      <c r="U31" s="59" t="str">
        <f t="shared" si="18"/>
        <v/>
      </c>
      <c r="V31" s="22"/>
      <c r="W31" s="22"/>
      <c r="X31" s="22"/>
      <c r="Y31" s="22"/>
      <c r="Z31" s="44"/>
      <c r="AA31" s="21"/>
      <c r="AB31" s="21"/>
      <c r="AO31" s="59"/>
      <c r="BC31" s="54"/>
      <c r="BK31" s="55" t="e">
        <f t="shared" si="1"/>
        <v>#N/A</v>
      </c>
      <c r="BL31" s="55">
        <v>27</v>
      </c>
      <c r="BM31">
        <v>632</v>
      </c>
      <c r="BN31" t="s">
        <v>577</v>
      </c>
      <c r="BO31" s="60" t="s">
        <v>229</v>
      </c>
      <c r="BP31" s="60" t="s">
        <v>230</v>
      </c>
      <c r="BQ31" s="55" t="str">
        <f t="shared" si="2"/>
        <v/>
      </c>
      <c r="BR31" s="57" t="e">
        <f>IF(VLOOKUP($D$1,ورقة4!$A$3:$AX$560,MATCH('إختيار المقررات'!BM31,ورقة4!$A$2:$AX$2,0),0)=0,"",VLOOKUP($D$1,ورقة4!$A$3:$AX$560,MATCH('إختيار المقررات'!BM31,ورقة4!$A$2:$AX$2,0),0))</f>
        <v>#N/A</v>
      </c>
      <c r="BS31" s="51"/>
      <c r="BT31" s="55" t="e">
        <f t="shared" si="19"/>
        <v>#N/A</v>
      </c>
      <c r="BX31" s="55"/>
      <c r="BY31" s="55"/>
    </row>
    <row r="32" spans="1:79" ht="18.600000000000001" thickTop="1" thickBot="1" x14ac:dyDescent="0.3">
      <c r="A32" s="190" t="e">
        <f>IF(VLOOKUP($D$1,ورقة2!$A$3:$AE$2215,28,0)="م",6,"")</f>
        <v>#N/A</v>
      </c>
      <c r="B32" s="190"/>
      <c r="C32" s="33"/>
      <c r="D32" s="34"/>
      <c r="E32" s="34"/>
      <c r="F32" s="34"/>
      <c r="G32" s="59" t="str">
        <f t="shared" si="6"/>
        <v/>
      </c>
      <c r="H32" s="59" t="str">
        <f t="shared" si="3"/>
        <v/>
      </c>
      <c r="I32" s="64" t="b">
        <f t="shared" si="7"/>
        <v>0</v>
      </c>
      <c r="J32" s="194" t="str">
        <f t="shared" si="8"/>
        <v/>
      </c>
      <c r="S32" s="70" t="str">
        <f t="shared" si="10"/>
        <v/>
      </c>
      <c r="T32" s="72"/>
      <c r="U32" s="59" t="str">
        <f t="shared" si="18"/>
        <v/>
      </c>
      <c r="AO32" s="59"/>
      <c r="BC32" s="54"/>
      <c r="BK32" s="55" t="e">
        <f t="shared" si="1"/>
        <v>#N/A</v>
      </c>
      <c r="BL32" s="52">
        <v>28</v>
      </c>
      <c r="BM32">
        <v>633</v>
      </c>
      <c r="BN32" t="s">
        <v>578</v>
      </c>
      <c r="BO32" s="60" t="s">
        <v>229</v>
      </c>
      <c r="BP32" s="60" t="s">
        <v>230</v>
      </c>
      <c r="BQ32" s="55" t="str">
        <f t="shared" si="2"/>
        <v/>
      </c>
      <c r="BR32" s="57" t="e">
        <f>IF(VLOOKUP($D$1,ورقة4!$A$3:$AX$560,MATCH('إختيار المقررات'!BM32,ورقة4!$A$2:$AX$2,0),0)=0,"",VLOOKUP($D$1,ورقة4!$A$3:$AX$560,MATCH('إختيار المقررات'!BM32,ورقة4!$A$2:$AX$2,0),0))</f>
        <v>#N/A</v>
      </c>
      <c r="BS32" s="51"/>
      <c r="BT32" s="55" t="e">
        <f t="shared" si="19"/>
        <v>#N/A</v>
      </c>
      <c r="BX32" s="55"/>
      <c r="BY32" s="55"/>
    </row>
    <row r="33" spans="1:77" ht="18.600000000000001" thickTop="1" thickBot="1" x14ac:dyDescent="0.3">
      <c r="A33" s="190" t="e">
        <f>IF(VLOOKUP($D$1,ورقة2!$A$3:$AE$2215,29,0)="م",7,"")</f>
        <v>#N/A</v>
      </c>
      <c r="B33" s="190"/>
      <c r="C33" s="197"/>
      <c r="D33" s="198"/>
      <c r="E33" s="198"/>
      <c r="F33" s="198"/>
      <c r="G33" s="198"/>
      <c r="H33" s="190"/>
      <c r="I33" s="190"/>
      <c r="J33" s="199"/>
      <c r="T33" s="72"/>
      <c r="U33" s="59" t="str">
        <f t="shared" si="18"/>
        <v/>
      </c>
      <c r="AO33" s="59"/>
      <c r="BC33" s="54"/>
      <c r="BK33" s="55" t="str">
        <f t="shared" si="1"/>
        <v/>
      </c>
      <c r="BL33" s="55">
        <v>29</v>
      </c>
      <c r="BM33" s="106"/>
      <c r="BN33" s="55" t="s">
        <v>236</v>
      </c>
      <c r="BQ33" s="55" t="str">
        <f t="shared" si="2"/>
        <v/>
      </c>
      <c r="BR33" s="63"/>
      <c r="BS33" s="55"/>
      <c r="BT33" s="55" t="e">
        <f>IF(AND(BT34="",BT35="",BT36="",BT37="",BT38="",BT39=""),"",BL33)</f>
        <v>#N/A</v>
      </c>
      <c r="BX33" s="55"/>
      <c r="BY33" s="55"/>
    </row>
    <row r="34" spans="1:77" ht="16.8" thickTop="1" thickBot="1" x14ac:dyDescent="0.3">
      <c r="A34" s="190" t="e">
        <f>IF(VLOOKUP($D$1,ورقة2!$A$3:$AE$2215,30,0)="م",8,"")</f>
        <v>#N/A</v>
      </c>
      <c r="B34" s="190"/>
      <c r="C34" s="197"/>
      <c r="D34" s="198"/>
      <c r="E34" s="198"/>
      <c r="F34" s="198"/>
      <c r="G34" s="198"/>
      <c r="H34" s="190"/>
      <c r="I34" s="190"/>
      <c r="J34" s="199"/>
      <c r="L34" s="33"/>
      <c r="M34" s="34"/>
      <c r="N34" s="34"/>
      <c r="O34" s="34"/>
      <c r="U34" s="59" t="str">
        <f t="shared" si="18"/>
        <v/>
      </c>
      <c r="AO34" s="59"/>
      <c r="BC34" s="54"/>
      <c r="BK34" s="55" t="e">
        <f t="shared" si="1"/>
        <v>#N/A</v>
      </c>
      <c r="BL34" s="52">
        <v>30</v>
      </c>
      <c r="BM34">
        <v>640</v>
      </c>
      <c r="BN34" t="s">
        <v>579</v>
      </c>
      <c r="BO34" s="60" t="s">
        <v>231</v>
      </c>
      <c r="BP34" s="60" t="s">
        <v>228</v>
      </c>
      <c r="BQ34" s="55" t="str">
        <f t="shared" si="2"/>
        <v/>
      </c>
      <c r="BR34" s="57" t="e">
        <f>IF(VLOOKUP($D$1,ورقة4!$A$3:$AX$560,MATCH('إختيار المقررات'!BM34,ورقة4!$A$2:$AX$2,0),0)=0,"",VLOOKUP($D$1,ورقة4!$A$3:$AX$560,MATCH('إختيار المقررات'!BM34,ورقة4!$A$2:$AX$2,0),0))</f>
        <v>#N/A</v>
      </c>
      <c r="BS34" s="51"/>
      <c r="BT34" s="55" t="e">
        <f t="shared" si="19"/>
        <v>#N/A</v>
      </c>
      <c r="BX34" s="55"/>
      <c r="BY34" s="55"/>
    </row>
    <row r="35" spans="1:77" ht="16.8" thickTop="1" thickBot="1" x14ac:dyDescent="0.3">
      <c r="A35" s="190" t="e">
        <f>IF(VLOOKUP($D$1,ورقة2!$A$3:$AE$2215,31,0)="م",9,"")</f>
        <v>#N/A</v>
      </c>
      <c r="B35" s="190"/>
      <c r="C35" s="198"/>
      <c r="D35" s="198"/>
      <c r="E35" s="198"/>
      <c r="F35" s="198"/>
      <c r="G35" s="198"/>
      <c r="H35" s="190"/>
      <c r="I35" s="190"/>
      <c r="J35" s="199"/>
      <c r="AO35" s="59"/>
      <c r="BC35" s="54"/>
      <c r="BK35" s="55" t="e">
        <f t="shared" si="1"/>
        <v>#N/A</v>
      </c>
      <c r="BL35" s="55">
        <v>31</v>
      </c>
      <c r="BM35">
        <v>641</v>
      </c>
      <c r="BN35" t="s">
        <v>580</v>
      </c>
      <c r="BO35" s="60" t="s">
        <v>231</v>
      </c>
      <c r="BP35" s="60" t="s">
        <v>228</v>
      </c>
      <c r="BQ35" s="55" t="str">
        <f t="shared" si="2"/>
        <v/>
      </c>
      <c r="BR35" s="57" t="e">
        <f>IF(VLOOKUP($D$1,ورقة4!$A$3:$AX$560,MATCH('إختيار المقررات'!BM35,ورقة4!$A$2:$AX$2,0),0)=0,"",VLOOKUP($D$1,ورقة4!$A$3:$AX$560,MATCH('إختيار المقررات'!BM35,ورقة4!$A$2:$AX$2,0),0))</f>
        <v>#N/A</v>
      </c>
      <c r="BS35" s="51"/>
      <c r="BT35" s="55" t="e">
        <f t="shared" si="19"/>
        <v>#N/A</v>
      </c>
      <c r="BX35" s="55"/>
      <c r="BY35" s="55"/>
    </row>
    <row r="36" spans="1:77" ht="16.8" thickTop="1" thickBot="1" x14ac:dyDescent="0.35">
      <c r="A36" s="190" t="e">
        <f>IF(VLOOKUP($D$1,ورقة2!$A$3:$AO$2215,38,0)="م",10,"")</f>
        <v>#N/A</v>
      </c>
      <c r="B36" s="196"/>
      <c r="C36" s="196"/>
      <c r="D36" s="196"/>
      <c r="E36" s="196"/>
      <c r="F36" s="196"/>
      <c r="G36" s="196"/>
      <c r="H36" s="196"/>
      <c r="I36" s="196"/>
      <c r="J36" s="196"/>
      <c r="K36" s="178"/>
      <c r="L36" s="26"/>
      <c r="M36" s="26"/>
      <c r="N36" s="26"/>
      <c r="O36" s="26"/>
      <c r="P36" s="26"/>
      <c r="Q36" s="26"/>
      <c r="AO36" s="59"/>
      <c r="BC36" s="54"/>
      <c r="BK36" s="55" t="e">
        <f t="shared" si="1"/>
        <v>#N/A</v>
      </c>
      <c r="BL36" s="52">
        <v>32</v>
      </c>
      <c r="BM36">
        <v>642</v>
      </c>
      <c r="BN36" t="s">
        <v>581</v>
      </c>
      <c r="BO36" s="60" t="s">
        <v>231</v>
      </c>
      <c r="BP36" s="60" t="s">
        <v>228</v>
      </c>
      <c r="BQ36" s="55" t="str">
        <f t="shared" si="2"/>
        <v/>
      </c>
      <c r="BR36" s="57" t="e">
        <f>IF(VLOOKUP($D$1,ورقة4!$A$3:$AX$560,MATCH('إختيار المقررات'!BM36,ورقة4!$A$2:$AX$2,0),0)=0,"",VLOOKUP($D$1,ورقة4!$A$3:$AX$560,MATCH('إختيار المقررات'!BM36,ورقة4!$A$2:$AX$2,0),0))</f>
        <v>#N/A</v>
      </c>
      <c r="BS36" s="51"/>
      <c r="BT36" s="55" t="e">
        <f t="shared" si="19"/>
        <v>#N/A</v>
      </c>
      <c r="BX36" s="55"/>
      <c r="BY36" s="55"/>
    </row>
    <row r="37" spans="1:77" ht="16.8" thickTop="1" thickBot="1" x14ac:dyDescent="0.35">
      <c r="A37" s="190" t="e">
        <f>IF(VLOOKUP($D$1,ورقة2!$A$3:$AO$2215,49,0)="م",10,"")</f>
        <v>#N/A</v>
      </c>
      <c r="B37" s="196"/>
      <c r="C37" s="196"/>
      <c r="D37" s="196"/>
      <c r="E37" s="196"/>
      <c r="F37" s="196"/>
      <c r="G37" s="196"/>
      <c r="H37" s="196"/>
      <c r="I37" s="196"/>
      <c r="J37" s="196"/>
      <c r="K37" s="178"/>
      <c r="L37" s="26"/>
      <c r="M37" s="26"/>
      <c r="N37" s="26"/>
      <c r="O37" s="26"/>
      <c r="P37" s="26"/>
      <c r="Q37" s="26"/>
      <c r="AO37" s="59"/>
      <c r="BC37" s="54"/>
      <c r="BK37" s="55" t="e">
        <f t="shared" si="1"/>
        <v>#N/A</v>
      </c>
      <c r="BL37" s="55">
        <v>33</v>
      </c>
      <c r="BM37">
        <v>643</v>
      </c>
      <c r="BN37" t="s">
        <v>582</v>
      </c>
      <c r="BO37" s="60" t="s">
        <v>231</v>
      </c>
      <c r="BP37" s="60" t="s">
        <v>228</v>
      </c>
      <c r="BQ37" s="55" t="str">
        <f t="shared" si="2"/>
        <v/>
      </c>
      <c r="BR37" s="57" t="e">
        <f>IF(VLOOKUP($D$1,ورقة4!$A$3:$AX$560,MATCH('إختيار المقررات'!BM37,ورقة4!$A$2:$AX$2,0),0)=0,"",VLOOKUP($D$1,ورقة4!$A$3:$AX$560,MATCH('إختيار المقررات'!BM37,ورقة4!$A$2:$AX$2,0),0))</f>
        <v>#N/A</v>
      </c>
      <c r="BS37" s="51"/>
      <c r="BT37" s="55" t="e">
        <f t="shared" si="19"/>
        <v>#N/A</v>
      </c>
      <c r="BX37" s="55"/>
      <c r="BY37" s="55"/>
    </row>
    <row r="38" spans="1:77" ht="16.8" thickTop="1" thickBot="1" x14ac:dyDescent="0.3">
      <c r="A38" s="190" t="e">
        <f>IF(VLOOKUP($D$1,ورقة2!$A$3:$AO$2215,40,0)="م",11,"")</f>
        <v>#N/A</v>
      </c>
      <c r="B38" s="190"/>
      <c r="C38" s="197"/>
      <c r="D38" s="198"/>
      <c r="E38" s="198"/>
      <c r="F38" s="198"/>
      <c r="G38" s="198"/>
      <c r="H38" s="190"/>
      <c r="I38" s="190"/>
      <c r="J38" s="199"/>
      <c r="L38" s="33"/>
      <c r="M38" s="34"/>
      <c r="N38" s="34"/>
      <c r="O38" s="34"/>
      <c r="AO38" s="59"/>
      <c r="BC38" s="54"/>
      <c r="BK38" s="55" t="e">
        <f t="shared" si="1"/>
        <v>#N/A</v>
      </c>
      <c r="BL38" s="52">
        <v>34</v>
      </c>
      <c r="BM38">
        <v>644</v>
      </c>
      <c r="BN38" t="s">
        <v>583</v>
      </c>
      <c r="BO38" s="60" t="s">
        <v>231</v>
      </c>
      <c r="BP38" s="60" t="s">
        <v>228</v>
      </c>
      <c r="BQ38" s="55" t="str">
        <f t="shared" si="2"/>
        <v/>
      </c>
      <c r="BR38" s="57" t="e">
        <f>IF(VLOOKUP($D$1,ورقة4!$A$3:$AX$560,MATCH('إختيار المقررات'!BM38,ورقة4!$A$2:$AX$2,0),0)=0,"",VLOOKUP($D$1,ورقة4!$A$3:$AX$560,MATCH('إختيار المقررات'!BM38,ورقة4!$A$2:$AX$2,0),0))</f>
        <v>#N/A</v>
      </c>
      <c r="BS38" s="51"/>
      <c r="BT38" s="55" t="e">
        <f t="shared" si="19"/>
        <v>#N/A</v>
      </c>
      <c r="BX38" s="55"/>
      <c r="BY38" s="55"/>
    </row>
    <row r="39" spans="1:77" ht="16.8" thickTop="1" thickBot="1" x14ac:dyDescent="0.3">
      <c r="A39" s="190"/>
      <c r="B39" s="190"/>
      <c r="C39" s="197"/>
      <c r="D39" s="198"/>
      <c r="E39" s="198"/>
      <c r="F39" s="198"/>
      <c r="G39" s="198"/>
      <c r="H39" s="190"/>
      <c r="I39" s="190"/>
      <c r="J39" s="199"/>
      <c r="L39" s="33"/>
      <c r="M39" s="34"/>
      <c r="N39" s="34"/>
      <c r="O39" s="34"/>
      <c r="AO39" s="59"/>
      <c r="BC39" s="54"/>
      <c r="BK39" s="55" t="e">
        <f t="shared" si="1"/>
        <v>#N/A</v>
      </c>
      <c r="BL39" s="55">
        <v>35</v>
      </c>
      <c r="BM39">
        <v>645</v>
      </c>
      <c r="BN39" t="s">
        <v>584</v>
      </c>
      <c r="BO39" s="60" t="s">
        <v>231</v>
      </c>
      <c r="BP39" s="60" t="s">
        <v>228</v>
      </c>
      <c r="BQ39" s="55" t="str">
        <f t="shared" si="2"/>
        <v/>
      </c>
      <c r="BR39" s="57" t="e">
        <f>IF(VLOOKUP($D$1,ورقة4!$A$3:$AX$560,MATCH('إختيار المقررات'!BM39,ورقة4!$A$2:$AX$2,0),0)=0,"",VLOOKUP($D$1,ورقة4!$A$3:$AX$560,MATCH('إختيار المقررات'!BM39,ورقة4!$A$2:$AX$2,0),0))</f>
        <v>#N/A</v>
      </c>
      <c r="BS39" s="51"/>
      <c r="BT39" s="55" t="e">
        <f t="shared" si="19"/>
        <v>#N/A</v>
      </c>
      <c r="BU39" s="52"/>
      <c r="BV39" s="52"/>
      <c r="BX39" s="55"/>
      <c r="BY39" s="55"/>
    </row>
    <row r="40" spans="1:77" ht="16.8" thickTop="1" thickBot="1" x14ac:dyDescent="0.3">
      <c r="A40" s="190"/>
      <c r="B40" s="190"/>
      <c r="C40" s="197"/>
      <c r="D40" s="198"/>
      <c r="E40" s="198"/>
      <c r="F40" s="198"/>
      <c r="G40" s="198"/>
      <c r="H40" s="190"/>
      <c r="I40" s="190"/>
      <c r="J40" s="199"/>
      <c r="L40" s="33"/>
      <c r="M40" s="34"/>
      <c r="N40" s="34"/>
      <c r="O40" s="34"/>
      <c r="AO40" s="59"/>
      <c r="BC40" s="54"/>
      <c r="BK40" s="55" t="str">
        <f t="shared" si="1"/>
        <v/>
      </c>
      <c r="BL40" s="52">
        <v>36</v>
      </c>
      <c r="BM40" s="106"/>
      <c r="BN40" s="55" t="s">
        <v>237</v>
      </c>
      <c r="BQ40" s="55" t="str">
        <f t="shared" si="2"/>
        <v/>
      </c>
      <c r="BR40" s="61"/>
      <c r="BS40" s="55"/>
      <c r="BT40" s="55" t="e">
        <f>IF(AND(BT41="",BT42="",BT43="",BT44="",BT45="",BT46=""),"",BL40)</f>
        <v>#N/A</v>
      </c>
      <c r="BX40" s="55"/>
      <c r="BY40" s="55"/>
    </row>
    <row r="41" spans="1:77" ht="16.8" thickTop="1" thickBot="1" x14ac:dyDescent="0.3">
      <c r="A41" s="190"/>
      <c r="B41" s="190"/>
      <c r="C41" s="197"/>
      <c r="D41" s="198"/>
      <c r="E41" s="198"/>
      <c r="F41" s="198"/>
      <c r="G41" s="198"/>
      <c r="H41" s="190"/>
      <c r="I41" s="190"/>
      <c r="J41" s="199"/>
      <c r="L41" s="33"/>
      <c r="M41" s="34"/>
      <c r="N41" s="34"/>
      <c r="O41" s="34"/>
      <c r="AO41" s="59"/>
      <c r="BC41" s="54"/>
      <c r="BK41" s="55" t="e">
        <f t="shared" si="1"/>
        <v>#N/A</v>
      </c>
      <c r="BL41" s="55">
        <v>37</v>
      </c>
      <c r="BM41">
        <v>646</v>
      </c>
      <c r="BN41" t="s">
        <v>585</v>
      </c>
      <c r="BO41" s="60" t="s">
        <v>231</v>
      </c>
      <c r="BP41" s="60" t="s">
        <v>230</v>
      </c>
      <c r="BQ41" s="55" t="str">
        <f t="shared" si="2"/>
        <v/>
      </c>
      <c r="BR41" s="57" t="e">
        <f>IF(VLOOKUP($D$1,ورقة4!$A$3:$AX$560,MATCH('إختيار المقررات'!BM41,ورقة4!$A$2:$AX$2,0),0)=0,"",VLOOKUP($D$1,ورقة4!$A$3:$AX$560,MATCH('إختيار المقررات'!BM41,ورقة4!$A$2:$AX$2,0),0))</f>
        <v>#N/A</v>
      </c>
      <c r="BS41" s="51"/>
      <c r="BT41" s="55" t="e">
        <f t="shared" ref="BT41:BT46" si="20">IF(BR41="","",BL41)</f>
        <v>#N/A</v>
      </c>
      <c r="BX41" s="55"/>
      <c r="BY41" s="55"/>
    </row>
    <row r="42" spans="1:77" ht="16.8" thickTop="1" thickBot="1" x14ac:dyDescent="0.3">
      <c r="A42" s="190"/>
      <c r="B42" s="190"/>
      <c r="C42" s="197"/>
      <c r="D42" s="198"/>
      <c r="E42" s="198"/>
      <c r="F42" s="198"/>
      <c r="G42" s="198"/>
      <c r="H42" s="190"/>
      <c r="I42" s="190"/>
      <c r="J42" s="199"/>
      <c r="L42" s="33"/>
      <c r="M42" s="34"/>
      <c r="N42" s="34"/>
      <c r="O42" s="34"/>
      <c r="AO42" s="59"/>
      <c r="BC42" s="54"/>
      <c r="BK42" s="55" t="e">
        <f t="shared" si="1"/>
        <v>#N/A</v>
      </c>
      <c r="BL42" s="52">
        <v>38</v>
      </c>
      <c r="BM42">
        <v>647</v>
      </c>
      <c r="BN42" t="s">
        <v>586</v>
      </c>
      <c r="BO42" s="60" t="s">
        <v>231</v>
      </c>
      <c r="BP42" s="60" t="s">
        <v>230</v>
      </c>
      <c r="BQ42" s="55" t="str">
        <f t="shared" si="2"/>
        <v/>
      </c>
      <c r="BR42" s="57" t="e">
        <f>IF(VLOOKUP($D$1,ورقة4!$A$3:$AX$560,MATCH('إختيار المقررات'!BM42,ورقة4!$A$2:$AX$2,0),0)=0,"",VLOOKUP($D$1,ورقة4!$A$3:$AX$560,MATCH('إختيار المقررات'!BM42,ورقة4!$A$2:$AX$2,0),0))</f>
        <v>#N/A</v>
      </c>
      <c r="BS42" s="51"/>
      <c r="BT42" s="55" t="e">
        <f t="shared" si="20"/>
        <v>#N/A</v>
      </c>
      <c r="BX42" s="55"/>
      <c r="BY42" s="55"/>
    </row>
    <row r="43" spans="1:77" ht="16.8" thickTop="1" thickBot="1" x14ac:dyDescent="0.3">
      <c r="A43" s="190"/>
      <c r="B43" s="190"/>
      <c r="C43" s="197"/>
      <c r="D43" s="198"/>
      <c r="E43" s="198"/>
      <c r="F43" s="198"/>
      <c r="G43" s="198"/>
      <c r="H43" s="190"/>
      <c r="I43" s="190"/>
      <c r="J43" s="199"/>
      <c r="L43" s="33"/>
      <c r="M43" s="34"/>
      <c r="N43" s="34"/>
      <c r="O43" s="34"/>
      <c r="AO43" s="59"/>
      <c r="BC43" s="54"/>
      <c r="BK43" s="55" t="e">
        <f t="shared" si="1"/>
        <v>#N/A</v>
      </c>
      <c r="BL43" s="55">
        <v>39</v>
      </c>
      <c r="BM43">
        <v>648</v>
      </c>
      <c r="BN43" t="s">
        <v>587</v>
      </c>
      <c r="BO43" s="60" t="s">
        <v>231</v>
      </c>
      <c r="BP43" s="60" t="s">
        <v>230</v>
      </c>
      <c r="BQ43" s="55" t="str">
        <f t="shared" si="2"/>
        <v/>
      </c>
      <c r="BR43" s="57" t="e">
        <f>IF(VLOOKUP($D$1,ورقة4!$A$3:$AX$560,MATCH('إختيار المقررات'!BM43,ورقة4!$A$2:$AX$2,0),0)=0,"",VLOOKUP($D$1,ورقة4!$A$3:$AX$560,MATCH('إختيار المقررات'!BM43,ورقة4!$A$2:$AX$2,0),0))</f>
        <v>#N/A</v>
      </c>
      <c r="BS43" s="51"/>
      <c r="BT43" s="55" t="e">
        <f t="shared" si="20"/>
        <v>#N/A</v>
      </c>
      <c r="BY43" s="55"/>
    </row>
    <row r="44" spans="1:77" ht="16.8" thickTop="1" thickBot="1" x14ac:dyDescent="0.3">
      <c r="A44" s="190"/>
      <c r="B44" s="198"/>
      <c r="C44" s="198"/>
      <c r="D44" s="198"/>
      <c r="E44" s="94"/>
      <c r="F44" s="190"/>
      <c r="G44" s="190"/>
      <c r="H44" s="200"/>
      <c r="I44" s="200"/>
      <c r="J44" s="200"/>
      <c r="K44" s="50"/>
      <c r="L44" s="35"/>
      <c r="M44" s="35"/>
      <c r="N44" s="36"/>
      <c r="O44" s="36"/>
      <c r="P44" s="36"/>
      <c r="Q44" s="36"/>
      <c r="AO44" s="59"/>
      <c r="BC44" s="54"/>
      <c r="BK44" s="55" t="e">
        <f t="shared" si="1"/>
        <v>#N/A</v>
      </c>
      <c r="BL44" s="52">
        <v>40</v>
      </c>
      <c r="BM44">
        <v>649</v>
      </c>
      <c r="BN44" t="s">
        <v>588</v>
      </c>
      <c r="BO44" s="60" t="s">
        <v>231</v>
      </c>
      <c r="BP44" s="60" t="s">
        <v>230</v>
      </c>
      <c r="BQ44" s="55" t="str">
        <f t="shared" si="2"/>
        <v/>
      </c>
      <c r="BR44" s="57" t="e">
        <f>IF(VLOOKUP($D$1,ورقة4!$A$3:$AX$560,MATCH('إختيار المقررات'!BM44,ورقة4!$A$2:$AX$2,0),0)=0,"",VLOOKUP($D$1,ورقة4!$A$3:$AX$560,MATCH('إختيار المقررات'!BM44,ورقة4!$A$2:$AX$2,0),0))</f>
        <v>#N/A</v>
      </c>
      <c r="BS44" s="51"/>
      <c r="BT44" s="55" t="e">
        <f t="shared" si="20"/>
        <v>#N/A</v>
      </c>
      <c r="BY44" s="55"/>
    </row>
    <row r="45" spans="1:77" ht="18.600000000000001" thickTop="1" thickBot="1" x14ac:dyDescent="0.3">
      <c r="A45" s="190"/>
      <c r="B45" s="201"/>
      <c r="C45" s="201"/>
      <c r="D45" s="198"/>
      <c r="E45" s="198"/>
      <c r="F45" s="198"/>
      <c r="G45" s="190"/>
      <c r="H45" s="200"/>
      <c r="I45" s="200"/>
      <c r="J45" s="200"/>
      <c r="K45" s="50"/>
      <c r="L45" s="35"/>
      <c r="M45" s="35"/>
      <c r="N45" s="36"/>
      <c r="O45" s="36"/>
      <c r="P45" s="36"/>
      <c r="Q45" s="36"/>
      <c r="AO45" s="59"/>
      <c r="BC45" s="54"/>
      <c r="BK45" s="55" t="e">
        <f t="shared" si="1"/>
        <v>#N/A</v>
      </c>
      <c r="BL45" s="55">
        <v>41</v>
      </c>
      <c r="BM45">
        <v>650</v>
      </c>
      <c r="BN45" t="s">
        <v>589</v>
      </c>
      <c r="BO45" s="60" t="s">
        <v>231</v>
      </c>
      <c r="BP45" s="60" t="s">
        <v>230</v>
      </c>
      <c r="BQ45" s="55" t="str">
        <f t="shared" si="2"/>
        <v/>
      </c>
      <c r="BR45" s="57" t="e">
        <f>IF(VLOOKUP($D$1,ورقة4!$A$3:$AX$560,MATCH('إختيار المقررات'!BM45,ورقة4!$A$2:$AX$2,0),0)=0,"",VLOOKUP($D$1,ورقة4!$A$3:$AX$560,MATCH('إختيار المقررات'!BM45,ورقة4!$A$2:$AX$2,0),0))</f>
        <v>#N/A</v>
      </c>
      <c r="BS45" s="51"/>
      <c r="BT45" s="55" t="e">
        <f t="shared" si="20"/>
        <v>#N/A</v>
      </c>
      <c r="BY45" s="55"/>
    </row>
    <row r="46" spans="1:77" ht="18.600000000000001" thickTop="1" thickBot="1" x14ac:dyDescent="0.3">
      <c r="A46" s="190"/>
      <c r="B46" s="202"/>
      <c r="C46" s="202"/>
      <c r="D46" s="202"/>
      <c r="E46" s="202"/>
      <c r="F46" s="202"/>
      <c r="G46" s="203"/>
      <c r="H46" s="201"/>
      <c r="I46" s="201"/>
      <c r="J46" s="201"/>
      <c r="K46" s="179"/>
      <c r="L46" s="34"/>
      <c r="M46" s="34"/>
      <c r="N46" s="36"/>
      <c r="O46" s="36"/>
      <c r="P46" s="36"/>
      <c r="Q46" s="36"/>
      <c r="AO46" s="59"/>
      <c r="BC46" s="54"/>
      <c r="BK46" s="55" t="e">
        <f t="shared" si="1"/>
        <v>#N/A</v>
      </c>
      <c r="BL46" s="52">
        <v>42</v>
      </c>
      <c r="BM46">
        <v>651</v>
      </c>
      <c r="BN46" t="s">
        <v>590</v>
      </c>
      <c r="BO46" s="60" t="s">
        <v>231</v>
      </c>
      <c r="BP46" s="60" t="s">
        <v>230</v>
      </c>
      <c r="BQ46" s="55" t="str">
        <f t="shared" si="2"/>
        <v/>
      </c>
      <c r="BR46" s="57" t="e">
        <f>IF(VLOOKUP($D$1,ورقة4!$A$3:$AX$560,MATCH('إختيار المقررات'!BM46,ورقة4!$A$2:$AX$2,0),0)=0,"",VLOOKUP($D$1,ورقة4!$A$3:$AX$560,MATCH('إختيار المقررات'!BM46,ورقة4!$A$2:$AX$2,0),0))</f>
        <v>#N/A</v>
      </c>
      <c r="BS46" s="51"/>
      <c r="BT46" s="55" t="e">
        <f t="shared" si="20"/>
        <v>#N/A</v>
      </c>
      <c r="BU46" s="52"/>
      <c r="BV46" s="52"/>
      <c r="BY46" s="55"/>
    </row>
    <row r="47" spans="1:77" ht="16.8" thickTop="1" thickBot="1" x14ac:dyDescent="0.3">
      <c r="A47" s="190"/>
      <c r="B47" s="198"/>
      <c r="C47" s="198"/>
      <c r="D47" s="198"/>
      <c r="E47" s="190"/>
      <c r="F47" s="190"/>
      <c r="G47" s="198"/>
      <c r="H47" s="198"/>
      <c r="I47" s="198"/>
      <c r="J47" s="198"/>
      <c r="K47" s="177"/>
      <c r="L47" s="34"/>
      <c r="M47" s="39"/>
      <c r="N47" s="36"/>
      <c r="O47" s="36"/>
      <c r="P47" s="36"/>
      <c r="Q47" s="36"/>
      <c r="AO47" s="59"/>
      <c r="BC47" s="54"/>
      <c r="BK47" s="55" t="str">
        <f t="shared" si="1"/>
        <v/>
      </c>
      <c r="BL47" s="55">
        <v>43</v>
      </c>
      <c r="BM47" s="106"/>
      <c r="BN47" s="55" t="s">
        <v>400</v>
      </c>
      <c r="BQ47" s="55" t="str">
        <f t="shared" si="2"/>
        <v/>
      </c>
      <c r="BR47" s="61"/>
      <c r="BS47" s="55"/>
      <c r="BT47" s="55" t="e">
        <f>IF(AND(BT48="",BT49="",BT50="",BT51="",BT52="",BT53=""),"",BL47)</f>
        <v>#N/A</v>
      </c>
      <c r="BY47" s="55"/>
    </row>
    <row r="48" spans="1:77" ht="18.600000000000001" thickTop="1" thickBot="1" x14ac:dyDescent="0.3">
      <c r="A48" s="190"/>
      <c r="B48" s="201"/>
      <c r="C48" s="203"/>
      <c r="D48" s="203"/>
      <c r="E48" s="203"/>
      <c r="F48" s="203"/>
      <c r="G48" s="198"/>
      <c r="H48" s="198"/>
      <c r="I48" s="198"/>
      <c r="J48" s="198"/>
      <c r="K48" s="177"/>
      <c r="L48" s="34"/>
      <c r="M48" s="35"/>
      <c r="N48" s="35"/>
      <c r="O48" s="40"/>
      <c r="P48" s="40"/>
      <c r="Q48" s="40"/>
      <c r="AO48" s="59"/>
      <c r="BC48" s="54"/>
      <c r="BK48" s="55" t="e">
        <f t="shared" si="1"/>
        <v>#N/A</v>
      </c>
      <c r="BL48" s="52">
        <v>44</v>
      </c>
      <c r="BM48">
        <v>660</v>
      </c>
      <c r="BN48" t="s">
        <v>591</v>
      </c>
      <c r="BO48" s="60" t="s">
        <v>603</v>
      </c>
      <c r="BP48" s="60" t="s">
        <v>228</v>
      </c>
      <c r="BQ48" s="55" t="str">
        <f t="shared" si="2"/>
        <v/>
      </c>
      <c r="BR48" s="57" t="e">
        <f>IF(VLOOKUP($D$1,ورقة4!$A$3:$AX$560,MATCH('إختيار المقررات'!BM48,ورقة4!$A$2:$AX$2,0),0)=0,"",VLOOKUP($D$1,ورقة4!$A$3:$AX$560,MATCH('إختيار المقررات'!BM48,ورقة4!$A$2:$AX$2,0),0))</f>
        <v>#N/A</v>
      </c>
      <c r="BS48" s="51"/>
      <c r="BT48" s="55" t="e">
        <f t="shared" ref="BT48:BT53" si="21">IF(BR48="","",BL48)</f>
        <v>#N/A</v>
      </c>
      <c r="BY48" s="55"/>
    </row>
    <row r="49" spans="1:77" ht="16.8" thickTop="1" thickBot="1" x14ac:dyDescent="0.3">
      <c r="A49">
        <v>1</v>
      </c>
      <c r="B49" t="s">
        <v>552</v>
      </c>
      <c r="C49" s="190"/>
      <c r="D49" s="190"/>
      <c r="E49" s="190"/>
      <c r="F49" s="190"/>
      <c r="G49" s="190"/>
      <c r="H49" s="190"/>
      <c r="I49" s="190"/>
      <c r="J49" s="190"/>
      <c r="AO49" s="59"/>
      <c r="BC49" s="54"/>
      <c r="BK49" s="55" t="e">
        <f t="shared" si="1"/>
        <v>#N/A</v>
      </c>
      <c r="BL49" s="55">
        <v>45</v>
      </c>
      <c r="BM49">
        <v>661</v>
      </c>
      <c r="BN49" t="s">
        <v>592</v>
      </c>
      <c r="BO49" s="60" t="s">
        <v>603</v>
      </c>
      <c r="BP49" s="60" t="s">
        <v>228</v>
      </c>
      <c r="BQ49" s="55" t="str">
        <f t="shared" si="2"/>
        <v/>
      </c>
      <c r="BR49" s="57" t="e">
        <f>IF(VLOOKUP($D$1,ورقة4!$A$3:$AX$560,MATCH('إختيار المقررات'!BM49,ورقة4!$A$2:$AX$2,0),0)=0,"",VLOOKUP($D$1,ورقة4!$A$3:$AX$560,MATCH('إختيار المقررات'!BM49,ورقة4!$A$2:$AX$2,0),0))</f>
        <v>#N/A</v>
      </c>
      <c r="BS49" s="51"/>
      <c r="BT49" s="55" t="e">
        <f t="shared" si="21"/>
        <v>#N/A</v>
      </c>
      <c r="BY49" s="55"/>
    </row>
    <row r="50" spans="1:77" ht="16.8" thickTop="1" thickBot="1" x14ac:dyDescent="0.3">
      <c r="A50">
        <v>2</v>
      </c>
      <c r="B50" t="s">
        <v>553</v>
      </c>
      <c r="C50" s="204"/>
      <c r="D50" s="204"/>
      <c r="E50" s="204"/>
      <c r="F50" s="204"/>
      <c r="G50" s="204"/>
      <c r="H50" s="204"/>
      <c r="I50" s="204"/>
      <c r="J50" s="204"/>
      <c r="K50" s="180"/>
      <c r="L50" s="41"/>
      <c r="M50" s="41"/>
      <c r="N50" s="41"/>
      <c r="O50" s="41"/>
      <c r="P50" s="41"/>
      <c r="Q50" s="41"/>
      <c r="AO50" s="59"/>
      <c r="BC50" s="54"/>
      <c r="BK50" s="55" t="e">
        <f t="shared" si="1"/>
        <v>#N/A</v>
      </c>
      <c r="BL50" s="52">
        <v>46</v>
      </c>
      <c r="BM50">
        <v>662</v>
      </c>
      <c r="BN50" t="s">
        <v>593</v>
      </c>
      <c r="BO50" s="60" t="s">
        <v>603</v>
      </c>
      <c r="BP50" s="60" t="s">
        <v>228</v>
      </c>
      <c r="BQ50" s="55" t="str">
        <f t="shared" si="2"/>
        <v/>
      </c>
      <c r="BR50" s="57" t="e">
        <f>IF(VLOOKUP($D$1,ورقة4!$A$3:$AX$560,MATCH('إختيار المقررات'!BM50,ورقة4!$A$2:$AX$2,0),0)=0,"",VLOOKUP($D$1,ورقة4!$A$3:$AX$560,MATCH('إختيار المقررات'!BM50,ورقة4!$A$2:$AX$2,0),0))</f>
        <v>#N/A</v>
      </c>
      <c r="BS50" s="51"/>
      <c r="BT50" s="55" t="e">
        <f t="shared" si="21"/>
        <v>#N/A</v>
      </c>
      <c r="BY50" s="55"/>
    </row>
    <row r="51" spans="1:77" ht="16.8" thickTop="1" thickBot="1" x14ac:dyDescent="0.3">
      <c r="A51">
        <v>3</v>
      </c>
      <c r="B51" t="s">
        <v>554</v>
      </c>
      <c r="C51" s="204"/>
      <c r="D51" s="204"/>
      <c r="E51" s="204"/>
      <c r="F51" s="204"/>
      <c r="G51" s="204"/>
      <c r="H51" s="204"/>
      <c r="I51" s="204"/>
      <c r="J51" s="204"/>
      <c r="K51" s="180"/>
      <c r="L51" s="41"/>
      <c r="M51" s="41"/>
      <c r="N51" s="41"/>
      <c r="O51" s="41"/>
      <c r="P51" s="41"/>
      <c r="Q51" s="41"/>
      <c r="AO51" s="59"/>
      <c r="BC51" s="54"/>
      <c r="BK51" s="55" t="e">
        <f t="shared" si="1"/>
        <v>#N/A</v>
      </c>
      <c r="BL51" s="55">
        <v>47</v>
      </c>
      <c r="BM51">
        <v>663</v>
      </c>
      <c r="BN51" t="s">
        <v>594</v>
      </c>
      <c r="BO51" s="60" t="s">
        <v>603</v>
      </c>
      <c r="BP51" s="60" t="s">
        <v>228</v>
      </c>
      <c r="BQ51" s="55" t="str">
        <f t="shared" si="2"/>
        <v/>
      </c>
      <c r="BR51" s="57" t="e">
        <f>IF(VLOOKUP($D$1,ورقة4!$A$3:$AX$560,MATCH('إختيار المقررات'!BM51,ورقة4!$A$2:$AX$2,0),0)=0,"",VLOOKUP($D$1,ورقة4!$A$3:$AX$560,MATCH('إختيار المقررات'!BM51,ورقة4!$A$2:$AX$2,0),0))</f>
        <v>#N/A</v>
      </c>
      <c r="BS51" s="51"/>
      <c r="BT51" s="55" t="e">
        <f t="shared" si="21"/>
        <v>#N/A</v>
      </c>
      <c r="BY51" s="55"/>
    </row>
    <row r="52" spans="1:77" ht="18.600000000000001" thickTop="1" thickBot="1" x14ac:dyDescent="0.3">
      <c r="A52">
        <v>4</v>
      </c>
      <c r="B52" t="s">
        <v>431</v>
      </c>
      <c r="C52" s="205"/>
      <c r="D52" s="205"/>
      <c r="E52" s="205"/>
      <c r="F52" s="205"/>
      <c r="G52" s="205"/>
      <c r="H52" s="206"/>
      <c r="I52" s="206"/>
      <c r="J52" s="206"/>
      <c r="K52" s="179"/>
      <c r="L52" s="37"/>
      <c r="M52" s="27"/>
      <c r="N52" s="27"/>
      <c r="O52" s="42"/>
      <c r="P52" s="42"/>
      <c r="Q52" s="42"/>
      <c r="AO52" s="59"/>
      <c r="BC52" s="54"/>
      <c r="BK52" s="55" t="e">
        <f t="shared" si="1"/>
        <v>#N/A</v>
      </c>
      <c r="BL52" s="52">
        <v>48</v>
      </c>
      <c r="BM52">
        <v>664</v>
      </c>
      <c r="BN52" t="s">
        <v>595</v>
      </c>
      <c r="BO52" s="60" t="s">
        <v>603</v>
      </c>
      <c r="BP52" s="60" t="s">
        <v>228</v>
      </c>
      <c r="BQ52" s="55" t="str">
        <f t="shared" si="2"/>
        <v/>
      </c>
      <c r="BR52" s="57" t="e">
        <f>IF(VLOOKUP($D$1,ورقة4!$A$3:$AX$560,MATCH('إختيار المقررات'!BM52,ورقة4!$A$2:$AX$2,0),0)=0,"",VLOOKUP($D$1,ورقة4!$A$3:$AX$560,MATCH('إختيار المقررات'!BM52,ورقة4!$A$2:$AX$2,0),0))</f>
        <v>#N/A</v>
      </c>
      <c r="BS52" s="51"/>
      <c r="BT52" s="55" t="e">
        <f t="shared" si="21"/>
        <v>#N/A</v>
      </c>
      <c r="BY52" s="55"/>
    </row>
    <row r="53" spans="1:77" ht="16.8" thickTop="1" thickBot="1" x14ac:dyDescent="0.3">
      <c r="A53">
        <v>5</v>
      </c>
      <c r="B53" t="s">
        <v>555</v>
      </c>
      <c r="C53" s="206"/>
      <c r="D53" s="206"/>
      <c r="E53" s="206"/>
      <c r="F53" s="206"/>
      <c r="G53" s="206"/>
      <c r="H53" s="190"/>
      <c r="I53" s="190"/>
      <c r="J53" s="190"/>
      <c r="O53" s="27"/>
      <c r="P53" s="27"/>
      <c r="Q53" s="27"/>
      <c r="AO53" s="59"/>
      <c r="BC53" s="54"/>
      <c r="BK53" s="55" t="e">
        <f t="shared" si="1"/>
        <v>#N/A</v>
      </c>
      <c r="BL53" s="55">
        <v>49</v>
      </c>
      <c r="BM53">
        <v>665</v>
      </c>
      <c r="BN53" t="s">
        <v>596</v>
      </c>
      <c r="BO53" s="60" t="s">
        <v>603</v>
      </c>
      <c r="BP53" s="60" t="s">
        <v>228</v>
      </c>
      <c r="BQ53" s="55" t="str">
        <f t="shared" si="2"/>
        <v/>
      </c>
      <c r="BR53" s="57" t="e">
        <f>IF(VLOOKUP($D$1,ورقة4!$A$3:$AX$560,MATCH('إختيار المقررات'!BM53,ورقة4!$A$2:$AX$2,0),0)=0,"",VLOOKUP($D$1,ورقة4!$A$3:$AX$560,MATCH('إختيار المقررات'!BM53,ورقة4!$A$2:$AX$2,0),0))</f>
        <v>#N/A</v>
      </c>
      <c r="BS53" s="51"/>
      <c r="BT53" s="55" t="e">
        <f t="shared" si="21"/>
        <v>#N/A</v>
      </c>
    </row>
    <row r="54" spans="1:77" ht="16.8" thickTop="1" thickBot="1" x14ac:dyDescent="0.3">
      <c r="A54" s="190">
        <v>6</v>
      </c>
      <c r="B54" t="s">
        <v>671</v>
      </c>
      <c r="C54" s="94"/>
      <c r="D54" s="94"/>
      <c r="E54" s="94"/>
      <c r="F54" s="94"/>
      <c r="G54" s="94"/>
      <c r="H54" s="94"/>
      <c r="I54" s="94"/>
      <c r="J54" s="94"/>
      <c r="K54" s="181"/>
      <c r="L54" s="69"/>
      <c r="M54" s="69"/>
      <c r="N54" s="69"/>
      <c r="O54" s="69"/>
      <c r="P54" s="69"/>
      <c r="Q54" s="69"/>
      <c r="AO54" s="59"/>
      <c r="AV54" s="52"/>
      <c r="AW54" s="52"/>
      <c r="AX54" s="52"/>
      <c r="BA54" s="51"/>
      <c r="BK54" s="55" t="str">
        <f t="shared" si="1"/>
        <v/>
      </c>
      <c r="BL54" s="52">
        <v>50</v>
      </c>
      <c r="BM54" s="106"/>
      <c r="BN54" s="55" t="s">
        <v>401</v>
      </c>
      <c r="BQ54" s="55" t="str">
        <f t="shared" si="2"/>
        <v/>
      </c>
      <c r="BR54" s="65"/>
      <c r="BS54" s="55"/>
      <c r="BT54" s="55" t="e">
        <f>IF(AND(BT55="",BT56="",BT57="",BT58="",BT59="",BT60=""),"",BL54)</f>
        <v>#N/A</v>
      </c>
      <c r="BU54" s="52"/>
      <c r="BV54" s="52"/>
    </row>
    <row r="55" spans="1:77" ht="21.6" thickBot="1" x14ac:dyDescent="0.3">
      <c r="A55" s="190">
        <v>7</v>
      </c>
      <c r="B55" t="s">
        <v>677</v>
      </c>
      <c r="C55" s="207"/>
      <c r="D55" s="207"/>
      <c r="E55" s="207"/>
      <c r="F55" s="207"/>
      <c r="G55" s="207"/>
      <c r="H55" s="207"/>
      <c r="I55" s="207"/>
      <c r="J55" s="207"/>
      <c r="K55" s="182"/>
      <c r="L55" s="20"/>
      <c r="M55" s="20"/>
      <c r="N55" s="37"/>
      <c r="O55" s="37"/>
      <c r="P55" s="37"/>
      <c r="Q55" s="37"/>
      <c r="AO55" s="59"/>
      <c r="AV55" s="52"/>
      <c r="AW55" s="52"/>
      <c r="AX55" s="52"/>
      <c r="BA55" s="51"/>
      <c r="BK55" s="55" t="e">
        <f t="shared" si="1"/>
        <v>#N/A</v>
      </c>
      <c r="BL55" s="55">
        <v>51</v>
      </c>
      <c r="BM55">
        <v>666</v>
      </c>
      <c r="BN55" t="s">
        <v>597</v>
      </c>
      <c r="BO55" s="60" t="s">
        <v>603</v>
      </c>
      <c r="BP55" s="60" t="s">
        <v>230</v>
      </c>
      <c r="BQ55" s="55" t="str">
        <f t="shared" si="2"/>
        <v/>
      </c>
      <c r="BR55" s="57" t="e">
        <f>IF(VLOOKUP($D$1,ورقة4!$A$3:$AX$560,MATCH('إختيار المقررات'!BM55,ورقة4!$A$2:$AX$2,0),0)=0,"",VLOOKUP($D$1,ورقة4!$A$3:$AX$560,MATCH('إختيار المقررات'!BM55,ورقة4!$A$2:$AX$2,0),0))</f>
        <v>#N/A</v>
      </c>
      <c r="BS55" s="51"/>
      <c r="BT55" s="55" t="e">
        <f t="shared" ref="BT55:BT60" si="22">IF(BR55="","",BL55)</f>
        <v>#N/A</v>
      </c>
    </row>
    <row r="56" spans="1:77" ht="21.6" thickBot="1" x14ac:dyDescent="0.3">
      <c r="A56" s="190">
        <v>8</v>
      </c>
      <c r="B56" s="208" t="s">
        <v>679</v>
      </c>
      <c r="C56" s="208"/>
      <c r="D56" s="208"/>
      <c r="E56" s="207"/>
      <c r="F56" s="208"/>
      <c r="G56" s="208"/>
      <c r="H56" s="208"/>
      <c r="I56" s="208"/>
      <c r="J56" s="208"/>
      <c r="K56" s="183"/>
      <c r="L56" s="43"/>
      <c r="M56" s="43"/>
      <c r="N56" s="38"/>
      <c r="O56" s="38"/>
      <c r="P56" s="38"/>
      <c r="Q56" s="38"/>
      <c r="AO56" s="59"/>
      <c r="AV56" s="52"/>
      <c r="AW56" s="52"/>
      <c r="AX56" s="52"/>
      <c r="BA56" s="51"/>
      <c r="BK56" s="55" t="e">
        <f t="shared" si="1"/>
        <v>#N/A</v>
      </c>
      <c r="BL56" s="52">
        <v>52</v>
      </c>
      <c r="BM56">
        <v>667</v>
      </c>
      <c r="BN56" t="s">
        <v>598</v>
      </c>
      <c r="BO56" s="60" t="s">
        <v>603</v>
      </c>
      <c r="BP56" s="60" t="s">
        <v>230</v>
      </c>
      <c r="BQ56" s="55" t="str">
        <f t="shared" si="2"/>
        <v/>
      </c>
      <c r="BR56" s="57" t="e">
        <f>IF(VLOOKUP($D$1,ورقة4!$A$3:$AX$560,MATCH('إختيار المقررات'!BM56,ورقة4!$A$2:$AX$2,0),0)=0,"",VLOOKUP($D$1,ورقة4!$A$3:$AX$560,MATCH('إختيار المقررات'!BM56,ورقة4!$A$2:$AX$2,0),0))</f>
        <v>#N/A</v>
      </c>
      <c r="BS56" s="51"/>
      <c r="BT56" s="55" t="e">
        <f t="shared" si="22"/>
        <v>#N/A</v>
      </c>
    </row>
    <row r="57" spans="1:77" ht="21.6" thickBot="1" x14ac:dyDescent="0.45">
      <c r="A57" s="190">
        <v>9</v>
      </c>
      <c r="B57" s="209" t="s">
        <v>689</v>
      </c>
      <c r="C57" s="210"/>
      <c r="D57" s="210"/>
      <c r="E57" s="210"/>
      <c r="F57" s="210"/>
      <c r="G57" s="210"/>
      <c r="H57" s="210"/>
      <c r="I57" s="211"/>
      <c r="J57" s="211"/>
      <c r="K57" s="184"/>
      <c r="L57" s="46"/>
      <c r="M57" s="46"/>
      <c r="N57" s="47"/>
      <c r="O57" s="47"/>
      <c r="P57" s="47"/>
      <c r="Q57" s="47"/>
      <c r="AO57" s="59"/>
      <c r="AV57" s="52"/>
      <c r="BK57" s="55" t="e">
        <f t="shared" si="1"/>
        <v>#N/A</v>
      </c>
      <c r="BL57" s="55">
        <v>53</v>
      </c>
      <c r="BM57">
        <v>668</v>
      </c>
      <c r="BN57" t="s">
        <v>599</v>
      </c>
      <c r="BO57" s="60" t="s">
        <v>603</v>
      </c>
      <c r="BP57" s="60" t="s">
        <v>230</v>
      </c>
      <c r="BQ57" s="55" t="str">
        <f t="shared" si="2"/>
        <v/>
      </c>
      <c r="BR57" s="57" t="e">
        <f>IF(VLOOKUP($D$1,ورقة4!$A$3:$AX$560,MATCH('إختيار المقررات'!BM57,ورقة4!$A$2:$AX$2,0),0)=0,"",VLOOKUP($D$1,ورقة4!$A$3:$AX$560,MATCH('إختيار المقررات'!BM57,ورقة4!$A$2:$AX$2,0),0))</f>
        <v>#N/A</v>
      </c>
      <c r="BS57" s="51"/>
      <c r="BT57" s="55" t="e">
        <f t="shared" si="22"/>
        <v>#N/A</v>
      </c>
    </row>
    <row r="58" spans="1:77" ht="21.6" thickBot="1" x14ac:dyDescent="0.45">
      <c r="A58" s="190">
        <v>10</v>
      </c>
      <c r="B58" s="208" t="s">
        <v>700</v>
      </c>
      <c r="C58" s="212"/>
      <c r="D58" s="212"/>
      <c r="E58" s="212"/>
      <c r="F58" s="212"/>
      <c r="G58" s="212"/>
      <c r="H58" s="210"/>
      <c r="I58" s="210"/>
      <c r="J58" s="210"/>
      <c r="K58" s="185"/>
      <c r="L58" s="45"/>
      <c r="M58" s="45"/>
      <c r="O58" s="48"/>
      <c r="P58" s="48"/>
      <c r="Q58" s="48"/>
      <c r="AO58" s="59"/>
      <c r="BK58" s="55" t="e">
        <f t="shared" si="1"/>
        <v>#N/A</v>
      </c>
      <c r="BL58" s="52">
        <v>54</v>
      </c>
      <c r="BM58">
        <v>669</v>
      </c>
      <c r="BN58" t="s">
        <v>600</v>
      </c>
      <c r="BO58" s="60" t="s">
        <v>603</v>
      </c>
      <c r="BP58" s="60" t="s">
        <v>230</v>
      </c>
      <c r="BQ58" s="55" t="str">
        <f t="shared" si="2"/>
        <v/>
      </c>
      <c r="BR58" s="57" t="e">
        <f>IF(VLOOKUP($D$1,ورقة4!$A$3:$AX$560,MATCH('إختيار المقررات'!BM58,ورقة4!$A$2:$AX$2,0),0)=0,"",VLOOKUP($D$1,ورقة4!$A$3:$AX$560,MATCH('إختيار المقررات'!BM58,ورقة4!$A$2:$AX$2,0),0))</f>
        <v>#N/A</v>
      </c>
      <c r="BS58" s="51"/>
      <c r="BT58" s="55" t="e">
        <f t="shared" si="22"/>
        <v>#N/A</v>
      </c>
    </row>
    <row r="59" spans="1:77" ht="21.6" thickBot="1" x14ac:dyDescent="0.45">
      <c r="A59" s="190">
        <v>11</v>
      </c>
      <c r="B59" s="209" t="s">
        <v>1588</v>
      </c>
      <c r="C59" s="210"/>
      <c r="D59" s="210"/>
      <c r="E59" s="210"/>
      <c r="F59" s="210"/>
      <c r="G59" s="210"/>
      <c r="H59" s="210"/>
      <c r="I59" s="210"/>
      <c r="J59" s="210"/>
      <c r="K59" s="185"/>
      <c r="L59" s="45"/>
      <c r="M59" s="45"/>
      <c r="AM59" s="53"/>
      <c r="AO59" s="59"/>
      <c r="BK59" s="55" t="e">
        <f t="shared" si="1"/>
        <v>#N/A</v>
      </c>
      <c r="BL59" s="55">
        <v>55</v>
      </c>
      <c r="BM59">
        <v>670</v>
      </c>
      <c r="BN59" t="s">
        <v>601</v>
      </c>
      <c r="BO59" s="60" t="s">
        <v>603</v>
      </c>
      <c r="BP59" s="60" t="s">
        <v>230</v>
      </c>
      <c r="BQ59" s="55" t="str">
        <f t="shared" si="2"/>
        <v/>
      </c>
      <c r="BR59" s="57" t="e">
        <f>IF(VLOOKUP($D$1,ورقة4!$A$3:$AX$560,MATCH('إختيار المقررات'!BM59,ورقة4!$A$2:$AX$2,0),0)=0,"",VLOOKUP($D$1,ورقة4!$A$3:$AX$560,MATCH('إختيار المقررات'!BM59,ورقة4!$A$2:$AX$2,0),0))</f>
        <v>#N/A</v>
      </c>
      <c r="BS59" s="51"/>
      <c r="BT59" s="55" t="e">
        <f t="shared" si="22"/>
        <v>#N/A</v>
      </c>
    </row>
    <row r="60" spans="1:77" ht="16.2" thickTop="1" x14ac:dyDescent="0.25">
      <c r="A60" s="190"/>
      <c r="B60" s="190"/>
      <c r="C60" s="190"/>
      <c r="D60" s="190"/>
      <c r="E60" s="190"/>
      <c r="F60" s="190"/>
      <c r="G60" s="190"/>
      <c r="H60" s="190"/>
      <c r="I60" s="190"/>
      <c r="J60" s="190"/>
      <c r="AO60" s="59"/>
      <c r="BK60" s="55" t="e">
        <f t="shared" si="1"/>
        <v>#N/A</v>
      </c>
      <c r="BL60" s="52">
        <v>56</v>
      </c>
      <c r="BM60">
        <v>671</v>
      </c>
      <c r="BN60" t="s">
        <v>602</v>
      </c>
      <c r="BO60" s="60" t="s">
        <v>603</v>
      </c>
      <c r="BP60" s="60" t="s">
        <v>230</v>
      </c>
      <c r="BQ60" s="55" t="str">
        <f t="shared" si="2"/>
        <v/>
      </c>
      <c r="BR60" s="57" t="e">
        <f>IF(VLOOKUP($D$1,ورقة4!$A$3:$AX$560,MATCH('إختيار المقررات'!BM60,ورقة4!$A$2:$AX$2,0),0)=0,"",VLOOKUP($D$1,ورقة4!$A$3:$AX$560,MATCH('إختيار المقررات'!BM60,ورقة4!$A$2:$AX$2,0),0))</f>
        <v>#N/A</v>
      </c>
      <c r="BS60" s="51"/>
      <c r="BT60" s="55" t="e">
        <f t="shared" si="22"/>
        <v>#N/A</v>
      </c>
    </row>
    <row r="61" spans="1:77" x14ac:dyDescent="0.25">
      <c r="A61" s="190"/>
      <c r="B61" s="190"/>
      <c r="C61" s="190"/>
      <c r="D61" s="190"/>
      <c r="E61" s="190"/>
      <c r="F61" s="190"/>
      <c r="G61" s="190"/>
      <c r="H61" s="190"/>
      <c r="I61" s="190"/>
      <c r="J61" s="190"/>
      <c r="AO61" s="59"/>
    </row>
    <row r="62" spans="1:77" x14ac:dyDescent="0.25">
      <c r="A62" s="190"/>
      <c r="B62" s="190"/>
      <c r="C62" s="190"/>
      <c r="D62" s="190"/>
      <c r="E62" s="190"/>
      <c r="F62" s="190"/>
      <c r="G62" s="190"/>
      <c r="H62" s="190"/>
      <c r="I62" s="190"/>
      <c r="J62" s="190"/>
      <c r="AO62" s="59"/>
    </row>
    <row r="63" spans="1:77" x14ac:dyDescent="0.25">
      <c r="A63" s="190"/>
      <c r="B63" s="190"/>
      <c r="C63" s="190"/>
      <c r="D63" s="190"/>
      <c r="E63" s="190"/>
      <c r="F63" s="190"/>
      <c r="G63" s="190"/>
      <c r="H63" s="190"/>
      <c r="I63" s="190"/>
      <c r="J63" s="190"/>
      <c r="AO63" s="59"/>
    </row>
    <row r="64" spans="1:77" x14ac:dyDescent="0.25">
      <c r="A64" s="190"/>
      <c r="B64" s="190"/>
      <c r="C64" s="190"/>
      <c r="D64" s="190"/>
      <c r="E64" s="190"/>
      <c r="F64" s="190"/>
      <c r="G64" s="190"/>
      <c r="H64" s="190"/>
      <c r="I64" s="190"/>
      <c r="J64" s="190"/>
      <c r="AO64" s="59"/>
    </row>
    <row r="65" spans="1:70" x14ac:dyDescent="0.25">
      <c r="A65" s="190"/>
      <c r="B65" s="190"/>
      <c r="C65" s="190"/>
      <c r="D65" s="190"/>
      <c r="E65" s="190"/>
      <c r="F65" s="190"/>
      <c r="G65" s="190"/>
      <c r="H65" s="190"/>
      <c r="I65" s="190"/>
      <c r="J65" s="190"/>
    </row>
    <row r="66" spans="1:70" x14ac:dyDescent="0.25">
      <c r="A66" s="190"/>
      <c r="B66" s="190"/>
      <c r="C66" s="190"/>
      <c r="D66" s="190"/>
      <c r="E66" s="190"/>
      <c r="F66" s="190"/>
      <c r="G66" s="190"/>
      <c r="H66" s="190"/>
      <c r="I66" s="190"/>
      <c r="J66" s="190"/>
    </row>
    <row r="67" spans="1:70" x14ac:dyDescent="0.25">
      <c r="A67" s="190"/>
      <c r="B67" s="190"/>
      <c r="C67" s="190"/>
      <c r="D67" s="190"/>
      <c r="E67" s="190"/>
      <c r="F67" s="190"/>
      <c r="G67" s="190"/>
      <c r="H67" s="190"/>
      <c r="I67" s="190"/>
      <c r="J67" s="190"/>
    </row>
    <row r="68" spans="1:70" x14ac:dyDescent="0.25">
      <c r="A68" s="190"/>
      <c r="B68" s="190"/>
      <c r="C68" s="190"/>
      <c r="D68" s="190"/>
      <c r="E68" s="190"/>
      <c r="F68" s="190"/>
      <c r="G68" s="190"/>
      <c r="H68" s="190"/>
      <c r="I68" s="190"/>
      <c r="J68" s="190"/>
    </row>
    <row r="69" spans="1:70" x14ac:dyDescent="0.25">
      <c r="A69" s="190"/>
      <c r="B69" s="190"/>
      <c r="C69" s="190"/>
      <c r="D69" s="190"/>
      <c r="E69" s="190"/>
      <c r="F69" s="190"/>
      <c r="G69" s="190"/>
      <c r="H69" s="190"/>
      <c r="I69" s="190"/>
      <c r="J69" s="190"/>
    </row>
    <row r="70" spans="1:70" x14ac:dyDescent="0.25">
      <c r="A70" s="190"/>
      <c r="B70" s="190"/>
      <c r="C70" s="190"/>
      <c r="D70" s="190"/>
      <c r="E70" s="190"/>
      <c r="F70" s="190"/>
      <c r="G70" s="190"/>
      <c r="H70" s="190"/>
      <c r="I70" s="190"/>
      <c r="J70" s="190"/>
    </row>
    <row r="71" spans="1:70" x14ac:dyDescent="0.25">
      <c r="A71" s="190"/>
      <c r="B71" s="190"/>
      <c r="C71" s="190"/>
      <c r="D71" s="190"/>
      <c r="E71" s="190"/>
      <c r="F71" s="190"/>
      <c r="G71" s="190"/>
      <c r="H71" s="190"/>
      <c r="I71" s="190"/>
      <c r="J71" s="190"/>
      <c r="BR71" s="60">
        <f>COUNTIFS(BR6:BR54,"ج")</f>
        <v>0</v>
      </c>
    </row>
    <row r="72" spans="1:70" x14ac:dyDescent="0.25">
      <c r="A72" s="190"/>
      <c r="B72" s="190"/>
      <c r="C72" s="190"/>
      <c r="D72" s="190"/>
      <c r="E72" s="190"/>
      <c r="F72" s="190"/>
      <c r="G72" s="190"/>
      <c r="H72" s="190"/>
      <c r="I72" s="190"/>
      <c r="J72" s="190"/>
      <c r="BR72" s="60">
        <f>COUNTIFS(BR6:BR54,"ر1")</f>
        <v>0</v>
      </c>
    </row>
    <row r="73" spans="1:70" x14ac:dyDescent="0.25">
      <c r="A73" s="190"/>
      <c r="B73" s="190"/>
      <c r="C73" s="190"/>
      <c r="D73" s="190"/>
      <c r="E73" s="190"/>
      <c r="F73" s="190"/>
      <c r="G73" s="190"/>
      <c r="H73" s="190"/>
      <c r="I73" s="190"/>
      <c r="J73" s="190"/>
      <c r="BR73" s="60">
        <f>COUNTIFS(BR6:BR54,"ر2")</f>
        <v>0</v>
      </c>
    </row>
    <row r="74" spans="1:70" x14ac:dyDescent="0.25">
      <c r="A74" s="190"/>
      <c r="B74" s="190"/>
      <c r="C74" s="190"/>
      <c r="D74" s="190"/>
      <c r="E74" s="190"/>
      <c r="F74" s="190"/>
      <c r="G74" s="190"/>
      <c r="H74" s="190"/>
      <c r="I74" s="190"/>
      <c r="J74" s="190"/>
      <c r="BR74" s="60">
        <f>SUM(BR71:BR73)</f>
        <v>0</v>
      </c>
    </row>
    <row r="75" spans="1:70" x14ac:dyDescent="0.25">
      <c r="A75" s="190"/>
      <c r="B75" s="190"/>
      <c r="C75" s="190"/>
      <c r="D75" s="190"/>
      <c r="E75" s="190"/>
      <c r="F75" s="190"/>
      <c r="G75" s="190"/>
      <c r="H75" s="190"/>
      <c r="I75" s="190"/>
      <c r="J75" s="190"/>
    </row>
    <row r="76" spans="1:70" x14ac:dyDescent="0.25">
      <c r="A76" s="190"/>
      <c r="B76" s="190"/>
      <c r="C76" s="190"/>
      <c r="D76" s="190"/>
      <c r="E76" s="190"/>
      <c r="F76" s="190"/>
      <c r="G76" s="190"/>
      <c r="H76" s="190"/>
      <c r="I76" s="190"/>
      <c r="J76" s="190"/>
    </row>
  </sheetData>
  <sheetProtection algorithmName="SHA-512" hashValue="npDdRrXXXh9UoW0tVm6jIduQwQihU7vs2Jt0ET6ND7oLWoAOJrPrq0EW5LLRnQNzBShEva5yPlOIOtDMp2vALw==" saltValue="3ILfOO1hPeulLiNtUOGZzA==" spinCount="100000" sheet="1" objects="1" scenarios="1"/>
  <mergeCells count="124">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V19:AA19"/>
    <mergeCell ref="V21:AA21"/>
    <mergeCell ref="V22:AA22"/>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V20:AA20"/>
    <mergeCell ref="V23:AA23"/>
    <mergeCell ref="D1:F1"/>
    <mergeCell ref="D3:F3"/>
    <mergeCell ref="D2:F2"/>
    <mergeCell ref="S1:U1"/>
    <mergeCell ref="S2:U2"/>
    <mergeCell ref="Y3:AA3"/>
    <mergeCell ref="V2:X2"/>
    <mergeCell ref="V3:X3"/>
    <mergeCell ref="Y1:AA1"/>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K29:R29"/>
    <mergeCell ref="K30:R30"/>
    <mergeCell ref="K31:R31"/>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s>
  <conditionalFormatting sqref="B6:AA7">
    <cfRule type="expression" dxfId="13" priority="2">
      <formula>$D$2="معاقب"</formula>
    </cfRule>
  </conditionalFormatting>
  <conditionalFormatting sqref="I8:T35">
    <cfRule type="expression" dxfId="12" priority="1">
      <formula>$D$2="معاقب"</formula>
    </cfRule>
  </conditionalFormatting>
  <conditionalFormatting sqref="K9:R31">
    <cfRule type="containsText" dxfId="11" priority="18" operator="containsText" text="مقررات">
      <formula>NOT(ISERROR(SEARCH("مقررات",K9)))</formula>
    </cfRule>
  </conditionalFormatting>
  <dataValidations count="6">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$AO$1:$AO$9</formula1>
    </dataValidation>
    <dataValidation type="list" allowBlank="1" showInputMessage="1" showErrorMessage="1" sqref="V10:AA11" xr:uid="{00000000-0002-0000-0200-000002000000}">
      <formula1>$BT$1:$BT$2</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3" xr:uid="{00000000-0002-0000-0200-000003000000}">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00000000-0002-0000-0200-000004000000}">
      <formula1>AND($AN$1=0,T10=1)</formula1>
    </dataValidation>
    <dataValidation type="custom" allowBlank="1" showInputMessage="1" showErrorMessage="1" error="أكملت الخطة الدرسية" sqref="AA27:AA28" xr:uid="{00000000-0002-0000-0200-000005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AT47"/>
  <sheetViews>
    <sheetView rightToLeft="1" workbookViewId="0">
      <selection activeCell="AK1" sqref="T1:AK1048576"/>
    </sheetView>
  </sheetViews>
  <sheetFormatPr defaultColWidth="8.8984375" defaultRowHeight="15" x14ac:dyDescent="0.25"/>
  <cols>
    <col min="1" max="1" width="1.3984375" style="1" customWidth="1"/>
    <col min="2" max="3" width="5.09765625" style="1" customWidth="1"/>
    <col min="4" max="4" width="4.09765625" style="1" customWidth="1"/>
    <col min="5" max="5" width="8" style="6" customWidth="1"/>
    <col min="6" max="6" width="7.09765625" style="6" customWidth="1"/>
    <col min="7" max="7" width="4.3984375" style="6" customWidth="1"/>
    <col min="8" max="8" width="5.3984375" style="6" customWidth="1"/>
    <col min="9" max="9" width="5.3984375" style="1" customWidth="1"/>
    <col min="10" max="10" width="9.09765625" style="1" customWidth="1"/>
    <col min="11" max="11" width="5" style="1" customWidth="1"/>
    <col min="12" max="12" width="3.8984375" style="1" customWidth="1"/>
    <col min="13" max="13" width="9.3984375" style="6" customWidth="1"/>
    <col min="14" max="14" width="6" style="6" customWidth="1"/>
    <col min="15" max="15" width="7.09765625" style="6" customWidth="1"/>
    <col min="16" max="17" width="4.3984375" style="1" customWidth="1"/>
    <col min="18" max="18" width="4" style="1" customWidth="1"/>
    <col min="19" max="19" width="2.3984375" style="1" customWidth="1"/>
    <col min="20" max="20" width="9" style="1" hidden="1" customWidth="1"/>
    <col min="21" max="21" width="5.59765625" style="1" hidden="1" customWidth="1"/>
    <col min="22" max="22" width="5.09765625" style="19" hidden="1" customWidth="1"/>
    <col min="23" max="23" width="5.5" style="19" hidden="1" customWidth="1"/>
    <col min="24" max="24" width="5.3984375" style="1" hidden="1" customWidth="1"/>
    <col min="25" max="25" width="4.8984375" style="1" hidden="1" customWidth="1"/>
    <col min="26" max="26" width="3.69921875" style="1" hidden="1" customWidth="1"/>
    <col min="27" max="27" width="4.3984375" style="1" hidden="1" customWidth="1"/>
    <col min="28" max="37" width="7" style="1" hidden="1" customWidth="1"/>
    <col min="38" max="38" width="7" style="1" customWidth="1"/>
    <col min="39" max="16384" width="8.8984375" style="1"/>
  </cols>
  <sheetData>
    <row r="1" spans="2:46" ht="18.600000000000001" customHeight="1" thickTop="1" thickBot="1" x14ac:dyDescent="0.3">
      <c r="B1" s="461">
        <f ca="1">NOW()</f>
        <v>45691.488924537036</v>
      </c>
      <c r="C1" s="461"/>
      <c r="D1" s="461"/>
      <c r="E1" s="461"/>
      <c r="F1" s="374" t="s">
        <v>1581</v>
      </c>
      <c r="G1" s="374"/>
      <c r="H1" s="374"/>
      <c r="I1" s="374"/>
      <c r="J1" s="374"/>
      <c r="K1" s="374"/>
      <c r="L1" s="374"/>
      <c r="M1" s="374"/>
      <c r="N1" s="374"/>
      <c r="O1" s="374"/>
      <c r="P1" s="374"/>
      <c r="Q1" s="374"/>
      <c r="R1" s="374"/>
      <c r="T1" s="19"/>
      <c r="U1" s="19"/>
      <c r="X1" s="19"/>
      <c r="Y1" s="19"/>
      <c r="Z1" s="19"/>
      <c r="AA1" s="19"/>
      <c r="AB1" s="19"/>
      <c r="AC1" s="229"/>
      <c r="AD1" s="403" t="str">
        <f>IF(AK1&gt;0,"يجب عليك ادخال البيانات المطلوبة أدناه بالمعلومات الصحيحة في صفحة إدخال البيانات لتتمكن من طباعة استمارة المقررات بشكل صحيح","")</f>
        <v/>
      </c>
      <c r="AE1" s="404"/>
      <c r="AF1" s="404"/>
      <c r="AG1" s="404"/>
      <c r="AH1" s="405"/>
      <c r="AI1" s="229"/>
      <c r="AJ1" s="229"/>
      <c r="AK1" s="230"/>
      <c r="AL1" s="19"/>
      <c r="AM1" s="19"/>
      <c r="AN1" s="19"/>
      <c r="AO1" s="19"/>
      <c r="AP1" s="19"/>
      <c r="AQ1" s="19"/>
      <c r="AR1" s="19"/>
      <c r="AS1" s="19"/>
      <c r="AT1" s="19"/>
    </row>
    <row r="2" spans="2:46" ht="17.25" customHeight="1" thickBot="1" x14ac:dyDescent="0.3">
      <c r="B2" s="462" t="s">
        <v>238</v>
      </c>
      <c r="C2" s="463"/>
      <c r="D2" s="464">
        <f>'إختيار المقررات'!D1</f>
        <v>0</v>
      </c>
      <c r="E2" s="464"/>
      <c r="F2" s="448" t="s">
        <v>3</v>
      </c>
      <c r="G2" s="448"/>
      <c r="H2" s="465" t="str">
        <f>'إختيار المقررات'!J1</f>
        <v/>
      </c>
      <c r="I2" s="465"/>
      <c r="J2" s="465"/>
      <c r="K2" s="448" t="s">
        <v>4</v>
      </c>
      <c r="L2" s="448"/>
      <c r="M2" s="445" t="str">
        <f>'إختيار المقررات'!P1</f>
        <v/>
      </c>
      <c r="N2" s="445"/>
      <c r="O2" s="104" t="s">
        <v>5</v>
      </c>
      <c r="P2" s="445" t="str">
        <f>'إختيار المقررات'!V1</f>
        <v/>
      </c>
      <c r="Q2" s="445"/>
      <c r="R2" s="446"/>
      <c r="T2" s="19"/>
      <c r="U2" s="19"/>
      <c r="X2" s="19"/>
      <c r="Y2" s="19"/>
      <c r="Z2" s="19"/>
      <c r="AA2" s="19"/>
      <c r="AB2" s="19"/>
      <c r="AC2" s="229"/>
      <c r="AD2" s="406"/>
      <c r="AE2" s="407"/>
      <c r="AF2" s="407"/>
      <c r="AG2" s="407"/>
      <c r="AH2" s="408"/>
      <c r="AI2" s="231" t="s">
        <v>1596</v>
      </c>
      <c r="AJ2" s="231"/>
      <c r="AK2" s="19"/>
      <c r="AL2" s="19"/>
      <c r="AM2" s="19"/>
      <c r="AN2" s="19"/>
      <c r="AO2" s="19"/>
      <c r="AP2" s="19"/>
      <c r="AQ2" s="19"/>
      <c r="AR2" s="19"/>
      <c r="AS2" s="19"/>
      <c r="AT2" s="19"/>
    </row>
    <row r="3" spans="2:46" ht="17.25" customHeight="1" thickTop="1" thickBot="1" x14ac:dyDescent="0.3">
      <c r="B3" s="443" t="s">
        <v>239</v>
      </c>
      <c r="C3" s="442"/>
      <c r="D3" s="447" t="e">
        <f>'إختيار المقررات'!D2</f>
        <v>#N/A</v>
      </c>
      <c r="E3" s="447"/>
      <c r="F3" s="392"/>
      <c r="G3" s="392"/>
      <c r="H3" s="449"/>
      <c r="I3" s="449"/>
      <c r="J3" s="453"/>
      <c r="K3" s="453"/>
      <c r="L3" s="453"/>
      <c r="M3" s="105"/>
      <c r="N3" s="447">
        <f>'إختيار المقررات'!AB2</f>
        <v>0</v>
      </c>
      <c r="O3" s="447"/>
      <c r="P3" s="447"/>
      <c r="Q3" s="451"/>
      <c r="R3" s="452"/>
      <c r="T3" s="19"/>
      <c r="U3" s="19"/>
      <c r="W3" s="19">
        <f>IF(Z3&lt;&gt;"",1,"")</f>
        <v>1</v>
      </c>
      <c r="X3" s="19">
        <v>1</v>
      </c>
      <c r="Y3" s="19">
        <f>IF(Z3&lt;&gt;"",X3,"")</f>
        <v>1</v>
      </c>
      <c r="Z3" s="19" t="str">
        <f>IF(LEN(M2)&lt;2,K2,"")</f>
        <v>اسم الاب:</v>
      </c>
      <c r="AA3" s="19">
        <f>IFERROR(SMALL($Y$3:$Y$22,X3),"")</f>
        <v>1</v>
      </c>
      <c r="AB3" s="19"/>
      <c r="AC3" s="230"/>
      <c r="AD3" s="230"/>
      <c r="AE3" s="384" t="str">
        <f>IFERROR(VLOOKUP(AA3,$X$3:$Z$22,3,0),"")</f>
        <v>اسم الاب:</v>
      </c>
      <c r="AF3" s="384"/>
      <c r="AG3" s="384"/>
      <c r="AH3" s="230"/>
      <c r="AI3" s="230"/>
      <c r="AJ3" s="230"/>
      <c r="AK3" s="19"/>
      <c r="AL3" s="19"/>
      <c r="AM3" s="19"/>
      <c r="AN3" s="19"/>
      <c r="AO3" s="19"/>
      <c r="AP3" s="19"/>
      <c r="AQ3" s="19"/>
      <c r="AR3" s="19"/>
      <c r="AS3" s="19"/>
      <c r="AT3" s="19"/>
    </row>
    <row r="4" spans="2:46" ht="18.75" customHeight="1" thickTop="1" thickBot="1" x14ac:dyDescent="0.3">
      <c r="B4" s="443" t="s">
        <v>240</v>
      </c>
      <c r="C4" s="442"/>
      <c r="D4" s="392" t="str">
        <f>'إختيار المقررات'!D3</f>
        <v/>
      </c>
      <c r="E4" s="392"/>
      <c r="F4" s="440" t="s">
        <v>244</v>
      </c>
      <c r="G4" s="440"/>
      <c r="H4" s="393" t="str">
        <f>'إختيار المقررات'!AB1</f>
        <v/>
      </c>
      <c r="I4" s="393"/>
      <c r="J4" s="102" t="s">
        <v>248</v>
      </c>
      <c r="K4" s="392" t="str">
        <f>'إختيار المقررات'!AH1</f>
        <v/>
      </c>
      <c r="L4" s="392"/>
      <c r="M4" s="392"/>
      <c r="N4" s="447"/>
      <c r="O4" s="447"/>
      <c r="P4" s="447"/>
      <c r="Q4" s="449"/>
      <c r="R4" s="450"/>
      <c r="T4" s="19"/>
      <c r="U4" s="19"/>
      <c r="X4" s="19">
        <v>2</v>
      </c>
      <c r="Y4" s="19">
        <f t="shared" ref="Y4:Y25" si="0">IF(Z4&lt;&gt;"",X4,"")</f>
        <v>2</v>
      </c>
      <c r="Z4" s="19" t="str">
        <f>IF(LEN(P2)&lt;2,O2,"")</f>
        <v>اسم الام:</v>
      </c>
      <c r="AA4" s="19">
        <f t="shared" ref="AA4:AA21" si="1">IFERROR(SMALL($Y$3:$Y$22,X4),"")</f>
        <v>2</v>
      </c>
      <c r="AB4" s="19"/>
      <c r="AC4" s="230"/>
      <c r="AD4" s="230"/>
      <c r="AE4" s="384" t="str">
        <f t="shared" ref="AE4:AE22" si="2">IFERROR(VLOOKUP(AA4,$X$3:$Z$22,3,0),"")</f>
        <v>اسم الام:</v>
      </c>
      <c r="AF4" s="384"/>
      <c r="AG4" s="384"/>
      <c r="AH4" s="230"/>
      <c r="AI4" s="230"/>
      <c r="AJ4" s="230"/>
      <c r="AK4" s="19"/>
      <c r="AL4" s="19"/>
      <c r="AM4" s="19"/>
      <c r="AN4" s="19"/>
      <c r="AO4" s="19"/>
      <c r="AP4" s="19"/>
      <c r="AQ4" s="19"/>
      <c r="AR4" s="19"/>
      <c r="AS4" s="19"/>
      <c r="AT4" s="19"/>
    </row>
    <row r="5" spans="2:46" ht="18.75" customHeight="1" thickTop="1" thickBot="1" x14ac:dyDescent="0.3">
      <c r="B5" s="443" t="s">
        <v>241</v>
      </c>
      <c r="C5" s="442"/>
      <c r="D5" s="392" t="str">
        <f>'إختيار المقررات'!J3</f>
        <v/>
      </c>
      <c r="E5" s="392"/>
      <c r="F5" s="442" t="s">
        <v>245</v>
      </c>
      <c r="G5" s="442"/>
      <c r="H5" s="444">
        <f>'إختيار المقررات'!P3</f>
        <v>0</v>
      </c>
      <c r="I5" s="385"/>
      <c r="J5" s="102" t="s">
        <v>249</v>
      </c>
      <c r="K5" s="385" t="str">
        <f>'إختيار المقررات'!AB3</f>
        <v>غير سوري</v>
      </c>
      <c r="L5" s="385"/>
      <c r="M5" s="385"/>
      <c r="N5" s="442" t="s">
        <v>251</v>
      </c>
      <c r="O5" s="442"/>
      <c r="P5" s="392" t="str">
        <f>'إختيار المقررات'!V3</f>
        <v>غير سوري</v>
      </c>
      <c r="Q5" s="392"/>
      <c r="R5" s="441"/>
      <c r="T5" s="19"/>
      <c r="U5" s="19"/>
      <c r="X5" s="19">
        <v>3</v>
      </c>
      <c r="Y5" s="19">
        <f t="shared" si="0"/>
        <v>3</v>
      </c>
      <c r="Z5" s="19">
        <f>IF(LEN(N3)&lt;2,Q3,"")</f>
        <v>0</v>
      </c>
      <c r="AA5" s="19">
        <f t="shared" si="1"/>
        <v>3</v>
      </c>
      <c r="AB5" s="19"/>
      <c r="AC5" s="230"/>
      <c r="AD5" s="230"/>
      <c r="AE5" s="384">
        <f t="shared" si="2"/>
        <v>0</v>
      </c>
      <c r="AF5" s="384"/>
      <c r="AG5" s="384"/>
      <c r="AH5" s="230"/>
      <c r="AI5" s="230"/>
      <c r="AJ5" s="230"/>
      <c r="AK5" s="19"/>
      <c r="AL5" s="19"/>
      <c r="AM5" s="19"/>
      <c r="AN5" s="19"/>
      <c r="AO5" s="19"/>
      <c r="AP5" s="19"/>
      <c r="AQ5" s="19"/>
      <c r="AR5" s="19"/>
      <c r="AS5" s="19"/>
      <c r="AT5" s="19"/>
    </row>
    <row r="6" spans="2:46" ht="18.75" customHeight="1" thickTop="1" thickBot="1" x14ac:dyDescent="0.3">
      <c r="B6" s="466" t="s">
        <v>242</v>
      </c>
      <c r="C6" s="440"/>
      <c r="D6" s="392" t="str">
        <f>'إختيار المقررات'!AH3</f>
        <v>لايوجد</v>
      </c>
      <c r="E6" s="392"/>
      <c r="F6" s="440" t="s">
        <v>246</v>
      </c>
      <c r="G6" s="440"/>
      <c r="H6" s="392" t="str">
        <f>'إختيار المقررات'!D4</f>
        <v/>
      </c>
      <c r="I6" s="392"/>
      <c r="J6" s="103" t="s">
        <v>250</v>
      </c>
      <c r="K6" s="385" t="str">
        <f>'إختيار المقررات'!P4</f>
        <v/>
      </c>
      <c r="L6" s="385"/>
      <c r="M6" s="385"/>
      <c r="N6" s="440" t="s">
        <v>252</v>
      </c>
      <c r="O6" s="440"/>
      <c r="P6" s="392" t="str">
        <f>'إختيار المقررات'!J4</f>
        <v/>
      </c>
      <c r="Q6" s="392"/>
      <c r="R6" s="441"/>
      <c r="T6" s="19"/>
      <c r="U6" s="19"/>
      <c r="X6" s="19">
        <v>4</v>
      </c>
      <c r="Y6" s="19">
        <f t="shared" si="0"/>
        <v>4</v>
      </c>
      <c r="Z6" s="19">
        <f>IF(LEN(J3)&lt;2,M3,"")</f>
        <v>0</v>
      </c>
      <c r="AA6" s="19">
        <f t="shared" si="1"/>
        <v>4</v>
      </c>
      <c r="AB6" s="19"/>
      <c r="AC6" s="230"/>
      <c r="AD6" s="230"/>
      <c r="AE6" s="384">
        <f t="shared" si="2"/>
        <v>0</v>
      </c>
      <c r="AF6" s="384"/>
      <c r="AG6" s="384"/>
      <c r="AH6" s="230"/>
      <c r="AI6" s="230"/>
      <c r="AJ6" s="230"/>
      <c r="AK6" s="19"/>
      <c r="AL6" s="19"/>
      <c r="AM6" s="19"/>
      <c r="AN6" s="19"/>
      <c r="AO6" s="19"/>
      <c r="AP6" s="19"/>
      <c r="AQ6" s="19"/>
      <c r="AR6" s="19"/>
      <c r="AS6" s="19"/>
      <c r="AT6" s="19"/>
    </row>
    <row r="7" spans="2:46" thickTop="1" thickBot="1" x14ac:dyDescent="0.3">
      <c r="B7" s="429" t="s">
        <v>243</v>
      </c>
      <c r="C7" s="430"/>
      <c r="D7" s="467">
        <f>'إختيار المقررات'!V4</f>
        <v>0</v>
      </c>
      <c r="E7" s="433"/>
      <c r="F7" s="430" t="s">
        <v>247</v>
      </c>
      <c r="G7" s="430"/>
      <c r="H7" s="431">
        <f>'إختيار المقررات'!AB4</f>
        <v>0</v>
      </c>
      <c r="I7" s="432"/>
      <c r="J7" s="74" t="s">
        <v>119</v>
      </c>
      <c r="K7" s="433">
        <f>'إختيار المقررات'!AH4</f>
        <v>0</v>
      </c>
      <c r="L7" s="433"/>
      <c r="M7" s="433"/>
      <c r="N7" s="433"/>
      <c r="O7" s="433"/>
      <c r="P7" s="433"/>
      <c r="Q7" s="433"/>
      <c r="R7" s="434"/>
      <c r="T7" s="19"/>
      <c r="U7" s="19"/>
      <c r="X7" s="19">
        <v>5</v>
      </c>
      <c r="Y7" s="19">
        <f t="shared" si="0"/>
        <v>5</v>
      </c>
      <c r="Z7" s="19">
        <f>IF(LEN(F3)&lt;2,H3,"")</f>
        <v>0</v>
      </c>
      <c r="AA7" s="19">
        <f t="shared" si="1"/>
        <v>5</v>
      </c>
      <c r="AB7" s="19"/>
      <c r="AC7" s="230"/>
      <c r="AD7" s="230"/>
      <c r="AE7" s="384">
        <f t="shared" si="2"/>
        <v>0</v>
      </c>
      <c r="AF7" s="384"/>
      <c r="AG7" s="384"/>
      <c r="AH7" s="230"/>
      <c r="AI7" s="230"/>
      <c r="AJ7" s="230"/>
      <c r="AK7" s="19"/>
      <c r="AL7" s="19"/>
      <c r="AM7" s="19"/>
      <c r="AN7" s="19"/>
      <c r="AO7" s="19"/>
      <c r="AP7" s="19"/>
      <c r="AQ7" s="19"/>
      <c r="AR7" s="19"/>
      <c r="AS7" s="19"/>
      <c r="AT7" s="19"/>
    </row>
    <row r="8" spans="2:46" ht="24" customHeight="1" thickTop="1" thickBot="1" x14ac:dyDescent="0.3">
      <c r="B8" s="468" t="str">
        <f>IF(AD1&lt;&gt;"",AD1,AI2)</f>
        <v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v>
      </c>
      <c r="C8" s="468"/>
      <c r="D8" s="468"/>
      <c r="E8" s="468"/>
      <c r="F8" s="468"/>
      <c r="G8" s="468"/>
      <c r="H8" s="468"/>
      <c r="I8" s="468"/>
      <c r="J8" s="468"/>
      <c r="K8" s="468"/>
      <c r="L8" s="468"/>
      <c r="M8" s="468"/>
      <c r="N8" s="468"/>
      <c r="O8" s="468"/>
      <c r="P8" s="468"/>
      <c r="Q8" s="468"/>
      <c r="R8" s="468"/>
      <c r="T8" s="19"/>
      <c r="U8" s="19"/>
      <c r="X8" s="19">
        <v>6</v>
      </c>
      <c r="Y8" s="19">
        <f>IF(Z8&lt;&gt;"",X8,"")</f>
        <v>6</v>
      </c>
      <c r="Z8" s="19" t="str">
        <f>IF(LEN(D4)&lt;2,B4,"")</f>
        <v>الجنس:</v>
      </c>
      <c r="AA8" s="19">
        <f t="shared" si="1"/>
        <v>6</v>
      </c>
      <c r="AB8" s="19"/>
      <c r="AC8" s="230"/>
      <c r="AD8" s="230"/>
      <c r="AE8" s="384" t="str">
        <f t="shared" si="2"/>
        <v>الجنس:</v>
      </c>
      <c r="AF8" s="384"/>
      <c r="AG8" s="384"/>
      <c r="AH8" s="230"/>
      <c r="AI8" s="230"/>
      <c r="AJ8" s="230"/>
      <c r="AK8" s="19"/>
      <c r="AL8" s="19"/>
      <c r="AM8" s="19"/>
      <c r="AN8" s="19"/>
      <c r="AO8" s="19"/>
      <c r="AP8" s="19"/>
      <c r="AQ8" s="19"/>
      <c r="AR8" s="19"/>
      <c r="AS8" s="19"/>
      <c r="AT8" s="19"/>
    </row>
    <row r="9" spans="2:46" ht="24" customHeight="1" thickTop="1" thickBot="1" x14ac:dyDescent="0.3">
      <c r="B9" s="469"/>
      <c r="C9" s="469"/>
      <c r="D9" s="469"/>
      <c r="E9" s="469"/>
      <c r="F9" s="469"/>
      <c r="G9" s="469"/>
      <c r="H9" s="469"/>
      <c r="I9" s="469"/>
      <c r="J9" s="469"/>
      <c r="K9" s="469"/>
      <c r="L9" s="469"/>
      <c r="M9" s="469"/>
      <c r="N9" s="469"/>
      <c r="O9" s="469"/>
      <c r="P9" s="469"/>
      <c r="Q9" s="469"/>
      <c r="R9" s="469"/>
      <c r="S9" s="2"/>
      <c r="T9" s="232"/>
      <c r="U9" s="232"/>
      <c r="X9" s="19">
        <v>7</v>
      </c>
      <c r="Y9" s="19">
        <f t="shared" si="0"/>
        <v>7</v>
      </c>
      <c r="Z9" s="19" t="str">
        <f>IF(LEN(H4)&lt;2,F4,"")</f>
        <v>تاريخ الميلاد:</v>
      </c>
      <c r="AA9" s="19">
        <f t="shared" si="1"/>
        <v>7</v>
      </c>
      <c r="AB9" s="19"/>
      <c r="AC9" s="230"/>
      <c r="AD9" s="230"/>
      <c r="AE9" s="384" t="str">
        <f t="shared" si="2"/>
        <v>تاريخ الميلاد:</v>
      </c>
      <c r="AF9" s="384"/>
      <c r="AG9" s="384"/>
      <c r="AH9" s="230"/>
      <c r="AI9" s="230"/>
      <c r="AJ9" s="230"/>
      <c r="AK9" s="19"/>
      <c r="AL9" s="19"/>
      <c r="AM9" s="19"/>
      <c r="AN9" s="19"/>
      <c r="AO9" s="19"/>
      <c r="AP9" s="19"/>
      <c r="AQ9" s="19"/>
      <c r="AR9" s="19"/>
      <c r="AS9" s="19"/>
      <c r="AT9" s="19"/>
    </row>
    <row r="10" spans="2:46" ht="22.5" customHeight="1" thickTop="1" thickBot="1" x14ac:dyDescent="0.3">
      <c r="B10" s="75"/>
      <c r="C10" s="76" t="s">
        <v>26</v>
      </c>
      <c r="D10" s="435" t="s">
        <v>227</v>
      </c>
      <c r="E10" s="436"/>
      <c r="F10" s="436"/>
      <c r="G10" s="436"/>
      <c r="H10" s="436"/>
      <c r="I10" s="437"/>
      <c r="J10" s="75"/>
      <c r="K10" s="76" t="s">
        <v>26</v>
      </c>
      <c r="L10" s="435" t="s">
        <v>227</v>
      </c>
      <c r="M10" s="436"/>
      <c r="N10" s="436"/>
      <c r="O10" s="436"/>
      <c r="P10" s="436"/>
      <c r="Q10" s="437"/>
      <c r="R10" s="77"/>
      <c r="S10" s="3"/>
      <c r="T10" s="233"/>
      <c r="U10" s="234"/>
      <c r="V10" s="19" t="str">
        <f>IFERROR(SMALL('إختيار المقررات'!$F$9:$F$28,'إختيار المقررات'!BL5),"")</f>
        <v/>
      </c>
      <c r="W10" s="19" t="str">
        <f>IFERROR(SMALL('إختيار المقررات'!$BK$6:$BK$52,'إختيار المقررات'!BL5),"")</f>
        <v/>
      </c>
      <c r="X10" s="19">
        <v>8</v>
      </c>
      <c r="Y10" s="19">
        <f t="shared" si="0"/>
        <v>8</v>
      </c>
      <c r="Z10" s="19" t="str">
        <f>IF(LEN(K4)&lt;2,J4,"")</f>
        <v>مكان الميلاد:</v>
      </c>
      <c r="AA10" s="19">
        <f t="shared" si="1"/>
        <v>8</v>
      </c>
      <c r="AB10" s="19"/>
      <c r="AC10" s="230"/>
      <c r="AD10" s="230"/>
      <c r="AE10" s="384" t="str">
        <f t="shared" si="2"/>
        <v>مكان الميلاد:</v>
      </c>
      <c r="AF10" s="384"/>
      <c r="AG10" s="384"/>
      <c r="AH10" s="230"/>
      <c r="AI10" s="230"/>
      <c r="AJ10" s="230"/>
      <c r="AK10" s="19"/>
      <c r="AL10" s="19"/>
      <c r="AM10" s="19"/>
      <c r="AN10" s="19"/>
      <c r="AO10" s="19"/>
      <c r="AP10" s="19"/>
      <c r="AQ10" s="19"/>
      <c r="AR10" s="19"/>
      <c r="AS10" s="19"/>
      <c r="AT10" s="19"/>
    </row>
    <row r="11" spans="2:46" ht="17.399999999999999" customHeight="1" thickTop="1" thickBot="1" x14ac:dyDescent="0.3">
      <c r="B11" s="78" t="str">
        <f>IF(AK1&gt;0,"",IF('إختيار المقررات'!BR74=1,V10,IF('إختيار المقررات'!F28&lt;2,"",V10)))</f>
        <v/>
      </c>
      <c r="C11" s="109" t="str">
        <f>IFERROR(VLOOKUP(B11,'إختيار المقررات'!$BL$5:$BM$60,2,0),"")</f>
        <v/>
      </c>
      <c r="D11" s="438" t="str">
        <f>IFERROR(VLOOKUP(B11,'إختيار المقررات'!$BL$5:$BN$60,3,0),"")</f>
        <v/>
      </c>
      <c r="E11" s="438"/>
      <c r="F11" s="438"/>
      <c r="G11" s="438"/>
      <c r="H11" s="79" t="str">
        <f>IFERROR(VLOOKUP(D11,'إختيار المقررات'!$K$9:$T$28,9,0),"")</f>
        <v/>
      </c>
      <c r="I11" s="80" t="str">
        <f>IFERROR(IF(VLOOKUP(D11,'إختيار المقررات'!$K$9:$T$28,10,0)=0,"",VLOOKUP(D11,'إختيار المقررات'!$K$9:$T$28,10,0)),"")</f>
        <v/>
      </c>
      <c r="J11" s="78" t="str">
        <f>IF(B18="","",V18)</f>
        <v/>
      </c>
      <c r="K11" s="109" t="str">
        <f>IFERROR(VLOOKUP(J11,'إختيار المقررات'!$BL$5:$BM$60,2,0),"")</f>
        <v/>
      </c>
      <c r="L11" s="438" t="str">
        <f>IFERROR(VLOOKUP(J11,'إختيار المقررات'!$BL$5:$BN$60,3,0),"")</f>
        <v/>
      </c>
      <c r="M11" s="438"/>
      <c r="N11" s="438"/>
      <c r="O11" s="438"/>
      <c r="P11" s="81" t="str">
        <f>IFERROR(VLOOKUP(L11,'إختيار المقررات'!$K$9:$T$28,9,0),"")</f>
        <v/>
      </c>
      <c r="Q11" s="80" t="str">
        <f>IFERROR(IF(VLOOKUP(L11,'إختيار المقررات'!$K$9:$T$28,10,0)=0,"",VLOOKUP(L11,'إختيار المقررات'!$K$9:$T$28,10,0)),"")</f>
        <v/>
      </c>
      <c r="R11" s="99"/>
      <c r="T11" s="235"/>
      <c r="U11" s="19"/>
      <c r="V11" s="19" t="str">
        <f>IFERROR(SMALL('إختيار المقررات'!$F$9:$F$28,'إختيار المقررات'!BL6),"")</f>
        <v/>
      </c>
      <c r="W11" s="19" t="str">
        <f>IFERROR(SMALL('إختيار المقررات'!$BK$6:$BK$52,'إختيار المقررات'!BL6),"")</f>
        <v/>
      </c>
      <c r="X11" s="19">
        <v>9</v>
      </c>
      <c r="Y11" s="19">
        <f t="shared" si="0"/>
        <v>9</v>
      </c>
      <c r="Z11" s="19">
        <f>IF(LEN(N4)&lt;2,Q4,"")</f>
        <v>0</v>
      </c>
      <c r="AA11" s="19">
        <f t="shared" si="1"/>
        <v>9</v>
      </c>
      <c r="AB11" s="19"/>
      <c r="AC11" s="230"/>
      <c r="AD11" s="230"/>
      <c r="AE11" s="384">
        <f t="shared" si="2"/>
        <v>0</v>
      </c>
      <c r="AF11" s="384"/>
      <c r="AG11" s="384"/>
      <c r="AH11" s="230"/>
      <c r="AI11" s="230"/>
      <c r="AJ11" s="230"/>
      <c r="AK11" s="19"/>
      <c r="AL11" s="19"/>
      <c r="AM11" s="19"/>
      <c r="AN11" s="19"/>
      <c r="AO11" s="19"/>
      <c r="AP11" s="19"/>
      <c r="AQ11" s="19"/>
      <c r="AR11" s="19"/>
      <c r="AS11" s="19"/>
      <c r="AT11" s="19"/>
    </row>
    <row r="12" spans="2:46" ht="17.399999999999999" customHeight="1" thickTop="1" thickBot="1" x14ac:dyDescent="0.3">
      <c r="B12" s="78" t="str">
        <f>IF(B11="","",V11)</f>
        <v/>
      </c>
      <c r="C12" s="109" t="str">
        <f>IFERROR(VLOOKUP(B12,'إختيار المقررات'!$BL$5:$BM$60,2,0),"")</f>
        <v/>
      </c>
      <c r="D12" s="438" t="str">
        <f>IFERROR(VLOOKUP(B12,'إختيار المقررات'!$BL$5:$BN$60,3,0),"")</f>
        <v/>
      </c>
      <c r="E12" s="438"/>
      <c r="F12" s="438"/>
      <c r="G12" s="438"/>
      <c r="H12" s="79" t="str">
        <f>IFERROR(VLOOKUP(D12,'إختيار المقررات'!$K$9:$T$28,9,0),"")</f>
        <v/>
      </c>
      <c r="I12" s="80" t="str">
        <f>IFERROR(IF(VLOOKUP(D12,'إختيار المقررات'!$K$9:$T$28,10,0)=0,"",VLOOKUP(D12,'إختيار المقررات'!$K$9:$T$28,10,0)),"")</f>
        <v/>
      </c>
      <c r="J12" s="78" t="str">
        <f t="shared" ref="J12:J18" si="3">IF(J11="","",V19)</f>
        <v/>
      </c>
      <c r="K12" s="109" t="str">
        <f>IFERROR(VLOOKUP(J12,'إختيار المقررات'!$BL$5:$BM$60,2,0),"")</f>
        <v/>
      </c>
      <c r="L12" s="387" t="str">
        <f>IFERROR(VLOOKUP(J12,'إختيار المقررات'!$BL$5:$BN$60,3,0),"")</f>
        <v/>
      </c>
      <c r="M12" s="387"/>
      <c r="N12" s="387"/>
      <c r="O12" s="387"/>
      <c r="P12" s="81" t="str">
        <f>IFERROR(VLOOKUP(L12,'إختيار المقررات'!$K$9:$T$28,9,0),"")</f>
        <v/>
      </c>
      <c r="Q12" s="80" t="str">
        <f>IFERROR(IF(VLOOKUP(L12,'إختيار المقررات'!$K$9:$T$28,10,0)=0,"",VLOOKUP(L12,'إختيار المقررات'!$K$9:$T$28,10,0)),"")</f>
        <v/>
      </c>
      <c r="R12" s="99"/>
      <c r="S12" s="4"/>
      <c r="T12" s="235"/>
      <c r="U12" s="236"/>
      <c r="V12" s="19" t="str">
        <f>IFERROR(SMALL('إختيار المقررات'!$F$9:$F$28,'إختيار المقررات'!BL7),"")</f>
        <v/>
      </c>
      <c r="W12" s="19" t="str">
        <f>IFERROR(SMALL('إختيار المقررات'!$BK$6:$BK$52,'إختيار المقررات'!BL7),"")</f>
        <v/>
      </c>
      <c r="X12" s="19">
        <v>10</v>
      </c>
      <c r="Y12" s="19">
        <f t="shared" si="0"/>
        <v>10</v>
      </c>
      <c r="Z12" s="19" t="str">
        <f>IF(LEN(D5)&lt;2,B5,"")</f>
        <v>الجنسية:</v>
      </c>
      <c r="AA12" s="19">
        <f t="shared" si="1"/>
        <v>10</v>
      </c>
      <c r="AB12" s="19"/>
      <c r="AC12" s="230"/>
      <c r="AD12" s="230"/>
      <c r="AE12" s="384" t="str">
        <f t="shared" si="2"/>
        <v>الجنسية:</v>
      </c>
      <c r="AF12" s="384"/>
      <c r="AG12" s="384"/>
      <c r="AH12" s="230"/>
      <c r="AI12" s="230"/>
      <c r="AJ12" s="230"/>
      <c r="AK12" s="19"/>
      <c r="AL12" s="19"/>
      <c r="AM12" s="19"/>
      <c r="AN12" s="19"/>
      <c r="AO12" s="19"/>
      <c r="AP12" s="19"/>
      <c r="AQ12" s="19"/>
      <c r="AR12" s="19"/>
      <c r="AS12" s="19"/>
      <c r="AT12" s="19"/>
    </row>
    <row r="13" spans="2:46" ht="17.399999999999999" customHeight="1" thickTop="1" thickBot="1" x14ac:dyDescent="0.3">
      <c r="B13" s="78" t="str">
        <f t="shared" ref="B13:B18" si="4">IF(B12="","",V12)</f>
        <v/>
      </c>
      <c r="C13" s="110" t="str">
        <f>IFERROR(VLOOKUP(B13,'إختيار المقررات'!$BL$5:$BM$60,2,0),"")</f>
        <v/>
      </c>
      <c r="D13" s="387" t="str">
        <f>IFERROR(VLOOKUP(B13,'إختيار المقررات'!$BL$5:$BN$60,3,0),"")</f>
        <v/>
      </c>
      <c r="E13" s="387"/>
      <c r="F13" s="387"/>
      <c r="G13" s="387"/>
      <c r="H13" s="79" t="str">
        <f>IFERROR(VLOOKUP(D13,'إختيار المقررات'!$K$9:$T$28,9,0),"")</f>
        <v/>
      </c>
      <c r="I13" s="80" t="str">
        <f>IFERROR(IF(VLOOKUP(D13,'إختيار المقررات'!$K$9:$T$28,10,0)=0,"",VLOOKUP(D13,'إختيار المقررات'!$K$9:$T$28,10,0)),"")</f>
        <v/>
      </c>
      <c r="J13" s="78" t="str">
        <f t="shared" si="3"/>
        <v/>
      </c>
      <c r="K13" s="109" t="str">
        <f>IFERROR(VLOOKUP(J13,'إختيار المقررات'!$BL$5:$BM$60,2,0),"")</f>
        <v/>
      </c>
      <c r="L13" s="387" t="str">
        <f>IFERROR(VLOOKUP(J13,'إختيار المقررات'!$BL$5:$BN$60,3,0),"")</f>
        <v/>
      </c>
      <c r="M13" s="387"/>
      <c r="N13" s="387"/>
      <c r="O13" s="387"/>
      <c r="P13" s="81" t="str">
        <f>IFERROR(VLOOKUP(L13,'إختيار المقررات'!$K$9:$T$28,9,0),"")</f>
        <v/>
      </c>
      <c r="Q13" s="80" t="str">
        <f>IFERROR(IF(VLOOKUP(L13,'إختيار المقررات'!$K$9:$T$28,10,0)=0,"",VLOOKUP(L13,'إختيار المقررات'!$K$9:$T$28,10,0)),"")</f>
        <v/>
      </c>
      <c r="R13" s="99"/>
      <c r="S13" s="4"/>
      <c r="T13" s="235"/>
      <c r="U13" s="236"/>
      <c r="V13" s="19" t="str">
        <f>IFERROR(SMALL('إختيار المقررات'!$F$9:$F$28,'إختيار المقررات'!BL8),"")</f>
        <v/>
      </c>
      <c r="W13" s="19" t="str">
        <f>IFERROR(SMALL('إختيار المقررات'!$BK$6:$BK$52,'إختيار المقررات'!BL8),"")</f>
        <v/>
      </c>
      <c r="X13" s="19">
        <v>11</v>
      </c>
      <c r="Y13" s="19">
        <f t="shared" si="0"/>
        <v>11</v>
      </c>
      <c r="Z13" s="19" t="str">
        <f>IF(LEN(H5)&lt;2,F5,"")</f>
        <v>الرقم الوطني:</v>
      </c>
      <c r="AA13" s="19">
        <f t="shared" si="1"/>
        <v>11</v>
      </c>
      <c r="AB13" s="19"/>
      <c r="AC13" s="230"/>
      <c r="AD13" s="230"/>
      <c r="AE13" s="384" t="str">
        <f t="shared" si="2"/>
        <v>الرقم الوطني:</v>
      </c>
      <c r="AF13" s="384"/>
      <c r="AG13" s="384"/>
      <c r="AH13" s="230"/>
      <c r="AI13" s="230"/>
      <c r="AJ13" s="230"/>
      <c r="AK13" s="19"/>
      <c r="AL13" s="19"/>
      <c r="AM13" s="19"/>
      <c r="AN13" s="19"/>
      <c r="AO13" s="19"/>
      <c r="AP13" s="19"/>
      <c r="AQ13" s="19"/>
      <c r="AR13" s="19"/>
      <c r="AS13" s="19"/>
      <c r="AT13" s="19"/>
    </row>
    <row r="14" spans="2:46" ht="17.399999999999999" customHeight="1" thickTop="1" thickBot="1" x14ac:dyDescent="0.3">
      <c r="B14" s="78" t="str">
        <f t="shared" si="4"/>
        <v/>
      </c>
      <c r="C14" s="110" t="str">
        <f>IFERROR(VLOOKUP(B14,'إختيار المقررات'!$BL$5:$BM$60,2,0),"")</f>
        <v/>
      </c>
      <c r="D14" s="387" t="str">
        <f>IFERROR(VLOOKUP(B14,'إختيار المقررات'!$BL$5:$BN$60,3,0),"")</f>
        <v/>
      </c>
      <c r="E14" s="387"/>
      <c r="F14" s="387"/>
      <c r="G14" s="387"/>
      <c r="H14" s="79" t="str">
        <f>IFERROR(VLOOKUP(D14,'إختيار المقررات'!$K$9:$T$28,9,0),"")</f>
        <v/>
      </c>
      <c r="I14" s="80" t="str">
        <f>IFERROR(IF(VLOOKUP(D14,'إختيار المقررات'!$K$9:$T$28,10,0)=0,"",VLOOKUP(D14,'إختيار المقررات'!$K$9:$T$28,10,0)),"")</f>
        <v/>
      </c>
      <c r="J14" s="78" t="str">
        <f t="shared" si="3"/>
        <v/>
      </c>
      <c r="K14" s="109" t="str">
        <f>IFERROR(VLOOKUP(J14,'إختيار المقررات'!$BL$5:$BM$60,2,0),"")</f>
        <v/>
      </c>
      <c r="L14" s="387" t="str">
        <f>IFERROR(VLOOKUP(J14,'إختيار المقررات'!$BL$5:$BN$60,3,0),"")</f>
        <v/>
      </c>
      <c r="M14" s="387"/>
      <c r="N14" s="387"/>
      <c r="O14" s="387"/>
      <c r="P14" s="81" t="str">
        <f>IFERROR(VLOOKUP(L14,'إختيار المقررات'!$K$9:$T$28,9,0),"")</f>
        <v/>
      </c>
      <c r="Q14" s="80" t="str">
        <f>IFERROR(IF(VLOOKUP(L14,'إختيار المقررات'!$K$9:$T$28,10,0)=0,"",VLOOKUP(L14,'إختيار المقررات'!$K$9:$T$28,10,0)),"")</f>
        <v/>
      </c>
      <c r="R14" s="99"/>
      <c r="S14" s="4"/>
      <c r="T14" s="235"/>
      <c r="U14" s="236"/>
      <c r="V14" s="19" t="str">
        <f>IFERROR(SMALL('إختيار المقررات'!$F$9:$F$28,'إختيار المقررات'!BL9),"")</f>
        <v/>
      </c>
      <c r="W14" s="19" t="str">
        <f>IFERROR(SMALL('إختيار المقررات'!$BK$6:$BK$52,'إختيار المقررات'!BL9),"")</f>
        <v/>
      </c>
      <c r="X14" s="19">
        <v>12</v>
      </c>
      <c r="Y14" s="19" t="str">
        <f t="shared" si="0"/>
        <v/>
      </c>
      <c r="Z14" s="19" t="str">
        <f>IF(LEN(K5)&lt;2,J5,"")</f>
        <v/>
      </c>
      <c r="AA14" s="19">
        <f t="shared" si="1"/>
        <v>15</v>
      </c>
      <c r="AB14" s="19"/>
      <c r="AC14" s="230"/>
      <c r="AD14" s="230"/>
      <c r="AE14" s="384" t="str">
        <f t="shared" si="2"/>
        <v>نوع الثانوية:</v>
      </c>
      <c r="AF14" s="384"/>
      <c r="AG14" s="384"/>
      <c r="AH14" s="230"/>
      <c r="AI14" s="230"/>
      <c r="AJ14" s="230"/>
      <c r="AK14" s="19"/>
      <c r="AL14" s="19"/>
      <c r="AM14" s="19"/>
      <c r="AN14" s="19"/>
      <c r="AO14" s="19"/>
      <c r="AP14" s="19"/>
      <c r="AQ14" s="19"/>
      <c r="AR14" s="19"/>
      <c r="AS14" s="19"/>
      <c r="AT14" s="19"/>
    </row>
    <row r="15" spans="2:46" ht="17.399999999999999" customHeight="1" thickTop="1" thickBot="1" x14ac:dyDescent="0.3">
      <c r="B15" s="78" t="str">
        <f t="shared" si="4"/>
        <v/>
      </c>
      <c r="C15" s="110" t="str">
        <f>IFERROR(VLOOKUP(B15,'إختيار المقررات'!$BL$5:$BM$60,2,0),"")</f>
        <v/>
      </c>
      <c r="D15" s="387" t="str">
        <f>IFERROR(VLOOKUP(B15,'إختيار المقررات'!$BL$5:$BN$60,3,0),"")</f>
        <v/>
      </c>
      <c r="E15" s="387"/>
      <c r="F15" s="387"/>
      <c r="G15" s="387"/>
      <c r="H15" s="79" t="str">
        <f>IFERROR(VLOOKUP(D15,'إختيار المقررات'!$K$9:$T$28,9,0),"")</f>
        <v/>
      </c>
      <c r="I15" s="80" t="str">
        <f>IFERROR(IF(VLOOKUP(D15,'إختيار المقررات'!$K$9:$T$28,10,0)=0,"",VLOOKUP(D15,'إختيار المقررات'!$K$9:$T$28,10,0)),"")</f>
        <v/>
      </c>
      <c r="J15" s="78" t="str">
        <f t="shared" si="3"/>
        <v/>
      </c>
      <c r="K15" s="109" t="str">
        <f>IFERROR(VLOOKUP(J15,'إختيار المقررات'!$BL$5:$BM$60,2,0),"")</f>
        <v/>
      </c>
      <c r="L15" s="387" t="str">
        <f>IFERROR(VLOOKUP(J15,'إختيار المقررات'!$BL$5:$BN$60,3,0),"")</f>
        <v/>
      </c>
      <c r="M15" s="387"/>
      <c r="N15" s="387"/>
      <c r="O15" s="387"/>
      <c r="P15" s="81" t="str">
        <f>IFERROR(VLOOKUP(L15,'إختيار المقررات'!$K$9:$T$28,9,0),"")</f>
        <v/>
      </c>
      <c r="Q15" s="80" t="str">
        <f>IFERROR(IF(VLOOKUP(L15,'إختيار المقررات'!$K$9:$T$28,10,0)=0,"",VLOOKUP(L15,'إختيار المقررات'!$K$9:$T$28,10,0)),"")</f>
        <v/>
      </c>
      <c r="R15" s="99"/>
      <c r="S15" s="4"/>
      <c r="T15" s="235"/>
      <c r="U15" s="236"/>
      <c r="V15" s="19" t="str">
        <f>IFERROR(SMALL('إختيار المقررات'!$F$9:$F$28,'إختيار المقررات'!BL10),"")</f>
        <v/>
      </c>
      <c r="W15" s="19" t="str">
        <f>IFERROR(SMALL('إختيار المقررات'!$BK$6:$BK$52,'إختيار المقررات'!BL10),"")</f>
        <v/>
      </c>
      <c r="X15" s="19">
        <v>13</v>
      </c>
      <c r="Y15" s="19" t="str">
        <f t="shared" si="0"/>
        <v/>
      </c>
      <c r="Z15" s="19" t="str">
        <f>IF(LEN(P5)&lt;2,N5,"")</f>
        <v/>
      </c>
      <c r="AA15" s="19">
        <f t="shared" si="1"/>
        <v>16</v>
      </c>
      <c r="AB15" s="19"/>
      <c r="AC15" s="230"/>
      <c r="AD15" s="230"/>
      <c r="AE15" s="384" t="str">
        <f t="shared" si="2"/>
        <v>محافظتها:</v>
      </c>
      <c r="AF15" s="384"/>
      <c r="AG15" s="384"/>
      <c r="AH15" s="230"/>
      <c r="AI15" s="230"/>
      <c r="AJ15" s="230"/>
      <c r="AK15" s="19"/>
      <c r="AL15" s="19"/>
      <c r="AM15" s="19"/>
      <c r="AN15" s="19"/>
      <c r="AO15" s="19"/>
      <c r="AP15" s="19"/>
      <c r="AQ15" s="19"/>
      <c r="AR15" s="19"/>
      <c r="AS15" s="19"/>
      <c r="AT15" s="19"/>
    </row>
    <row r="16" spans="2:46" ht="17.399999999999999" customHeight="1" thickTop="1" thickBot="1" x14ac:dyDescent="0.3">
      <c r="B16" s="78" t="str">
        <f t="shared" si="4"/>
        <v/>
      </c>
      <c r="C16" s="110" t="str">
        <f>IFERROR(VLOOKUP(B16,'إختيار المقررات'!$BL$5:$BM$60,2,0),"")</f>
        <v/>
      </c>
      <c r="D16" s="387" t="str">
        <f>IFERROR(VLOOKUP(B16,'إختيار المقررات'!$BL$5:$BN$60,3,0),"")</f>
        <v/>
      </c>
      <c r="E16" s="387"/>
      <c r="F16" s="387"/>
      <c r="G16" s="387"/>
      <c r="H16" s="79" t="str">
        <f>IFERROR(VLOOKUP(D16,'إختيار المقررات'!$K$9:$T$28,9,0),"")</f>
        <v/>
      </c>
      <c r="I16" s="80" t="str">
        <f>IFERROR(IF(VLOOKUP(D16,'إختيار المقررات'!$K$9:$T$28,10,0)=0,"",VLOOKUP(D16,'إختيار المقررات'!$K$9:$T$28,10,0)),"")</f>
        <v/>
      </c>
      <c r="J16" s="78" t="str">
        <f t="shared" si="3"/>
        <v/>
      </c>
      <c r="K16" s="109" t="str">
        <f>IFERROR(VLOOKUP(J16,'إختيار المقررات'!$BL$5:$BM$60,2,0),"")</f>
        <v/>
      </c>
      <c r="L16" s="387" t="str">
        <f>IFERROR(VLOOKUP(J16,'إختيار المقررات'!$BL$5:$BN$60,3,0),"")</f>
        <v/>
      </c>
      <c r="M16" s="387"/>
      <c r="N16" s="387"/>
      <c r="O16" s="387"/>
      <c r="P16" s="81" t="str">
        <f>IFERROR(VLOOKUP(L16,'إختيار المقررات'!$K$9:$T$28,9,0),"")</f>
        <v/>
      </c>
      <c r="Q16" s="80" t="str">
        <f>IFERROR(IF(VLOOKUP(L16,'إختيار المقررات'!$K$9:$T$28,10,0)=0,"",VLOOKUP(L16,'إختيار المقررات'!$K$9:$T$28,10,0)),"")</f>
        <v/>
      </c>
      <c r="R16" s="99"/>
      <c r="S16" s="4"/>
      <c r="T16" s="235"/>
      <c r="U16" s="236"/>
      <c r="V16" s="19" t="str">
        <f>IFERROR(SMALL('إختيار المقررات'!$F$9:$F$28,'إختيار المقررات'!BL11),"")</f>
        <v/>
      </c>
      <c r="W16" s="19" t="str">
        <f>IFERROR(SMALL('إختيار المقررات'!$BK$6:$BK$52,'إختيار المقررات'!BL11),"")</f>
        <v/>
      </c>
      <c r="X16" s="19">
        <v>14</v>
      </c>
      <c r="Y16" s="19" t="str">
        <f t="shared" si="0"/>
        <v/>
      </c>
      <c r="Z16" s="19" t="str">
        <f>IF(LEN(D6)&lt;2,B6,"")</f>
        <v/>
      </c>
      <c r="AA16" s="19">
        <f t="shared" si="1"/>
        <v>17</v>
      </c>
      <c r="AB16" s="19"/>
      <c r="AC16" s="230"/>
      <c r="AD16" s="230"/>
      <c r="AE16" s="384" t="str">
        <f t="shared" si="2"/>
        <v>عامها:</v>
      </c>
      <c r="AF16" s="384"/>
      <c r="AG16" s="384"/>
      <c r="AH16" s="230"/>
      <c r="AI16" s="230"/>
      <c r="AJ16" s="230"/>
      <c r="AK16" s="19"/>
      <c r="AL16" s="19"/>
      <c r="AM16" s="19"/>
      <c r="AN16" s="19"/>
      <c r="AO16" s="19"/>
      <c r="AP16" s="19"/>
      <c r="AQ16" s="19"/>
      <c r="AR16" s="19"/>
      <c r="AS16" s="19"/>
      <c r="AT16" s="19"/>
    </row>
    <row r="17" spans="2:46" ht="17.399999999999999" customHeight="1" thickTop="1" thickBot="1" x14ac:dyDescent="0.3">
      <c r="B17" s="78" t="str">
        <f t="shared" si="4"/>
        <v/>
      </c>
      <c r="C17" s="110" t="str">
        <f>IFERROR(VLOOKUP(B17,'إختيار المقررات'!$BL$5:$BM$60,2,0),"")</f>
        <v/>
      </c>
      <c r="D17" s="387" t="str">
        <f>IFERROR(VLOOKUP(B17,'إختيار المقررات'!$BL$5:$BN$60,3,0),"")</f>
        <v/>
      </c>
      <c r="E17" s="387"/>
      <c r="F17" s="387"/>
      <c r="G17" s="387"/>
      <c r="H17" s="79" t="str">
        <f>IFERROR(VLOOKUP(D17,'إختيار المقررات'!$K$9:$T$28,9,0),"")</f>
        <v/>
      </c>
      <c r="I17" s="80" t="str">
        <f>IFERROR(IF(VLOOKUP(D17,'إختيار المقررات'!$K$9:$T$28,10,0)=0,"",VLOOKUP(D17,'إختيار المقررات'!$K$9:$T$28,10,0)),"")</f>
        <v/>
      </c>
      <c r="J17" s="78" t="str">
        <f t="shared" si="3"/>
        <v/>
      </c>
      <c r="K17" s="109" t="str">
        <f>IFERROR(VLOOKUP(J17,'إختيار المقررات'!$BL$5:$BM$60,2,0),"")</f>
        <v/>
      </c>
      <c r="L17" s="387" t="str">
        <f>IFERROR(VLOOKUP(J17,'إختيار المقررات'!$BL$5:$BN$60,3,0),"")</f>
        <v/>
      </c>
      <c r="M17" s="387"/>
      <c r="N17" s="387"/>
      <c r="O17" s="387"/>
      <c r="P17" s="81" t="str">
        <f>IFERROR(VLOOKUP(L17,'إختيار المقررات'!$K$9:$T$28,9,0),"")</f>
        <v/>
      </c>
      <c r="Q17" s="80" t="str">
        <f>IFERROR(IF(VLOOKUP(L17,'إختيار المقررات'!$K$9:$T$28,10,0)=0,"",VLOOKUP(L17,'إختيار المقررات'!$K$9:$T$28,10,0)),"")</f>
        <v/>
      </c>
      <c r="R17" s="99"/>
      <c r="S17" s="4"/>
      <c r="T17" s="235"/>
      <c r="U17" s="236"/>
      <c r="V17" s="19" t="str">
        <f>IFERROR(SMALL('إختيار المقررات'!$F$9:$F$28,'إختيار المقررات'!BL12),"")</f>
        <v/>
      </c>
      <c r="W17" s="19" t="str">
        <f>IFERROR(SMALL('إختيار المقررات'!$BK$6:$BK$52,'إختيار المقررات'!BL12),"")</f>
        <v/>
      </c>
      <c r="X17" s="19">
        <v>15</v>
      </c>
      <c r="Y17" s="19">
        <f t="shared" si="0"/>
        <v>15</v>
      </c>
      <c r="Z17" s="19" t="str">
        <f>IF(LEN(H6)&lt;2,F6,"")</f>
        <v>نوع الثانوية:</v>
      </c>
      <c r="AA17" s="19">
        <f t="shared" si="1"/>
        <v>18</v>
      </c>
      <c r="AB17" s="19"/>
      <c r="AC17" s="230"/>
      <c r="AD17" s="230"/>
      <c r="AE17" s="384" t="str">
        <f t="shared" si="2"/>
        <v>الموبايل:</v>
      </c>
      <c r="AF17" s="384"/>
      <c r="AG17" s="384"/>
      <c r="AH17" s="230"/>
      <c r="AI17" s="230"/>
      <c r="AJ17" s="230"/>
      <c r="AK17" s="19"/>
      <c r="AL17" s="19"/>
      <c r="AM17" s="19"/>
      <c r="AN17" s="19"/>
      <c r="AO17" s="19"/>
      <c r="AP17" s="19"/>
      <c r="AQ17" s="19"/>
      <c r="AR17" s="19"/>
      <c r="AS17" s="19"/>
      <c r="AT17" s="19"/>
    </row>
    <row r="18" spans="2:46" ht="17.399999999999999" customHeight="1" thickTop="1" thickBot="1" x14ac:dyDescent="0.3">
      <c r="B18" s="78" t="str">
        <f t="shared" si="4"/>
        <v/>
      </c>
      <c r="C18" s="110" t="str">
        <f>IFERROR(VLOOKUP(B18,'إختيار المقررات'!$BL$5:$BM$60,2,0),"")</f>
        <v/>
      </c>
      <c r="D18" s="387" t="str">
        <f>IFERROR(VLOOKUP(B18,'إختيار المقررات'!$BL$5:$BN$60,3,0),"")</f>
        <v/>
      </c>
      <c r="E18" s="387"/>
      <c r="F18" s="387"/>
      <c r="G18" s="387"/>
      <c r="H18" s="79" t="str">
        <f>IFERROR(VLOOKUP(D18,'إختيار المقررات'!$K$9:$T$28,9,0),"")</f>
        <v/>
      </c>
      <c r="I18" s="80" t="str">
        <f>IFERROR(IF(VLOOKUP(D18,'إختيار المقررات'!$K$9:$T$28,10,0)=0,"",VLOOKUP(D18,'إختيار المقررات'!$K$9:$T$28,10,0)),"")</f>
        <v/>
      </c>
      <c r="J18" s="78" t="str">
        <f t="shared" si="3"/>
        <v/>
      </c>
      <c r="K18" s="109" t="str">
        <f>IFERROR(VLOOKUP(J18,'إختيار المقررات'!$BL$5:$BM$60,2,0),"")</f>
        <v/>
      </c>
      <c r="L18" s="387" t="str">
        <f>IFERROR(VLOOKUP(J18,'إختيار المقررات'!$BL$5:$BN$60,3,0),"")</f>
        <v/>
      </c>
      <c r="M18" s="387"/>
      <c r="N18" s="387"/>
      <c r="O18" s="387"/>
      <c r="P18" s="81" t="str">
        <f>IFERROR(VLOOKUP(L18,'إختيار المقررات'!$K$9:$T$29,9,0),"")</f>
        <v/>
      </c>
      <c r="Q18" s="80" t="str">
        <f>IFERROR(IF(VLOOKUP(L18,'إختيار المقررات'!$K$9:$T$29,10,0)=0,"",VLOOKUP(L18,'إختيار المقررات'!$K$9:$T$29,10,0)),"")</f>
        <v/>
      </c>
      <c r="R18" s="99"/>
      <c r="S18" s="4"/>
      <c r="T18" s="235"/>
      <c r="U18" s="236"/>
      <c r="V18" s="19" t="str">
        <f>IFERROR(SMALL('إختيار المقررات'!$F$9:$F$28,'إختيار المقررات'!BL13),"")</f>
        <v/>
      </c>
      <c r="W18" s="19" t="str">
        <f>IFERROR(SMALL('إختيار المقررات'!$BK$6:$BK$52,'إختيار المقررات'!BL13),"")</f>
        <v/>
      </c>
      <c r="X18" s="19">
        <v>16</v>
      </c>
      <c r="Y18" s="19">
        <f t="shared" si="0"/>
        <v>16</v>
      </c>
      <c r="Z18" s="19" t="str">
        <f>IF(LEN(K6)&lt;2,J6,"")</f>
        <v>محافظتها:</v>
      </c>
      <c r="AA18" s="19">
        <f t="shared" si="1"/>
        <v>19</v>
      </c>
      <c r="AB18" s="19"/>
      <c r="AC18" s="230"/>
      <c r="AD18" s="230"/>
      <c r="AE18" s="384" t="str">
        <f t="shared" si="2"/>
        <v>الهاتف:</v>
      </c>
      <c r="AF18" s="384"/>
      <c r="AG18" s="384"/>
      <c r="AH18" s="230"/>
      <c r="AI18" s="230"/>
      <c r="AJ18" s="230"/>
      <c r="AK18" s="19"/>
      <c r="AL18" s="19"/>
      <c r="AM18" s="19"/>
      <c r="AN18" s="19"/>
      <c r="AO18" s="19"/>
      <c r="AP18" s="19"/>
      <c r="AQ18" s="19"/>
      <c r="AR18" s="19"/>
      <c r="AS18" s="19"/>
      <c r="AT18" s="19"/>
    </row>
    <row r="19" spans="2:46" ht="5.4" customHeight="1" thickTop="1" thickBot="1" x14ac:dyDescent="0.3">
      <c r="B19" s="78"/>
      <c r="C19" s="108"/>
      <c r="D19" s="108"/>
      <c r="E19" s="108"/>
      <c r="F19" s="108"/>
      <c r="G19" s="108"/>
      <c r="H19" s="75"/>
      <c r="I19" s="75"/>
      <c r="J19" s="78">
        <f>V26</f>
        <v>0</v>
      </c>
      <c r="K19" s="109"/>
      <c r="L19" s="387"/>
      <c r="M19" s="387"/>
      <c r="N19" s="387"/>
      <c r="O19" s="387"/>
      <c r="P19" s="81"/>
      <c r="Q19" s="80"/>
      <c r="R19" s="99"/>
      <c r="S19" s="4"/>
      <c r="T19" s="235"/>
      <c r="U19" s="236"/>
      <c r="V19" s="19" t="str">
        <f>IFERROR(SMALL('إختيار المقررات'!$F$9:$F$28,'إختيار المقررات'!BL14),"")</f>
        <v/>
      </c>
      <c r="W19" s="19" t="str">
        <f>IFERROR(SMALL('إختيار المقررات'!$BK$6:$BK$52,'إختيار المقررات'!BL14),"")</f>
        <v/>
      </c>
      <c r="X19" s="19">
        <v>17</v>
      </c>
      <c r="Y19" s="19">
        <f t="shared" si="0"/>
        <v>17</v>
      </c>
      <c r="Z19" s="19" t="str">
        <f>IF(LEN(P6)&lt;2,N6,"")</f>
        <v>عامها:</v>
      </c>
      <c r="AA19" s="19">
        <f t="shared" si="1"/>
        <v>20</v>
      </c>
      <c r="AB19" s="19"/>
      <c r="AC19" s="230"/>
      <c r="AD19" s="230"/>
      <c r="AE19" s="384" t="str">
        <f t="shared" si="2"/>
        <v>العنوان :</v>
      </c>
      <c r="AF19" s="384"/>
      <c r="AG19" s="384"/>
      <c r="AH19" s="230"/>
      <c r="AI19" s="230"/>
      <c r="AJ19" s="230"/>
      <c r="AK19" s="19"/>
      <c r="AL19" s="19"/>
      <c r="AM19" s="19"/>
      <c r="AN19" s="19"/>
      <c r="AO19" s="19"/>
      <c r="AP19" s="19"/>
      <c r="AQ19" s="19"/>
      <c r="AR19" s="19"/>
      <c r="AS19" s="19"/>
      <c r="AT19" s="19"/>
    </row>
    <row r="20" spans="2:46" ht="27" customHeight="1" thickTop="1" thickBot="1" x14ac:dyDescent="0.3">
      <c r="B20" s="439" t="e">
        <f>'إدخال البيانات'!A2</f>
        <v>#N/A</v>
      </c>
      <c r="C20" s="439"/>
      <c r="D20" s="439"/>
      <c r="E20" s="439"/>
      <c r="F20" s="439"/>
      <c r="G20" s="439"/>
      <c r="H20" s="439"/>
      <c r="I20" s="439"/>
      <c r="J20" s="439"/>
      <c r="K20" s="439"/>
      <c r="L20" s="439"/>
      <c r="M20" s="439"/>
      <c r="N20" s="439"/>
      <c r="O20" s="439"/>
      <c r="P20" s="439"/>
      <c r="Q20" s="439"/>
      <c r="R20" s="439"/>
      <c r="S20" s="4"/>
      <c r="T20" s="235"/>
      <c r="U20" s="236"/>
      <c r="V20" s="19" t="str">
        <f>IFERROR(SMALL('إختيار المقررات'!$F$9:$F$28,'إختيار المقررات'!BL15),"")</f>
        <v/>
      </c>
      <c r="W20" s="19" t="str">
        <f>IFERROR(SMALL('إختيار المقررات'!$BK$6:$BK$52,'إختيار المقررات'!BL15),"")</f>
        <v/>
      </c>
      <c r="X20" s="19">
        <v>18</v>
      </c>
      <c r="Y20" s="19">
        <f t="shared" si="0"/>
        <v>18</v>
      </c>
      <c r="Z20" s="19" t="str">
        <f>IF(LEN(D7)&lt;2,B7,"")</f>
        <v>الموبايل:</v>
      </c>
      <c r="AA20" s="19" t="str">
        <f t="shared" si="1"/>
        <v/>
      </c>
      <c r="AB20" s="19"/>
      <c r="AC20" s="230"/>
      <c r="AD20" s="230"/>
      <c r="AE20" s="384" t="str">
        <f t="shared" si="2"/>
        <v/>
      </c>
      <c r="AF20" s="384"/>
      <c r="AG20" s="384"/>
      <c r="AH20" s="230"/>
      <c r="AI20" s="230"/>
      <c r="AJ20" s="230"/>
      <c r="AK20" s="19"/>
      <c r="AL20" s="19"/>
      <c r="AM20" s="19"/>
      <c r="AN20" s="19"/>
      <c r="AO20" s="19"/>
      <c r="AP20" s="19"/>
      <c r="AQ20" s="19"/>
      <c r="AR20" s="19"/>
      <c r="AS20" s="19"/>
      <c r="AT20" s="19"/>
    </row>
    <row r="21" spans="2:46" ht="5.4" customHeight="1" thickTop="1" thickBot="1" x14ac:dyDescent="0.3">
      <c r="B21" s="78"/>
      <c r="C21" s="99"/>
      <c r="D21" s="99"/>
      <c r="E21" s="99"/>
      <c r="F21" s="99"/>
      <c r="G21" s="99"/>
      <c r="H21" s="75"/>
      <c r="I21" s="75"/>
      <c r="J21" s="78"/>
      <c r="K21" s="99"/>
      <c r="L21" s="99"/>
      <c r="M21" s="99"/>
      <c r="N21" s="99"/>
      <c r="O21" s="99"/>
      <c r="P21" s="75"/>
      <c r="Q21" s="75"/>
      <c r="R21" s="99"/>
      <c r="S21" s="4"/>
      <c r="T21" s="235"/>
      <c r="U21" s="236"/>
      <c r="V21" s="19" t="str">
        <f>IFERROR(SMALL('إختيار المقررات'!$F$9:$F$28,'إختيار المقررات'!BL16),"")</f>
        <v/>
      </c>
      <c r="X21" s="19">
        <v>19</v>
      </c>
      <c r="Y21" s="19">
        <f t="shared" si="0"/>
        <v>19</v>
      </c>
      <c r="Z21" s="19" t="str">
        <f>IF(LEN(H7)&lt;2,F7,"")</f>
        <v>الهاتف:</v>
      </c>
      <c r="AA21" s="19" t="str">
        <f t="shared" si="1"/>
        <v/>
      </c>
      <c r="AB21" s="19"/>
      <c r="AC21" s="230"/>
      <c r="AD21" s="230"/>
      <c r="AE21" s="384" t="str">
        <f t="shared" si="2"/>
        <v/>
      </c>
      <c r="AF21" s="384"/>
      <c r="AG21" s="384"/>
      <c r="AH21" s="230"/>
      <c r="AI21" s="230"/>
      <c r="AJ21" s="230"/>
      <c r="AK21" s="19"/>
      <c r="AL21" s="19"/>
      <c r="AM21" s="19"/>
      <c r="AN21" s="19"/>
      <c r="AO21" s="19"/>
      <c r="AP21" s="19"/>
      <c r="AQ21" s="19"/>
      <c r="AR21" s="19"/>
      <c r="AS21" s="19"/>
      <c r="AT21" s="19"/>
    </row>
    <row r="22" spans="2:46" ht="24.6" customHeight="1" thickTop="1" x14ac:dyDescent="0.25">
      <c r="B22" s="394" t="s">
        <v>129</v>
      </c>
      <c r="C22" s="395"/>
      <c r="D22" s="395"/>
      <c r="E22" s="395"/>
      <c r="F22" s="97">
        <f>'إختيار المقررات'!AH16</f>
        <v>0</v>
      </c>
      <c r="G22" s="395" t="s">
        <v>402</v>
      </c>
      <c r="H22" s="395"/>
      <c r="I22" s="395"/>
      <c r="J22" s="395"/>
      <c r="K22" s="385">
        <f>'إختيار المقررات'!AH17</f>
        <v>0</v>
      </c>
      <c r="L22" s="385"/>
      <c r="M22" s="395" t="str">
        <f>IF('إختيار المقررات'!AB19&gt;0,"عدد المقررات المسجلة","عدد المقررات المسجلة لأكثر من مرتين")</f>
        <v>عدد المقررات المسجلة لأكثر من مرتين</v>
      </c>
      <c r="N22" s="395"/>
      <c r="O22" s="395"/>
      <c r="P22" s="395"/>
      <c r="Q22" s="385">
        <f>IF('إختيار المقررات'!AB19&gt;0,'إختيار المقررات'!AH19,'إختيار المقررات'!AH18)</f>
        <v>0</v>
      </c>
      <c r="R22" s="386"/>
      <c r="S22" s="5"/>
      <c r="T22" s="19"/>
      <c r="U22" s="19"/>
      <c r="V22" s="19" t="str">
        <f>IFERROR(SMALL('إختيار المقررات'!$F$9:$F$28,'إختيار المقررات'!BL17),"")</f>
        <v/>
      </c>
      <c r="X22" s="19">
        <v>20</v>
      </c>
      <c r="Y22" s="19">
        <f t="shared" si="0"/>
        <v>20</v>
      </c>
      <c r="Z22" s="19" t="str">
        <f>IF(LEN(K7)&lt;2,J7,"")</f>
        <v>العنوان :</v>
      </c>
      <c r="AA22" s="19"/>
      <c r="AB22" s="19"/>
      <c r="AC22" s="230"/>
      <c r="AD22" s="230"/>
      <c r="AE22" s="384" t="str">
        <f t="shared" si="2"/>
        <v/>
      </c>
      <c r="AF22" s="384"/>
      <c r="AG22" s="384"/>
      <c r="AH22" s="230"/>
      <c r="AI22" s="230"/>
      <c r="AJ22" s="230"/>
      <c r="AK22" s="19"/>
      <c r="AL22" s="19"/>
      <c r="AM22" s="19"/>
      <c r="AN22" s="19"/>
      <c r="AO22" s="19"/>
      <c r="AP22" s="19"/>
      <c r="AQ22" s="19"/>
      <c r="AR22" s="19"/>
      <c r="AS22" s="19"/>
      <c r="AT22" s="19"/>
    </row>
    <row r="23" spans="2:46" ht="13.8" x14ac:dyDescent="0.25">
      <c r="B23" s="388" t="s">
        <v>123</v>
      </c>
      <c r="C23" s="389"/>
      <c r="D23" s="389"/>
      <c r="E23" s="390">
        <f>'إختيار المقررات'!D5</f>
        <v>0</v>
      </c>
      <c r="F23" s="390"/>
      <c r="G23" s="390"/>
      <c r="H23" s="390"/>
      <c r="I23" s="391"/>
      <c r="J23" s="82" t="s">
        <v>423</v>
      </c>
      <c r="K23" s="392" t="e">
        <f>'إختيار المقررات'!P5</f>
        <v>#N/A</v>
      </c>
      <c r="L23" s="392"/>
      <c r="M23" s="98" t="s">
        <v>0</v>
      </c>
      <c r="N23" s="393" t="e">
        <f>'إختيار المقررات'!V5</f>
        <v>#N/A</v>
      </c>
      <c r="O23" s="393"/>
      <c r="P23" s="83"/>
      <c r="Q23" s="83"/>
      <c r="R23" s="83"/>
      <c r="T23" s="19"/>
      <c r="U23" s="19"/>
      <c r="V23" s="19" t="str">
        <f>IFERROR(SMALL('إختيار المقررات'!$F$9:$F$28,'إختيار المقررات'!BL18),"")</f>
        <v/>
      </c>
      <c r="X23" s="19"/>
      <c r="Y23" s="19" t="str">
        <f t="shared" si="0"/>
        <v/>
      </c>
      <c r="Z23" s="19"/>
      <c r="AA23" s="19"/>
      <c r="AB23" s="19"/>
      <c r="AC23" s="230"/>
      <c r="AD23" s="230"/>
      <c r="AE23" s="409"/>
      <c r="AF23" s="409"/>
      <c r="AG23" s="409"/>
      <c r="AH23" s="230"/>
      <c r="AI23" s="230"/>
      <c r="AJ23" s="230"/>
      <c r="AK23" s="19"/>
      <c r="AL23" s="19"/>
      <c r="AM23" s="19"/>
      <c r="AN23" s="19"/>
      <c r="AO23" s="19"/>
      <c r="AP23" s="19"/>
      <c r="AQ23" s="19"/>
      <c r="AR23" s="19"/>
      <c r="AS23" s="19"/>
      <c r="AT23" s="19"/>
    </row>
    <row r="24" spans="2:46" ht="15.6" customHeight="1" x14ac:dyDescent="0.25">
      <c r="B24" s="414" t="s">
        <v>128</v>
      </c>
      <c r="C24" s="415"/>
      <c r="D24" s="415"/>
      <c r="E24" s="425">
        <f>'إختيار المقررات'!AH9</f>
        <v>12000</v>
      </c>
      <c r="F24" s="425"/>
      <c r="G24" s="426"/>
      <c r="H24" s="375" t="s">
        <v>487</v>
      </c>
      <c r="I24" s="368"/>
      <c r="J24" s="368"/>
      <c r="K24" s="378" t="e">
        <f>'إختيار المقررات'!AB5</f>
        <v>#N/A</v>
      </c>
      <c r="L24" s="379"/>
      <c r="M24" s="368" t="s">
        <v>424</v>
      </c>
      <c r="N24" s="368"/>
      <c r="O24" s="368" t="s">
        <v>425</v>
      </c>
      <c r="P24" s="368"/>
      <c r="Q24" s="368" t="s">
        <v>428</v>
      </c>
      <c r="R24" s="371"/>
      <c r="T24" s="19"/>
      <c r="U24" s="19"/>
      <c r="V24" s="19" t="str">
        <f>IFERROR(SMALL('إختيار المقررات'!$F$9:$F$28,'إختيار المقررات'!BL19),"")</f>
        <v/>
      </c>
      <c r="X24" s="19"/>
      <c r="Y24" s="19" t="str">
        <f t="shared" si="0"/>
        <v/>
      </c>
      <c r="Z24" s="19"/>
      <c r="AA24" s="19"/>
      <c r="AB24" s="19"/>
      <c r="AC24" s="230"/>
      <c r="AD24" s="230"/>
      <c r="AE24" s="409"/>
      <c r="AF24" s="409"/>
      <c r="AG24" s="409"/>
      <c r="AH24" s="230"/>
      <c r="AI24" s="230"/>
      <c r="AJ24" s="230"/>
      <c r="AK24" s="19"/>
      <c r="AL24" s="19"/>
      <c r="AM24" s="19"/>
      <c r="AN24" s="19"/>
      <c r="AO24" s="19"/>
      <c r="AP24" s="19"/>
      <c r="AQ24" s="19"/>
      <c r="AR24" s="19"/>
      <c r="AS24" s="19"/>
      <c r="AT24" s="19"/>
    </row>
    <row r="25" spans="2:46" ht="13.8" x14ac:dyDescent="0.25">
      <c r="B25" s="414" t="s">
        <v>426</v>
      </c>
      <c r="C25" s="415"/>
      <c r="D25" s="415"/>
      <c r="E25" s="400">
        <f>'إختيار المقررات'!AH10</f>
        <v>0</v>
      </c>
      <c r="F25" s="400"/>
      <c r="G25" s="401"/>
      <c r="H25" s="376"/>
      <c r="I25" s="369"/>
      <c r="J25" s="369"/>
      <c r="K25" s="380"/>
      <c r="L25" s="381"/>
      <c r="M25" s="369"/>
      <c r="N25" s="369"/>
      <c r="O25" s="369"/>
      <c r="P25" s="369"/>
      <c r="Q25" s="369"/>
      <c r="R25" s="372"/>
      <c r="T25" s="19"/>
      <c r="U25" s="19"/>
      <c r="V25" s="19" t="str">
        <f>IFERROR(SMALL('إختيار المقررات'!$F$9:$F$29,'إختيار المقررات'!BL20),"")</f>
        <v/>
      </c>
      <c r="X25" s="19"/>
      <c r="Y25" s="19" t="str">
        <f t="shared" si="0"/>
        <v/>
      </c>
      <c r="Z25" s="19"/>
      <c r="AA25" s="19"/>
      <c r="AB25" s="19"/>
      <c r="AC25" s="230"/>
      <c r="AD25" s="230"/>
      <c r="AE25" s="409"/>
      <c r="AF25" s="409"/>
      <c r="AG25" s="409"/>
      <c r="AH25" s="230"/>
      <c r="AI25" s="230"/>
      <c r="AJ25" s="230"/>
      <c r="AK25" s="19"/>
      <c r="AL25" s="19"/>
      <c r="AM25" s="19"/>
      <c r="AN25" s="19"/>
      <c r="AO25" s="19"/>
      <c r="AP25" s="19"/>
      <c r="AQ25" s="19"/>
      <c r="AR25" s="19"/>
      <c r="AS25" s="19"/>
      <c r="AT25" s="19"/>
    </row>
    <row r="26" spans="2:46" ht="13.8" x14ac:dyDescent="0.25">
      <c r="B26" s="398" t="s">
        <v>23</v>
      </c>
      <c r="C26" s="399"/>
      <c r="D26" s="399"/>
      <c r="E26" s="427" t="e">
        <f>'إختيار المقررات'!AH7</f>
        <v>#N/A</v>
      </c>
      <c r="F26" s="427"/>
      <c r="G26" s="428"/>
      <c r="H26" s="377"/>
      <c r="I26" s="370"/>
      <c r="J26" s="370"/>
      <c r="K26" s="382"/>
      <c r="L26" s="383"/>
      <c r="M26" s="369"/>
      <c r="N26" s="369"/>
      <c r="O26" s="369"/>
      <c r="P26" s="369"/>
      <c r="Q26" s="369"/>
      <c r="R26" s="372"/>
      <c r="T26" s="19"/>
      <c r="U26" s="19"/>
      <c r="X26" s="19"/>
      <c r="Y26" s="19"/>
      <c r="Z26" s="19"/>
      <c r="AA26" s="19"/>
      <c r="AB26" s="19"/>
      <c r="AC26" s="230"/>
      <c r="AD26" s="230"/>
      <c r="AE26" s="409"/>
      <c r="AF26" s="409"/>
      <c r="AG26" s="409"/>
      <c r="AH26" s="230"/>
      <c r="AI26" s="230"/>
      <c r="AJ26" s="230"/>
      <c r="AK26" s="19"/>
      <c r="AL26" s="19"/>
      <c r="AM26" s="19"/>
      <c r="AN26" s="19"/>
      <c r="AO26" s="19"/>
      <c r="AP26" s="19"/>
      <c r="AQ26" s="19"/>
      <c r="AR26" s="19"/>
      <c r="AS26" s="19"/>
      <c r="AT26" s="19"/>
    </row>
    <row r="27" spans="2:46" ht="13.8" x14ac:dyDescent="0.25">
      <c r="B27" s="414" t="s">
        <v>253</v>
      </c>
      <c r="C27" s="415"/>
      <c r="D27" s="415"/>
      <c r="E27" s="400" t="e">
        <f>'إختيار المقررات'!AH8</f>
        <v>#N/A</v>
      </c>
      <c r="F27" s="400"/>
      <c r="G27" s="401"/>
      <c r="H27" s="410" t="s">
        <v>19</v>
      </c>
      <c r="I27" s="411"/>
      <c r="J27" s="84">
        <f>'إختيار المقررات'!AH13</f>
        <v>0</v>
      </c>
      <c r="K27" s="84"/>
      <c r="L27" s="85"/>
      <c r="M27" s="369"/>
      <c r="N27" s="369"/>
      <c r="O27" s="369"/>
      <c r="P27" s="369"/>
      <c r="Q27" s="369"/>
      <c r="R27" s="372"/>
      <c r="T27" s="19"/>
      <c r="U27" s="19"/>
      <c r="V27" s="19" t="str">
        <f>IFERROR(SMALL('إختيار المقررات'!$U$20:$U$32,'إختيار المقررات'!V28),"")</f>
        <v/>
      </c>
      <c r="X27" s="19"/>
      <c r="Y27" s="19"/>
      <c r="Z27" s="19"/>
      <c r="AA27" s="19"/>
      <c r="AB27" s="19"/>
      <c r="AC27" s="230"/>
      <c r="AD27" s="230"/>
      <c r="AE27" s="230"/>
      <c r="AF27" s="230"/>
      <c r="AG27" s="230"/>
      <c r="AH27" s="230"/>
      <c r="AI27" s="230"/>
      <c r="AJ27" s="230"/>
      <c r="AK27" s="19"/>
      <c r="AL27" s="19"/>
      <c r="AM27" s="19"/>
      <c r="AN27" s="19"/>
      <c r="AO27" s="19"/>
      <c r="AP27" s="19"/>
      <c r="AQ27" s="19"/>
      <c r="AR27" s="19"/>
      <c r="AS27" s="19"/>
      <c r="AT27" s="19"/>
    </row>
    <row r="28" spans="2:46" ht="13.8" x14ac:dyDescent="0.25">
      <c r="B28" s="396" t="s">
        <v>21</v>
      </c>
      <c r="C28" s="397"/>
      <c r="D28" s="397"/>
      <c r="E28" s="460" t="e">
        <f>'إختيار المقررات'!AH12</f>
        <v>#N/A</v>
      </c>
      <c r="F28" s="460"/>
      <c r="G28" s="460"/>
      <c r="H28" s="86"/>
      <c r="I28" s="86"/>
      <c r="J28" s="87"/>
      <c r="K28" s="87"/>
      <c r="L28" s="88"/>
      <c r="M28" s="369"/>
      <c r="N28" s="369"/>
      <c r="O28" s="369"/>
      <c r="P28" s="369"/>
      <c r="Q28" s="369"/>
      <c r="R28" s="372"/>
      <c r="T28" s="19"/>
      <c r="U28" s="19"/>
      <c r="X28" s="19"/>
      <c r="Y28" s="19"/>
      <c r="Z28" s="19"/>
      <c r="AA28" s="19"/>
      <c r="AB28" s="19"/>
      <c r="AC28" s="230"/>
      <c r="AD28" s="230"/>
      <c r="AE28" s="230"/>
      <c r="AF28" s="230"/>
      <c r="AG28" s="230"/>
      <c r="AH28" s="230"/>
      <c r="AI28" s="230"/>
      <c r="AJ28" s="230"/>
      <c r="AK28" s="19"/>
      <c r="AL28" s="19"/>
      <c r="AM28" s="19"/>
      <c r="AN28" s="19"/>
      <c r="AO28" s="19"/>
      <c r="AP28" s="19"/>
      <c r="AQ28" s="19"/>
      <c r="AR28" s="19"/>
      <c r="AS28" s="19"/>
      <c r="AT28" s="19"/>
    </row>
    <row r="29" spans="2:46" ht="13.8" x14ac:dyDescent="0.25">
      <c r="B29" s="454" t="str">
        <f>'إختيار المقررات'!V12</f>
        <v>منقطع عن التسجيل في</v>
      </c>
      <c r="C29" s="455"/>
      <c r="D29" s="455"/>
      <c r="E29" s="455"/>
      <c r="F29" s="455"/>
      <c r="G29" s="455"/>
      <c r="H29" s="455"/>
      <c r="I29" s="455"/>
      <c r="J29" s="455"/>
      <c r="K29" s="455"/>
      <c r="L29" s="456"/>
      <c r="M29" s="369"/>
      <c r="N29" s="369"/>
      <c r="O29" s="369"/>
      <c r="P29" s="369"/>
      <c r="Q29" s="369"/>
      <c r="R29" s="372"/>
      <c r="T29" s="19"/>
      <c r="U29" s="19"/>
      <c r="V29" s="19" t="str">
        <f>IFERROR(SMALL('إختيار المقررات'!$U$20:$U$32,'إختيار المقررات'!V30),"")</f>
        <v/>
      </c>
      <c r="X29" s="19"/>
      <c r="Y29" s="19"/>
      <c r="Z29" s="19"/>
      <c r="AA29" s="19"/>
      <c r="AB29" s="19"/>
      <c r="AC29" s="230"/>
      <c r="AD29" s="230"/>
      <c r="AE29" s="230"/>
      <c r="AF29" s="230"/>
      <c r="AG29" s="230"/>
      <c r="AH29" s="230"/>
      <c r="AI29" s="230"/>
      <c r="AJ29" s="230"/>
      <c r="AK29" s="19"/>
      <c r="AL29" s="19"/>
      <c r="AM29" s="19"/>
      <c r="AN29" s="19"/>
      <c r="AO29" s="19"/>
      <c r="AP29" s="19"/>
      <c r="AQ29" s="19"/>
      <c r="AR29" s="19"/>
      <c r="AS29" s="19"/>
      <c r="AT29" s="19"/>
    </row>
    <row r="30" spans="2:46" ht="15" customHeight="1" x14ac:dyDescent="0.25">
      <c r="B30" s="457" t="str">
        <f>'إختيار المقررات'!V13</f>
        <v/>
      </c>
      <c r="C30" s="458"/>
      <c r="D30" s="458"/>
      <c r="E30" s="458"/>
      <c r="F30" s="458"/>
      <c r="G30" s="458" t="str">
        <f>'إختيار المقررات'!V14</f>
        <v/>
      </c>
      <c r="H30" s="458"/>
      <c r="I30" s="458"/>
      <c r="J30" s="458"/>
      <c r="K30" s="458"/>
      <c r="L30" s="459"/>
      <c r="M30" s="369"/>
      <c r="N30" s="369"/>
      <c r="O30" s="369"/>
      <c r="P30" s="369"/>
      <c r="Q30" s="369"/>
      <c r="R30" s="372"/>
      <c r="T30" s="19"/>
      <c r="U30" s="19"/>
      <c r="X30" s="19"/>
      <c r="Y30" s="19"/>
      <c r="Z30" s="19"/>
      <c r="AA30" s="19"/>
      <c r="AB30" s="19"/>
      <c r="AC30" s="230"/>
      <c r="AD30" s="230"/>
      <c r="AE30" s="230"/>
      <c r="AF30" s="230"/>
      <c r="AG30" s="230"/>
      <c r="AH30" s="230"/>
      <c r="AI30" s="230"/>
      <c r="AJ30" s="230"/>
      <c r="AK30" s="19"/>
      <c r="AL30" s="19"/>
      <c r="AM30" s="19"/>
      <c r="AN30" s="19"/>
      <c r="AO30" s="19"/>
      <c r="AP30" s="19"/>
      <c r="AQ30" s="19"/>
      <c r="AR30" s="19"/>
      <c r="AS30" s="19"/>
      <c r="AT30" s="19"/>
    </row>
    <row r="31" spans="2:46" ht="15" customHeight="1" x14ac:dyDescent="0.25">
      <c r="B31" s="457" t="str">
        <f>'إختيار المقررات'!V15</f>
        <v/>
      </c>
      <c r="C31" s="458"/>
      <c r="D31" s="458"/>
      <c r="E31" s="458"/>
      <c r="F31" s="458"/>
      <c r="G31" s="458" t="str">
        <f>'إختيار المقررات'!V16</f>
        <v/>
      </c>
      <c r="H31" s="458"/>
      <c r="I31" s="458"/>
      <c r="J31" s="458"/>
      <c r="K31" s="458"/>
      <c r="L31" s="459"/>
      <c r="M31" s="369"/>
      <c r="N31" s="369"/>
      <c r="O31" s="369"/>
      <c r="P31" s="369"/>
      <c r="Q31" s="369"/>
      <c r="R31" s="372"/>
      <c r="T31" s="19"/>
      <c r="U31" s="19"/>
      <c r="V31" s="19" t="str">
        <f>IFERROR(SMALL('إختيار المقررات'!$U$20:$U$32,'إختيار المقررات'!V31),"")</f>
        <v/>
      </c>
      <c r="X31" s="19"/>
      <c r="Y31" s="19"/>
      <c r="Z31" s="19"/>
      <c r="AA31" s="19"/>
      <c r="AB31" s="19"/>
      <c r="AC31" s="230"/>
      <c r="AD31" s="230"/>
      <c r="AE31" s="230"/>
      <c r="AF31" s="230"/>
      <c r="AG31" s="230"/>
      <c r="AH31" s="230"/>
      <c r="AI31" s="230"/>
      <c r="AJ31" s="230"/>
      <c r="AK31" s="19"/>
      <c r="AL31" s="19"/>
      <c r="AM31" s="19"/>
      <c r="AN31" s="19"/>
      <c r="AO31" s="19"/>
      <c r="AP31" s="19"/>
      <c r="AQ31" s="19"/>
      <c r="AR31" s="19"/>
      <c r="AS31" s="19"/>
      <c r="AT31" s="19"/>
    </row>
    <row r="32" spans="2:46" ht="15.6" customHeight="1" x14ac:dyDescent="0.25">
      <c r="B32" s="366" t="str">
        <f>'إختيار المقررات'!V16</f>
        <v/>
      </c>
      <c r="C32" s="367"/>
      <c r="D32" s="367"/>
      <c r="E32" s="367"/>
      <c r="F32" s="367"/>
      <c r="G32" s="96"/>
      <c r="H32" s="96"/>
      <c r="I32" s="96"/>
      <c r="J32" s="96"/>
      <c r="K32" s="96"/>
      <c r="L32" s="89"/>
      <c r="M32" s="370"/>
      <c r="N32" s="370"/>
      <c r="O32" s="370"/>
      <c r="P32" s="370"/>
      <c r="Q32" s="370"/>
      <c r="R32" s="373"/>
      <c r="T32" s="19"/>
      <c r="U32" s="19"/>
      <c r="X32" s="19"/>
      <c r="Y32" s="19"/>
      <c r="Z32" s="19"/>
      <c r="AA32" s="19"/>
      <c r="AB32" s="19"/>
      <c r="AC32" s="230"/>
      <c r="AD32" s="230"/>
      <c r="AE32" s="230"/>
      <c r="AF32" s="230"/>
      <c r="AG32" s="230"/>
      <c r="AH32" s="230"/>
      <c r="AI32" s="230"/>
      <c r="AJ32" s="230"/>
      <c r="AK32" s="19"/>
      <c r="AL32" s="19"/>
      <c r="AM32" s="19"/>
      <c r="AN32" s="19"/>
      <c r="AO32" s="19"/>
      <c r="AP32" s="19"/>
      <c r="AQ32" s="19"/>
      <c r="AR32" s="19"/>
      <c r="AS32" s="19"/>
      <c r="AT32" s="19"/>
    </row>
    <row r="33" spans="2:46" ht="17.25" customHeight="1" x14ac:dyDescent="0.25">
      <c r="B33" s="421" t="s">
        <v>433</v>
      </c>
      <c r="C33" s="422"/>
      <c r="D33" s="422"/>
      <c r="E33" s="422"/>
      <c r="F33" s="422"/>
      <c r="G33" s="422"/>
      <c r="H33" s="422"/>
      <c r="I33" s="422"/>
      <c r="J33" s="422"/>
      <c r="K33" s="422"/>
      <c r="L33" s="422"/>
      <c r="M33" s="422"/>
      <c r="N33" s="422"/>
      <c r="O33" s="422"/>
      <c r="P33" s="422"/>
      <c r="Q33" s="422"/>
      <c r="R33" s="423"/>
      <c r="T33" s="19"/>
      <c r="U33" s="19"/>
      <c r="V33" s="19" t="str">
        <f>IFERROR(SMALL('إختيار المقررات'!$U$20:$U$32,'إختيار المقررات'!V32),"")</f>
        <v/>
      </c>
      <c r="X33" s="19"/>
      <c r="Y33" s="19"/>
      <c r="Z33" s="19"/>
      <c r="AA33" s="19"/>
      <c r="AB33" s="19"/>
      <c r="AC33" s="230"/>
      <c r="AD33" s="230"/>
      <c r="AE33" s="230"/>
      <c r="AF33" s="230"/>
      <c r="AG33" s="230"/>
      <c r="AH33" s="230"/>
      <c r="AI33" s="230"/>
      <c r="AJ33" s="230"/>
      <c r="AK33" s="19"/>
      <c r="AL33" s="19"/>
      <c r="AM33" s="19"/>
      <c r="AN33" s="19"/>
      <c r="AO33" s="19"/>
      <c r="AP33" s="19"/>
      <c r="AQ33" s="19"/>
      <c r="AR33" s="19"/>
      <c r="AS33" s="19"/>
      <c r="AT33" s="19"/>
    </row>
    <row r="34" spans="2:46" ht="16.5" customHeight="1" x14ac:dyDescent="0.25">
      <c r="B34" s="417" t="s">
        <v>27</v>
      </c>
      <c r="C34" s="417"/>
      <c r="D34" s="417"/>
      <c r="E34" s="417"/>
      <c r="F34" s="417"/>
      <c r="G34" s="417"/>
      <c r="H34" s="417"/>
      <c r="I34" s="417"/>
      <c r="J34" s="417"/>
      <c r="K34" s="417"/>
      <c r="L34" s="417"/>
      <c r="M34" s="417"/>
      <c r="N34" s="417"/>
      <c r="O34" s="417"/>
      <c r="P34" s="417"/>
      <c r="Q34" s="417"/>
      <c r="R34" s="417"/>
      <c r="T34" s="19"/>
      <c r="U34" s="19"/>
      <c r="X34" s="19"/>
      <c r="Y34" s="19"/>
      <c r="Z34" s="19"/>
      <c r="AA34" s="19"/>
      <c r="AB34" s="19"/>
      <c r="AC34" s="230"/>
      <c r="AD34" s="230"/>
      <c r="AE34" s="230"/>
      <c r="AF34" s="230"/>
      <c r="AG34" s="230"/>
      <c r="AH34" s="230"/>
      <c r="AI34" s="230"/>
      <c r="AJ34" s="230"/>
      <c r="AK34" s="19"/>
      <c r="AL34" s="19"/>
      <c r="AM34" s="19"/>
      <c r="AN34" s="19"/>
      <c r="AO34" s="19"/>
      <c r="AP34" s="19"/>
      <c r="AQ34" s="19"/>
      <c r="AR34" s="19"/>
      <c r="AS34" s="19"/>
      <c r="AT34" s="19"/>
    </row>
    <row r="35" spans="2:46" ht="24" customHeight="1" x14ac:dyDescent="0.25">
      <c r="B35" s="412" t="s">
        <v>28</v>
      </c>
      <c r="C35" s="412"/>
      <c r="D35" s="412"/>
      <c r="E35" s="412"/>
      <c r="F35" s="417" t="e">
        <f>'إختيار المقررات'!AH14</f>
        <v>#N/A</v>
      </c>
      <c r="G35" s="417"/>
      <c r="H35" s="412" t="str">
        <f>IF(D4="أنثى","ليرة سورية فقط لا غير من الطالبة","ليرة سورية فقط لا غير من الطالب")</f>
        <v>ليرة سورية فقط لا غير من الطالب</v>
      </c>
      <c r="I35" s="412"/>
      <c r="J35" s="412"/>
      <c r="K35" s="412"/>
      <c r="L35" s="412"/>
      <c r="M35" s="424" t="str">
        <f>H2</f>
        <v/>
      </c>
      <c r="N35" s="424"/>
      <c r="O35" s="424"/>
      <c r="P35" s="424"/>
      <c r="Q35" s="424"/>
      <c r="R35" s="424"/>
      <c r="T35" s="19"/>
      <c r="U35" s="19"/>
      <c r="X35" s="19"/>
      <c r="Y35" s="19"/>
      <c r="Z35" s="19"/>
      <c r="AA35" s="19"/>
      <c r="AB35" s="19"/>
      <c r="AC35" s="230"/>
      <c r="AD35" s="230"/>
      <c r="AE35" s="230"/>
      <c r="AF35" s="230"/>
      <c r="AG35" s="230"/>
      <c r="AH35" s="230"/>
      <c r="AI35" s="230"/>
      <c r="AJ35" s="230"/>
      <c r="AK35" s="19"/>
      <c r="AL35" s="19"/>
      <c r="AM35" s="19"/>
      <c r="AN35" s="19"/>
      <c r="AO35" s="19"/>
      <c r="AP35" s="19"/>
      <c r="AQ35" s="19"/>
      <c r="AR35" s="19"/>
      <c r="AS35" s="19"/>
      <c r="AT35" s="19"/>
    </row>
    <row r="36" spans="2:46" ht="24" customHeight="1" x14ac:dyDescent="0.25">
      <c r="B36" s="412" t="str">
        <f>IF(D4="أنثى","رقمها الامتحاني","رقمه الامتحاني")</f>
        <v>رقمه الامتحاني</v>
      </c>
      <c r="C36" s="412"/>
      <c r="D36" s="412"/>
      <c r="E36" s="417">
        <f>D2</f>
        <v>0</v>
      </c>
      <c r="F36" s="417"/>
      <c r="G36" s="412" t="s">
        <v>29</v>
      </c>
      <c r="H36" s="412"/>
      <c r="I36" s="412"/>
      <c r="J36" s="412"/>
      <c r="K36" s="412"/>
      <c r="L36" s="412"/>
      <c r="M36" s="412"/>
      <c r="N36" s="412"/>
      <c r="O36" s="412"/>
      <c r="P36" s="412"/>
      <c r="Q36" s="412"/>
      <c r="R36" s="412"/>
      <c r="T36" s="19"/>
      <c r="U36" s="19"/>
      <c r="X36" s="19"/>
      <c r="Y36" s="19"/>
      <c r="Z36" s="19"/>
      <c r="AA36" s="19"/>
      <c r="AB36" s="19"/>
      <c r="AC36" s="230"/>
      <c r="AD36" s="230"/>
      <c r="AE36" s="230"/>
      <c r="AF36" s="230"/>
      <c r="AG36" s="230"/>
      <c r="AH36" s="230"/>
      <c r="AI36" s="230"/>
      <c r="AJ36" s="230"/>
      <c r="AK36" s="19"/>
      <c r="AL36" s="19"/>
      <c r="AM36" s="19"/>
      <c r="AN36" s="19"/>
      <c r="AO36" s="19"/>
      <c r="AP36" s="19"/>
      <c r="AQ36" s="19"/>
      <c r="AR36" s="19"/>
      <c r="AS36" s="19"/>
      <c r="AT36" s="19"/>
    </row>
    <row r="37" spans="2:46" ht="10.5" customHeight="1" x14ac:dyDescent="0.25">
      <c r="B37" s="90"/>
      <c r="C37" s="100"/>
      <c r="D37" s="419"/>
      <c r="E37" s="419"/>
      <c r="F37" s="419"/>
      <c r="G37" s="419"/>
      <c r="H37" s="419"/>
      <c r="I37" s="91"/>
      <c r="J37" s="91"/>
      <c r="K37" s="90"/>
      <c r="L37" s="100"/>
      <c r="M37" s="419"/>
      <c r="N37" s="419"/>
      <c r="O37" s="419"/>
      <c r="P37" s="419"/>
      <c r="Q37" s="91"/>
      <c r="R37" s="91"/>
      <c r="T37" s="19"/>
      <c r="U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row>
    <row r="38" spans="2:46" ht="10.5" customHeight="1" x14ac:dyDescent="0.25">
      <c r="B38" s="92"/>
      <c r="C38" s="101"/>
      <c r="D38" s="420"/>
      <c r="E38" s="420"/>
      <c r="F38" s="420"/>
      <c r="G38" s="420"/>
      <c r="H38" s="420"/>
      <c r="I38" s="93"/>
      <c r="J38" s="93"/>
      <c r="K38" s="92"/>
      <c r="L38" s="101"/>
      <c r="M38" s="420"/>
      <c r="N38" s="420"/>
      <c r="O38" s="420"/>
      <c r="P38" s="420"/>
      <c r="Q38" s="93"/>
      <c r="R38" s="93"/>
      <c r="T38" s="19"/>
      <c r="U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row>
    <row r="39" spans="2:46" ht="21" customHeight="1" x14ac:dyDescent="0.25">
      <c r="B39" s="418" t="s">
        <v>24</v>
      </c>
      <c r="C39" s="418"/>
      <c r="D39" s="418"/>
      <c r="E39" s="418"/>
      <c r="F39" s="418"/>
      <c r="G39" s="418"/>
      <c r="H39" s="418"/>
      <c r="I39" s="418"/>
      <c r="J39" s="418"/>
      <c r="K39" s="418"/>
      <c r="L39" s="418"/>
      <c r="M39" s="418"/>
      <c r="N39" s="418"/>
      <c r="O39" s="418"/>
      <c r="P39" s="418"/>
      <c r="Q39" s="418"/>
      <c r="R39" s="418"/>
      <c r="T39" s="19"/>
      <c r="U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row>
    <row r="40" spans="2:46" ht="15.75" customHeight="1" x14ac:dyDescent="0.25">
      <c r="B40" s="416" t="s">
        <v>27</v>
      </c>
      <c r="C40" s="416"/>
      <c r="D40" s="416"/>
      <c r="E40" s="416"/>
      <c r="F40" s="416"/>
      <c r="G40" s="416"/>
      <c r="H40" s="416"/>
      <c r="I40" s="416"/>
      <c r="J40" s="416"/>
      <c r="K40" s="416"/>
      <c r="L40" s="416"/>
      <c r="M40" s="416"/>
      <c r="N40" s="416"/>
      <c r="O40" s="416"/>
      <c r="P40" s="416"/>
      <c r="Q40" s="416"/>
      <c r="R40" s="416"/>
      <c r="T40" s="19"/>
      <c r="U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row>
    <row r="41" spans="2:46" ht="22.5" customHeight="1" x14ac:dyDescent="0.25">
      <c r="B41" s="412" t="s">
        <v>28</v>
      </c>
      <c r="C41" s="412"/>
      <c r="D41" s="412"/>
      <c r="E41" s="412"/>
      <c r="F41" s="417" t="e">
        <f>'إختيار المقررات'!AH15</f>
        <v>#N/A</v>
      </c>
      <c r="G41" s="417"/>
      <c r="H41" s="412" t="str">
        <f>H35</f>
        <v>ليرة سورية فقط لا غير من الطالب</v>
      </c>
      <c r="I41" s="412"/>
      <c r="J41" s="412"/>
      <c r="K41" s="412"/>
      <c r="L41" s="424" t="str">
        <f>M35</f>
        <v/>
      </c>
      <c r="M41" s="424"/>
      <c r="N41" s="424"/>
      <c r="O41" s="424"/>
      <c r="P41" s="424"/>
      <c r="Q41" s="424"/>
      <c r="R41" s="424"/>
      <c r="T41" s="19"/>
      <c r="U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row>
    <row r="42" spans="2:46" ht="22.5" customHeight="1" x14ac:dyDescent="0.25">
      <c r="B42" s="402" t="str">
        <f>B36</f>
        <v>رقمه الامتحاني</v>
      </c>
      <c r="C42" s="402"/>
      <c r="D42" s="402"/>
      <c r="E42" s="413">
        <f>E36</f>
        <v>0</v>
      </c>
      <c r="F42" s="413"/>
      <c r="G42" s="402" t="s">
        <v>29</v>
      </c>
      <c r="H42" s="402"/>
      <c r="I42" s="402"/>
      <c r="J42" s="402"/>
      <c r="K42" s="402"/>
      <c r="L42" s="402"/>
      <c r="M42" s="402"/>
      <c r="N42" s="402"/>
      <c r="O42" s="402"/>
      <c r="P42" s="402"/>
      <c r="Q42" s="402"/>
      <c r="R42" s="402"/>
      <c r="T42" s="19"/>
      <c r="U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row>
    <row r="43" spans="2:46" ht="17.25" customHeight="1" x14ac:dyDescent="0.25">
      <c r="B43" s="94"/>
      <c r="C43" s="94"/>
      <c r="D43" s="94"/>
      <c r="E43" s="94"/>
      <c r="F43" s="94"/>
      <c r="G43" s="94"/>
      <c r="H43" s="94"/>
      <c r="I43" s="94"/>
      <c r="J43" s="94"/>
      <c r="K43" s="94"/>
      <c r="L43" s="94"/>
      <c r="M43" s="94"/>
      <c r="N43" s="94"/>
      <c r="O43" s="94"/>
      <c r="P43" s="94"/>
      <c r="Q43" s="94"/>
      <c r="R43" s="94"/>
      <c r="T43" s="19"/>
      <c r="U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row>
    <row r="44" spans="2:46" ht="23.25" customHeight="1" thickBot="1" x14ac:dyDescent="0.3">
      <c r="B44" s="95"/>
      <c r="C44" s="95"/>
      <c r="D44" s="95"/>
      <c r="E44" s="95"/>
      <c r="F44" s="95"/>
      <c r="G44" s="95"/>
      <c r="H44" s="95"/>
      <c r="I44" s="95"/>
      <c r="J44" s="95"/>
      <c r="K44" s="95"/>
      <c r="L44" s="95"/>
      <c r="M44" s="95"/>
      <c r="N44" s="95"/>
      <c r="O44" s="95"/>
      <c r="P44" s="95"/>
      <c r="Q44" s="95"/>
      <c r="R44" s="95"/>
    </row>
    <row r="45" spans="2:46" ht="20.25" customHeight="1" thickTop="1" x14ac:dyDescent="0.25">
      <c r="B45" s="23"/>
      <c r="C45" s="23"/>
      <c r="D45" s="23"/>
      <c r="E45" s="23"/>
      <c r="F45" s="23"/>
      <c r="I45" s="6"/>
      <c r="J45" s="6"/>
      <c r="K45" s="6"/>
      <c r="L45" s="6"/>
      <c r="P45" s="6"/>
      <c r="Q45" s="6"/>
      <c r="R45" s="6"/>
    </row>
    <row r="46" spans="2:46" ht="13.8" x14ac:dyDescent="0.25">
      <c r="B46" s="23"/>
      <c r="C46" s="23"/>
      <c r="D46" s="23"/>
      <c r="E46" s="23"/>
      <c r="F46" s="23"/>
      <c r="G46" s="24"/>
      <c r="H46" s="24"/>
      <c r="I46" s="24"/>
      <c r="J46" s="24"/>
      <c r="K46" s="24"/>
      <c r="L46" s="24"/>
      <c r="M46" s="24"/>
      <c r="N46" s="24"/>
      <c r="O46" s="24"/>
      <c r="P46" s="24"/>
      <c r="Q46" s="24"/>
      <c r="R46" s="24"/>
    </row>
    <row r="47" spans="2:46" ht="7.5" customHeight="1" x14ac:dyDescent="0.25">
      <c r="B47" s="23"/>
      <c r="C47" s="23"/>
      <c r="D47" s="23"/>
      <c r="E47" s="23"/>
      <c r="F47" s="23"/>
      <c r="G47" s="24"/>
      <c r="H47" s="24"/>
      <c r="I47" s="24"/>
      <c r="J47" s="24"/>
      <c r="K47" s="24"/>
      <c r="L47" s="24"/>
      <c r="M47" s="24"/>
      <c r="N47" s="24"/>
      <c r="O47" s="24"/>
      <c r="P47" s="24"/>
      <c r="Q47" s="24"/>
      <c r="R47" s="24"/>
    </row>
  </sheetData>
  <sheetProtection algorithmName="SHA-512" hashValue="7PaYQXoPSWA6knb/sSc0XLYY52LN2WWYi/QZoxh0roOnoRrc2IS3IfDkuZYTMc2KQgWdbm62FTKZFyyZjGWNOg==" saltValue="X65lE4/IlfPhpG+HxoL48g==" spinCount="100000" sheet="1" selectLockedCells="1" selectUnlockedCells="1"/>
  <mergeCells count="141">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N6:O6"/>
    <mergeCell ref="K6:M6"/>
    <mergeCell ref="P6:R6"/>
    <mergeCell ref="F5:G5"/>
    <mergeCell ref="N5:O5"/>
    <mergeCell ref="B5:C5"/>
    <mergeCell ref="D5:E5"/>
    <mergeCell ref="H6:I6"/>
    <mergeCell ref="H5:I5"/>
    <mergeCell ref="K5:M5"/>
    <mergeCell ref="P5:R5"/>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K22:L22"/>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6:G26"/>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H41:K41"/>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5:G25"/>
  </mergeCells>
  <conditionalFormatting sqref="B38:R38 B46:R47">
    <cfRule type="expression" dxfId="10" priority="7">
      <formula>$J$27="لا"</formula>
    </cfRule>
  </conditionalFormatting>
  <conditionalFormatting sqref="B39:R44">
    <cfRule type="expression" dxfId="9" priority="1">
      <formula>$F$35=$E$28</formula>
    </cfRule>
  </conditionalFormatting>
  <conditionalFormatting sqref="AC1">
    <cfRule type="expression" dxfId="8" priority="4">
      <formula>AC1&lt;&gt;""</formula>
    </cfRule>
  </conditionalFormatting>
  <conditionalFormatting sqref="AD1:AH2">
    <cfRule type="expression" dxfId="7" priority="3">
      <formula>$AD$1&lt;&gt;""</formula>
    </cfRule>
  </conditionalFormatting>
  <conditionalFormatting sqref="AE3:AE26">
    <cfRule type="expression" dxfId="6" priority="2">
      <formula>AE3&lt;&gt;""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M5"/>
  <sheetViews>
    <sheetView rightToLeft="1" workbookViewId="0">
      <selection activeCell="DL5" sqref="DL5"/>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3984375" style="1" bestFit="1" customWidth="1"/>
    <col min="11" max="12" width="9" style="1"/>
    <col min="13" max="14" width="12.3984375" style="1" bestFit="1" customWidth="1"/>
    <col min="15" max="18" width="9" style="1"/>
    <col min="19" max="19" width="10.09765625" style="1" bestFit="1" customWidth="1"/>
    <col min="20" max="21" width="3.3984375" style="10" customWidth="1"/>
    <col min="22" max="110" width="3.3984375" style="1" customWidth="1"/>
    <col min="111" max="111" width="5.3984375" style="1" bestFit="1" customWidth="1"/>
    <col min="112" max="115" width="3.3984375" style="1" customWidth="1"/>
    <col min="116" max="119" width="10.8984375" style="1" customWidth="1"/>
    <col min="120" max="120" width="11" style="1" customWidth="1"/>
    <col min="121" max="121" width="10.8984375" style="1" customWidth="1"/>
    <col min="122" max="122" width="9.3984375" style="1" bestFit="1" customWidth="1"/>
    <col min="123" max="125" width="9.3984375" style="1" customWidth="1"/>
    <col min="126" max="126" width="11.3984375" style="1" bestFit="1" customWidth="1"/>
    <col min="127" max="127" width="5.09765625" style="1" bestFit="1" customWidth="1"/>
    <col min="128" max="128" width="8.8984375" style="1" bestFit="1" customWidth="1"/>
    <col min="129" max="129" width="9.3984375" style="1" bestFit="1" customWidth="1"/>
    <col min="130" max="130" width="9.3984375" style="1" customWidth="1"/>
    <col min="131" max="131" width="8.3984375" style="1" bestFit="1" customWidth="1"/>
    <col min="132" max="133" width="6.3984375" style="1" bestFit="1" customWidth="1"/>
    <col min="134" max="134" width="3.3984375" style="1" bestFit="1" customWidth="1"/>
    <col min="135" max="135" width="14.3984375" style="1" bestFit="1" customWidth="1"/>
    <col min="136" max="136" width="12.3984375" style="1" bestFit="1" customWidth="1"/>
    <col min="137" max="137" width="13.3984375" style="1" bestFit="1" customWidth="1"/>
    <col min="138" max="138" width="12.3984375" style="1" bestFit="1" customWidth="1"/>
    <col min="139" max="139" width="9" style="1"/>
    <col min="140" max="143" width="11.3984375" style="1" customWidth="1"/>
    <col min="144" max="16384" width="9" style="1"/>
  </cols>
  <sheetData>
    <row r="1" spans="1:143" ht="18" thickBot="1" x14ac:dyDescent="0.3">
      <c r="A1" s="121"/>
      <c r="B1" s="538"/>
      <c r="C1" s="538"/>
      <c r="D1" s="500"/>
      <c r="E1" s="500"/>
      <c r="F1" s="500"/>
      <c r="G1" s="500"/>
      <c r="H1" s="500"/>
      <c r="I1" s="500"/>
      <c r="J1" s="500"/>
      <c r="K1" s="539" t="s">
        <v>16</v>
      </c>
      <c r="L1" s="541" t="s">
        <v>116</v>
      </c>
      <c r="M1" s="544" t="s">
        <v>114</v>
      </c>
      <c r="N1" s="544" t="s">
        <v>115</v>
      </c>
      <c r="O1" s="527" t="s">
        <v>52</v>
      </c>
      <c r="P1" s="500" t="s">
        <v>30</v>
      </c>
      <c r="Q1" s="500"/>
      <c r="R1" s="500"/>
      <c r="S1" s="529" t="s">
        <v>9</v>
      </c>
      <c r="T1" s="515" t="s">
        <v>31</v>
      </c>
      <c r="U1" s="516"/>
      <c r="V1" s="516"/>
      <c r="W1" s="516"/>
      <c r="X1" s="516"/>
      <c r="Y1" s="516"/>
      <c r="Z1" s="516"/>
      <c r="AA1" s="516"/>
      <c r="AB1" s="516"/>
      <c r="AC1" s="516"/>
      <c r="AD1" s="516"/>
      <c r="AE1" s="516"/>
      <c r="AF1" s="516"/>
      <c r="AG1" s="516"/>
      <c r="AH1" s="516"/>
      <c r="AI1" s="516"/>
      <c r="AJ1" s="516"/>
      <c r="AK1" s="516"/>
      <c r="AL1" s="516"/>
      <c r="AM1" s="516"/>
      <c r="AN1" s="516"/>
      <c r="AO1" s="516"/>
      <c r="AP1" s="516"/>
      <c r="AQ1" s="531"/>
      <c r="AR1" s="515" t="s">
        <v>20</v>
      </c>
      <c r="AS1" s="516"/>
      <c r="AT1" s="516"/>
      <c r="AU1" s="516"/>
      <c r="AV1" s="516"/>
      <c r="AW1" s="516"/>
      <c r="AX1" s="516"/>
      <c r="AY1" s="516"/>
      <c r="AZ1" s="516"/>
      <c r="BA1" s="516"/>
      <c r="BB1" s="516"/>
      <c r="BC1" s="516"/>
      <c r="BD1" s="516"/>
      <c r="BE1" s="516"/>
      <c r="BF1" s="516"/>
      <c r="BG1" s="516"/>
      <c r="BH1" s="516"/>
      <c r="BI1" s="516"/>
      <c r="BJ1" s="516"/>
      <c r="BK1" s="516"/>
      <c r="BL1" s="516"/>
      <c r="BM1" s="516"/>
      <c r="BN1" s="516"/>
      <c r="BO1" s="531"/>
      <c r="BP1" s="515" t="s">
        <v>32</v>
      </c>
      <c r="BQ1" s="516"/>
      <c r="BR1" s="516"/>
      <c r="BS1" s="516"/>
      <c r="BT1" s="516"/>
      <c r="BU1" s="516"/>
      <c r="BV1" s="516"/>
      <c r="BW1" s="516"/>
      <c r="BX1" s="516"/>
      <c r="BY1" s="516"/>
      <c r="BZ1" s="516"/>
      <c r="CA1" s="516"/>
      <c r="CB1" s="516"/>
      <c r="CC1" s="516"/>
      <c r="CD1" s="516"/>
      <c r="CE1" s="516"/>
      <c r="CF1" s="516"/>
      <c r="CG1" s="516"/>
      <c r="CH1" s="516"/>
      <c r="CI1" s="516"/>
      <c r="CJ1" s="164"/>
      <c r="CK1" s="164"/>
      <c r="CL1" s="164"/>
      <c r="CM1" s="164"/>
      <c r="CN1" s="515" t="s">
        <v>33</v>
      </c>
      <c r="CO1" s="516"/>
      <c r="CP1" s="516"/>
      <c r="CQ1" s="516"/>
      <c r="CR1" s="516"/>
      <c r="CS1" s="516"/>
      <c r="CT1" s="516"/>
      <c r="CU1" s="516"/>
      <c r="CV1" s="516"/>
      <c r="CW1" s="516"/>
      <c r="CX1" s="516"/>
      <c r="CY1" s="516"/>
      <c r="CZ1" s="516"/>
      <c r="DA1" s="516"/>
      <c r="DB1" s="516"/>
      <c r="DC1" s="516"/>
      <c r="DD1" s="516"/>
      <c r="DE1" s="516"/>
      <c r="DF1" s="516"/>
      <c r="DG1" s="516"/>
      <c r="DH1" s="164"/>
      <c r="DI1" s="164"/>
      <c r="DJ1" s="164"/>
      <c r="DK1" s="164"/>
      <c r="DL1" s="517" t="s">
        <v>1</v>
      </c>
      <c r="DM1" s="518"/>
      <c r="DN1" s="519"/>
      <c r="DO1" s="519"/>
      <c r="DP1" s="523" t="s">
        <v>448</v>
      </c>
      <c r="DQ1" s="524"/>
      <c r="DR1" s="524"/>
      <c r="DS1" s="524"/>
      <c r="DT1" s="524"/>
      <c r="DU1" s="524"/>
      <c r="DV1" s="524"/>
      <c r="DW1" s="524"/>
      <c r="DX1" s="523" t="s">
        <v>34</v>
      </c>
      <c r="DY1" s="524"/>
      <c r="DZ1" s="524"/>
      <c r="EA1" s="525"/>
      <c r="EB1" s="523" t="s">
        <v>449</v>
      </c>
      <c r="EC1" s="524"/>
      <c r="ED1" s="524"/>
      <c r="EE1" s="525"/>
      <c r="EG1" s="499" t="s">
        <v>450</v>
      </c>
      <c r="EH1" s="500"/>
      <c r="EI1" s="500"/>
      <c r="EJ1" s="500"/>
      <c r="EK1" s="500"/>
      <c r="EL1" s="500"/>
    </row>
    <row r="2" spans="1:143" ht="60.75" customHeight="1" thickBot="1" x14ac:dyDescent="0.3">
      <c r="A2" s="121"/>
      <c r="B2" s="121"/>
      <c r="C2" s="121"/>
      <c r="D2" s="500"/>
      <c r="E2" s="500"/>
      <c r="F2" s="500"/>
      <c r="G2" s="500"/>
      <c r="H2" s="500"/>
      <c r="I2" s="500"/>
      <c r="J2" s="500"/>
      <c r="K2" s="540"/>
      <c r="L2" s="542"/>
      <c r="M2" s="545"/>
      <c r="N2" s="545"/>
      <c r="O2" s="528"/>
      <c r="P2" s="500"/>
      <c r="Q2" s="500"/>
      <c r="R2" s="500"/>
      <c r="S2" s="529"/>
      <c r="T2" s="503" t="s">
        <v>17</v>
      </c>
      <c r="U2" s="504"/>
      <c r="V2" s="504"/>
      <c r="W2" s="504"/>
      <c r="X2" s="504"/>
      <c r="Y2" s="504"/>
      <c r="Z2" s="504"/>
      <c r="AA2" s="504"/>
      <c r="AB2" s="504"/>
      <c r="AC2" s="504"/>
      <c r="AD2" s="504"/>
      <c r="AE2" s="505"/>
      <c r="AF2" s="503" t="s">
        <v>18</v>
      </c>
      <c r="AG2" s="504"/>
      <c r="AH2" s="504"/>
      <c r="AI2" s="504"/>
      <c r="AJ2" s="504"/>
      <c r="AK2" s="504"/>
      <c r="AL2" s="504"/>
      <c r="AM2" s="504"/>
      <c r="AN2" s="504"/>
      <c r="AO2" s="504"/>
      <c r="AP2" s="504"/>
      <c r="AQ2" s="505"/>
      <c r="AR2" s="506" t="s">
        <v>17</v>
      </c>
      <c r="AS2" s="507"/>
      <c r="AT2" s="507"/>
      <c r="AU2" s="507"/>
      <c r="AV2" s="507"/>
      <c r="AW2" s="507"/>
      <c r="AX2" s="507"/>
      <c r="AY2" s="507"/>
      <c r="AZ2" s="507"/>
      <c r="BA2" s="507"/>
      <c r="BB2" s="507"/>
      <c r="BC2" s="508"/>
      <c r="BD2" s="509" t="s">
        <v>18</v>
      </c>
      <c r="BE2" s="507"/>
      <c r="BF2" s="507"/>
      <c r="BG2" s="507"/>
      <c r="BH2" s="507"/>
      <c r="BI2" s="507"/>
      <c r="BJ2" s="507"/>
      <c r="BK2" s="507"/>
      <c r="BL2" s="507"/>
      <c r="BM2" s="507"/>
      <c r="BN2" s="507"/>
      <c r="BO2" s="510"/>
      <c r="BP2" s="511" t="s">
        <v>17</v>
      </c>
      <c r="BQ2" s="504"/>
      <c r="BR2" s="504"/>
      <c r="BS2" s="504"/>
      <c r="BT2" s="504"/>
      <c r="BU2" s="504"/>
      <c r="BV2" s="504"/>
      <c r="BW2" s="504"/>
      <c r="BX2" s="504"/>
      <c r="BY2" s="504"/>
      <c r="BZ2" s="512" t="s">
        <v>18</v>
      </c>
      <c r="CA2" s="504"/>
      <c r="CB2" s="504"/>
      <c r="CC2" s="504"/>
      <c r="CD2" s="504"/>
      <c r="CE2" s="504"/>
      <c r="CF2" s="504"/>
      <c r="CG2" s="504"/>
      <c r="CH2" s="504"/>
      <c r="CI2" s="504"/>
      <c r="CJ2" s="122"/>
      <c r="CK2" s="122"/>
      <c r="CL2" s="122"/>
      <c r="CM2" s="122"/>
      <c r="CN2" s="511" t="s">
        <v>17</v>
      </c>
      <c r="CO2" s="504"/>
      <c r="CP2" s="504"/>
      <c r="CQ2" s="504"/>
      <c r="CR2" s="504"/>
      <c r="CS2" s="504"/>
      <c r="CT2" s="504"/>
      <c r="CU2" s="504"/>
      <c r="CV2" s="504"/>
      <c r="CW2" s="504"/>
      <c r="CX2" s="512" t="s">
        <v>18</v>
      </c>
      <c r="CY2" s="504"/>
      <c r="CZ2" s="504"/>
      <c r="DA2" s="504"/>
      <c r="DB2" s="504"/>
      <c r="DC2" s="504"/>
      <c r="DD2" s="504"/>
      <c r="DE2" s="504"/>
      <c r="DF2" s="504"/>
      <c r="DG2" s="504"/>
      <c r="DH2" s="122"/>
      <c r="DI2" s="122"/>
      <c r="DJ2" s="122"/>
      <c r="DK2" s="122"/>
      <c r="DL2" s="520"/>
      <c r="DM2" s="521"/>
      <c r="DN2" s="522"/>
      <c r="DO2" s="522"/>
      <c r="DP2" s="520"/>
      <c r="DQ2" s="521"/>
      <c r="DR2" s="521"/>
      <c r="DS2" s="521"/>
      <c r="DT2" s="521"/>
      <c r="DU2" s="521"/>
      <c r="DV2" s="521"/>
      <c r="DW2" s="521"/>
      <c r="DX2" s="520"/>
      <c r="DY2" s="521"/>
      <c r="DZ2" s="521"/>
      <c r="EA2" s="522"/>
      <c r="EB2" s="520"/>
      <c r="EC2" s="521"/>
      <c r="ED2" s="521"/>
      <c r="EE2" s="522"/>
      <c r="EG2" s="499"/>
      <c r="EH2" s="500"/>
      <c r="EI2" s="500"/>
      <c r="EJ2" s="500"/>
      <c r="EK2" s="500"/>
      <c r="EL2" s="500"/>
    </row>
    <row r="3" spans="1:143" ht="24.9" customHeight="1" thickBot="1" x14ac:dyDescent="0.3">
      <c r="A3" s="123" t="s">
        <v>2</v>
      </c>
      <c r="B3" s="124" t="s">
        <v>35</v>
      </c>
      <c r="C3" s="124" t="s">
        <v>36</v>
      </c>
      <c r="D3" s="124" t="s">
        <v>37</v>
      </c>
      <c r="E3" s="124" t="s">
        <v>6</v>
      </c>
      <c r="F3" s="125" t="s">
        <v>7</v>
      </c>
      <c r="G3" s="546" t="s">
        <v>194</v>
      </c>
      <c r="H3" s="126" t="s">
        <v>48</v>
      </c>
      <c r="I3" s="124" t="s">
        <v>11</v>
      </c>
      <c r="J3" s="124" t="s">
        <v>10</v>
      </c>
      <c r="K3" s="540"/>
      <c r="L3" s="542"/>
      <c r="M3" s="545"/>
      <c r="N3" s="545"/>
      <c r="O3" s="528"/>
      <c r="P3" s="532" t="s">
        <v>25</v>
      </c>
      <c r="Q3" s="532" t="s">
        <v>38</v>
      </c>
      <c r="R3" s="534" t="s">
        <v>14</v>
      </c>
      <c r="S3" s="529"/>
      <c r="T3" s="495" t="str">
        <f>'[1]إختيار المقررات'!BN6</f>
        <v>أساسيات الإدارة</v>
      </c>
      <c r="U3" s="494"/>
      <c r="V3" s="494" t="str">
        <f>'[1]إختيار المقررات'!BN7</f>
        <v xml:space="preserve">مبادئ التمويل والاستثمار </v>
      </c>
      <c r="W3" s="494"/>
      <c r="X3" s="494" t="str">
        <f>'[1]إختيار المقررات'!BN8</f>
        <v>التحليل الجزئي</v>
      </c>
      <c r="Y3" s="494"/>
      <c r="Z3" s="494" t="str">
        <f>'[1]إختيار المقررات'!BN9</f>
        <v>مبادئ الاحصاء</v>
      </c>
      <c r="AA3" s="494"/>
      <c r="AB3" s="494" t="str">
        <f>'[1]إختيار المقررات'!BN10</f>
        <v xml:space="preserve">المحاسبة المالية </v>
      </c>
      <c r="AC3" s="494"/>
      <c r="AD3" s="494" t="str">
        <f>'[1]إختيار المقررات'!BN11</f>
        <v>لغة أعمال 1</v>
      </c>
      <c r="AE3" s="526"/>
      <c r="AF3" s="495" t="str">
        <f>'[1]إختيار المقررات'!BN13</f>
        <v xml:space="preserve">اساسيات التسويق في المشروعات الصغيرة </v>
      </c>
      <c r="AG3" s="494"/>
      <c r="AH3" s="494" t="str">
        <f>'[1]إختيار المقررات'!BN14</f>
        <v xml:space="preserve">رياضيات ادارية ومالية </v>
      </c>
      <c r="AI3" s="494"/>
      <c r="AJ3" s="494" t="str">
        <f>'[1]إختيار المقررات'!BN15</f>
        <v>المحاسبة المتوسطة</v>
      </c>
      <c r="AK3" s="494"/>
      <c r="AL3" s="494" t="str">
        <f>'[1]إختيار المقررات'!BN16</f>
        <v xml:space="preserve">الاشكال القانونية للمشروعات وأسس احداثها </v>
      </c>
      <c r="AM3" s="494"/>
      <c r="AN3" s="494" t="str">
        <f>'[1]إختيار المقررات'!BN17</f>
        <v>مهارات حاسوب 1</v>
      </c>
      <c r="AO3" s="494"/>
      <c r="AP3" s="494" t="str">
        <f>'[1]إختيار المقررات'!BN18</f>
        <v>لغة اعمال 2</v>
      </c>
      <c r="AQ3" s="526"/>
      <c r="AR3" s="537" t="str">
        <f>'[1]إختيار المقررات'!BN20</f>
        <v xml:space="preserve">ادارة التفاوض باللغة الاجنبية </v>
      </c>
      <c r="AS3" s="494"/>
      <c r="AT3" s="494" t="str">
        <f>'[1]إختيار المقررات'!BN21</f>
        <v>التحليل الكلي</v>
      </c>
      <c r="AU3" s="494"/>
      <c r="AV3" s="494" t="str">
        <f>'[1]إختيار المقررات'!BN22</f>
        <v xml:space="preserve">الاساليب الكمية في الادارة </v>
      </c>
      <c r="AW3" s="494"/>
      <c r="AX3" s="494" t="str">
        <f>'[1]إختيار المقررات'!BN23</f>
        <v>محاسبة شركات الاشخاص</v>
      </c>
      <c r="AY3" s="494"/>
      <c r="AZ3" s="494" t="str">
        <f>'[1]إختيار المقررات'!BN24</f>
        <v xml:space="preserve">الملية العامة والتشريع الضريبي </v>
      </c>
      <c r="BA3" s="494"/>
      <c r="BB3" s="494" t="str">
        <f>'[1]إختيار المقررات'!BN25</f>
        <v>مهارات حاسوب  2</v>
      </c>
      <c r="BC3" s="526"/>
      <c r="BD3" s="536" t="str">
        <f>'[1]إختيار المقررات'!BN27</f>
        <v xml:space="preserve">ادارة الانتاج والعمليات </v>
      </c>
      <c r="BE3" s="482"/>
      <c r="BF3" s="482" t="str">
        <f>'[1]إختيار المقررات'!BN28</f>
        <v xml:space="preserve">الادارة المالية </v>
      </c>
      <c r="BG3" s="482"/>
      <c r="BH3" s="482" t="str">
        <f>'[1]إختيار المقررات'!BN29</f>
        <v xml:space="preserve">محاسبة تكاليف وادارية </v>
      </c>
      <c r="BI3" s="482"/>
      <c r="BJ3" s="482" t="str">
        <f>'[1]إختيار المقررات'!BN30</f>
        <v>الاتصالات التسويقية</v>
      </c>
      <c r="BK3" s="482"/>
      <c r="BL3" s="482" t="str">
        <f>'[1]إختيار المقررات'!BN31</f>
        <v xml:space="preserve">البيئة القانونية للاستثمار والعمل </v>
      </c>
      <c r="BM3" s="482"/>
      <c r="BN3" s="482" t="str">
        <f>'[1]إختيار المقررات'!BN32</f>
        <v xml:space="preserve">مراسلات ادارية باللغة الاجنبية </v>
      </c>
      <c r="BO3" s="482"/>
      <c r="BP3" s="537" t="str">
        <f>'[1]إختيار المقررات'!BN34</f>
        <v xml:space="preserve">ادارة المشروعات الصغيرة </v>
      </c>
      <c r="BQ3" s="494"/>
      <c r="BR3" s="494" t="str">
        <f>'[1]إختيار المقررات'!BN35</f>
        <v xml:space="preserve">الاتصالات الادارية </v>
      </c>
      <c r="BS3" s="494"/>
      <c r="BT3" s="494" t="str">
        <f>'[1]إختيار المقررات'!BN36</f>
        <v xml:space="preserve">المحاسبة المالية المتخصصة </v>
      </c>
      <c r="BU3" s="494"/>
      <c r="BV3" s="494" t="str">
        <f>'[1]إختيار المقررات'!BN37</f>
        <v xml:space="preserve">ادارة الموارد البشرية </v>
      </c>
      <c r="BW3" s="494"/>
      <c r="BX3" s="494" t="str">
        <f>'[1]إختيار المقررات'!BN38</f>
        <v>القانون التجاري</v>
      </c>
      <c r="BY3" s="494"/>
      <c r="BZ3" s="536" t="str">
        <f>'[1]إختيار المقررات'!BN39</f>
        <v xml:space="preserve">معلوماتية </v>
      </c>
      <c r="CA3" s="482"/>
      <c r="CB3" s="482" t="str">
        <f>'[1]إختيار المقررات'!BN41</f>
        <v xml:space="preserve">ادارة العلاقات العامة </v>
      </c>
      <c r="CC3" s="482"/>
      <c r="CD3" s="482" t="str">
        <f>'[1]إختيار المقررات'!BN42</f>
        <v>تطبيقات احصائية في الادارة</v>
      </c>
      <c r="CE3" s="482"/>
      <c r="CF3" s="482" t="str">
        <f>'[1]إختيار المقررات'!BN43</f>
        <v xml:space="preserve">سياسات التسعير والتوزيع </v>
      </c>
      <c r="CG3" s="482"/>
      <c r="CH3" s="482" t="str">
        <f>'[1]إختيار المقررات'!BN44</f>
        <v>نظم المعلومات الادارية</v>
      </c>
      <c r="CI3" s="482"/>
      <c r="CJ3" s="482" t="str">
        <f>'[1]إختيار المقررات'!BN45</f>
        <v xml:space="preserve">دراسات ادارية بلغة اجنبية </v>
      </c>
      <c r="CK3" s="482"/>
      <c r="CL3" s="482" t="str">
        <f>'[1]إختيار المقررات'!BN46</f>
        <v>نظرية المنظمة والتطوير التنظيمي</v>
      </c>
      <c r="CM3" s="482"/>
      <c r="CN3" s="537" t="str">
        <f>'[1]إختيار المقررات'!BN48</f>
        <v xml:space="preserve">ادارة الامداد في المشروعات الصغيرة </v>
      </c>
      <c r="CO3" s="494"/>
      <c r="CP3" s="494" t="str">
        <f>'[1]إختيار المقررات'!BN49</f>
        <v xml:space="preserve">ادارة الوقت </v>
      </c>
      <c r="CQ3" s="494"/>
      <c r="CR3" s="494" t="str">
        <f>'[1]إختيار المقررات'!BN50</f>
        <v xml:space="preserve">ادارة الجدوى وتقييم المشروعات </v>
      </c>
      <c r="CS3" s="494"/>
      <c r="CT3" s="494" t="str">
        <f>'[1]إختيار المقررات'!BN51</f>
        <v xml:space="preserve">ادارة الجودة في المشروعات الصغيرة </v>
      </c>
      <c r="CU3" s="494"/>
      <c r="CV3" s="494" t="str">
        <f>'[1]إختيار المقررات'!BN52</f>
        <v xml:space="preserve">الرقابة الادارية </v>
      </c>
      <c r="CW3" s="494"/>
      <c r="CX3" s="536" t="str">
        <f>'[1]إختيار المقررات'!BN53</f>
        <v xml:space="preserve">نظرية القررات الادارية </v>
      </c>
      <c r="CY3" s="482"/>
      <c r="CZ3" s="482" t="str">
        <f>'[1]إختيار المقررات'!BN55</f>
        <v xml:space="preserve">المسؤولية الاجتماعية واخلاقيات العمل </v>
      </c>
      <c r="DA3" s="482"/>
      <c r="DB3" s="482" t="str">
        <f>'[1]إختيار المقررات'!BN56</f>
        <v xml:space="preserve">ادارة المخاطر المالية والائتمان </v>
      </c>
      <c r="DC3" s="482"/>
      <c r="DD3" s="482" t="str">
        <f>'[1]إختيار المقررات'!BN57</f>
        <v xml:space="preserve">التجارة الالكترونية بلغة اجنبية </v>
      </c>
      <c r="DE3" s="482"/>
      <c r="DF3" s="482" t="str">
        <f>'[1]إختيار المقررات'!BN58</f>
        <v xml:space="preserve">السلوك التنظيمي </v>
      </c>
      <c r="DG3" s="482"/>
      <c r="DH3" s="482" t="str">
        <f>'[1]إختيار المقررات'!BN59</f>
        <v>استراتيجيات تنمية المشروعات الصغيرة</v>
      </c>
      <c r="DI3" s="482"/>
      <c r="DJ3" s="482" t="str">
        <f>'[1]إختيار المقررات'!BN60</f>
        <v xml:space="preserve">ادارة التنافس في المشروعات الصغيرة </v>
      </c>
      <c r="DK3" s="482"/>
      <c r="DL3" s="513" t="s">
        <v>39</v>
      </c>
      <c r="DM3" s="483" t="s">
        <v>0</v>
      </c>
      <c r="DN3" s="485" t="s">
        <v>40</v>
      </c>
      <c r="DO3" s="485" t="s">
        <v>123</v>
      </c>
      <c r="DP3" s="498" t="s">
        <v>451</v>
      </c>
      <c r="DQ3" s="480" t="s">
        <v>452</v>
      </c>
      <c r="DR3" s="481" t="s">
        <v>23</v>
      </c>
      <c r="DS3" s="481" t="s">
        <v>253</v>
      </c>
      <c r="DT3" s="481" t="s">
        <v>21</v>
      </c>
      <c r="DU3" s="481" t="s">
        <v>42</v>
      </c>
      <c r="DV3" s="489" t="s">
        <v>22</v>
      </c>
      <c r="DW3" s="489" t="s">
        <v>24</v>
      </c>
      <c r="DX3" s="490" t="s">
        <v>43</v>
      </c>
      <c r="DY3" s="492" t="s">
        <v>130</v>
      </c>
      <c r="DZ3" s="492" t="s">
        <v>131</v>
      </c>
      <c r="EA3" s="496" t="s">
        <v>44</v>
      </c>
      <c r="EB3" s="476" t="s">
        <v>192</v>
      </c>
      <c r="EC3" s="478" t="s">
        <v>190</v>
      </c>
      <c r="ED3" s="478" t="s">
        <v>191</v>
      </c>
      <c r="EE3" s="487" t="s">
        <v>193</v>
      </c>
      <c r="EF3" s="487" t="s">
        <v>416</v>
      </c>
      <c r="EG3" s="499"/>
      <c r="EH3" s="500"/>
      <c r="EI3" s="500"/>
      <c r="EJ3" s="500"/>
      <c r="EK3" s="500"/>
      <c r="EL3" s="500"/>
    </row>
    <row r="4" spans="1:143" s="73" customFormat="1" ht="18" thickBot="1" x14ac:dyDescent="0.3">
      <c r="A4" s="7" t="s">
        <v>2</v>
      </c>
      <c r="B4" s="8" t="s">
        <v>35</v>
      </c>
      <c r="C4" s="8" t="s">
        <v>36</v>
      </c>
      <c r="D4" s="8" t="s">
        <v>37</v>
      </c>
      <c r="E4" s="8" t="s">
        <v>6</v>
      </c>
      <c r="F4" s="9" t="s">
        <v>7</v>
      </c>
      <c r="G4" s="547"/>
      <c r="H4" s="8"/>
      <c r="I4" s="8" t="s">
        <v>11</v>
      </c>
      <c r="J4" s="8" t="s">
        <v>10</v>
      </c>
      <c r="K4" s="540"/>
      <c r="L4" s="543"/>
      <c r="M4" s="545"/>
      <c r="N4" s="545"/>
      <c r="O4" s="528"/>
      <c r="P4" s="533"/>
      <c r="Q4" s="533"/>
      <c r="R4" s="535"/>
      <c r="S4" s="530"/>
      <c r="T4" s="473">
        <v>610</v>
      </c>
      <c r="U4" s="474"/>
      <c r="V4" s="474">
        <v>611</v>
      </c>
      <c r="W4" s="474"/>
      <c r="X4" s="474">
        <v>612</v>
      </c>
      <c r="Y4" s="474"/>
      <c r="Z4" s="474">
        <v>613</v>
      </c>
      <c r="AA4" s="474"/>
      <c r="AB4" s="474">
        <v>614</v>
      </c>
      <c r="AC4" s="474"/>
      <c r="AD4" s="474">
        <v>615</v>
      </c>
      <c r="AE4" s="475"/>
      <c r="AF4" s="473">
        <v>616</v>
      </c>
      <c r="AG4" s="474"/>
      <c r="AH4" s="474">
        <v>617</v>
      </c>
      <c r="AI4" s="474"/>
      <c r="AJ4" s="474">
        <v>618</v>
      </c>
      <c r="AK4" s="474"/>
      <c r="AL4" s="474">
        <v>619</v>
      </c>
      <c r="AM4" s="474"/>
      <c r="AN4" s="474">
        <v>620</v>
      </c>
      <c r="AO4" s="474"/>
      <c r="AP4" s="474">
        <v>621</v>
      </c>
      <c r="AQ4" s="475"/>
      <c r="AR4" s="470">
        <v>622</v>
      </c>
      <c r="AS4" s="471"/>
      <c r="AT4" s="470">
        <v>623</v>
      </c>
      <c r="AU4" s="471"/>
      <c r="AV4" s="470">
        <v>624</v>
      </c>
      <c r="AW4" s="471"/>
      <c r="AX4" s="470">
        <v>625</v>
      </c>
      <c r="AY4" s="471"/>
      <c r="AZ4" s="470">
        <v>626</v>
      </c>
      <c r="BA4" s="471"/>
      <c r="BB4" s="470">
        <v>627</v>
      </c>
      <c r="BC4" s="471"/>
      <c r="BD4" s="470">
        <v>628</v>
      </c>
      <c r="BE4" s="471"/>
      <c r="BF4" s="470">
        <v>629</v>
      </c>
      <c r="BG4" s="471"/>
      <c r="BH4" s="470">
        <v>630</v>
      </c>
      <c r="BI4" s="471"/>
      <c r="BJ4" s="470">
        <v>631</v>
      </c>
      <c r="BK4" s="471"/>
      <c r="BL4" s="470">
        <v>632</v>
      </c>
      <c r="BM4" s="471"/>
      <c r="BN4" s="470">
        <v>633</v>
      </c>
      <c r="BO4" s="471"/>
      <c r="BP4" s="470">
        <v>640</v>
      </c>
      <c r="BQ4" s="471"/>
      <c r="BR4" s="470">
        <v>641</v>
      </c>
      <c r="BS4" s="471"/>
      <c r="BT4" s="470">
        <v>642</v>
      </c>
      <c r="BU4" s="471"/>
      <c r="BV4" s="470">
        <v>643</v>
      </c>
      <c r="BW4" s="471"/>
      <c r="BX4" s="470">
        <v>644</v>
      </c>
      <c r="BY4" s="471"/>
      <c r="BZ4" s="470">
        <v>645</v>
      </c>
      <c r="CA4" s="471"/>
      <c r="CB4" s="470">
        <v>646</v>
      </c>
      <c r="CC4" s="471"/>
      <c r="CD4" s="470">
        <v>647</v>
      </c>
      <c r="CE4" s="471"/>
      <c r="CF4" s="470">
        <v>648</v>
      </c>
      <c r="CG4" s="471"/>
      <c r="CH4" s="470">
        <v>649</v>
      </c>
      <c r="CI4" s="471"/>
      <c r="CJ4" s="470">
        <v>650</v>
      </c>
      <c r="CK4" s="472"/>
      <c r="CL4" s="472">
        <v>651</v>
      </c>
      <c r="CM4" s="471"/>
      <c r="CN4" s="470">
        <v>660</v>
      </c>
      <c r="CO4" s="471"/>
      <c r="CP4" s="470">
        <v>661</v>
      </c>
      <c r="CQ4" s="471"/>
      <c r="CR4" s="470">
        <v>662</v>
      </c>
      <c r="CS4" s="471"/>
      <c r="CT4" s="470">
        <v>663</v>
      </c>
      <c r="CU4" s="471"/>
      <c r="CV4" s="470">
        <v>664</v>
      </c>
      <c r="CW4" s="471"/>
      <c r="CX4" s="470">
        <v>665</v>
      </c>
      <c r="CY4" s="471"/>
      <c r="CZ4" s="470">
        <v>666</v>
      </c>
      <c r="DA4" s="471"/>
      <c r="DB4" s="470">
        <v>667</v>
      </c>
      <c r="DC4" s="471"/>
      <c r="DD4" s="470">
        <v>668</v>
      </c>
      <c r="DE4" s="471"/>
      <c r="DF4" s="470">
        <v>669</v>
      </c>
      <c r="DG4" s="471"/>
      <c r="DH4" s="470">
        <v>670</v>
      </c>
      <c r="DI4" s="471"/>
      <c r="DJ4" s="470">
        <v>671</v>
      </c>
      <c r="DK4" s="471"/>
      <c r="DL4" s="514"/>
      <c r="DM4" s="484"/>
      <c r="DN4" s="486"/>
      <c r="DO4" s="486"/>
      <c r="DP4" s="498"/>
      <c r="DQ4" s="480"/>
      <c r="DR4" s="481"/>
      <c r="DS4" s="481"/>
      <c r="DT4" s="481"/>
      <c r="DU4" s="481"/>
      <c r="DV4" s="489"/>
      <c r="DW4" s="489"/>
      <c r="DX4" s="491"/>
      <c r="DY4" s="493"/>
      <c r="DZ4" s="493"/>
      <c r="EA4" s="497"/>
      <c r="EB4" s="477"/>
      <c r="EC4" s="479"/>
      <c r="ED4" s="479"/>
      <c r="EE4" s="488"/>
      <c r="EF4" s="488"/>
      <c r="EG4" s="501"/>
      <c r="EH4" s="502"/>
      <c r="EI4" s="502"/>
      <c r="EJ4" s="502"/>
      <c r="EK4" s="502"/>
      <c r="EL4" s="502"/>
    </row>
    <row r="5" spans="1:143" s="134" customFormat="1" ht="21.6" x14ac:dyDescent="0.65">
      <c r="A5" s="127">
        <f>'إختيار المقررات'!D1</f>
        <v>0</v>
      </c>
      <c r="B5" s="127" t="str">
        <f>'إختيار المقررات'!J1</f>
        <v/>
      </c>
      <c r="C5" s="127" t="str">
        <f>'إختيار المقررات'!P1</f>
        <v/>
      </c>
      <c r="D5" s="127" t="str">
        <f>'إختيار المقررات'!V1</f>
        <v/>
      </c>
      <c r="E5" s="127" t="str">
        <f>'إختيار المقررات'!AH1</f>
        <v/>
      </c>
      <c r="F5" s="128" t="str">
        <f>'إختيار المقررات'!AB1</f>
        <v/>
      </c>
      <c r="G5" s="127" t="str">
        <f>'إختيار المقررات'!AB3</f>
        <v>غير سوري</v>
      </c>
      <c r="H5" s="129">
        <f>'إختيار المقررات'!P3</f>
        <v>0</v>
      </c>
      <c r="I5" s="127" t="str">
        <f>'إختيار المقررات'!D3</f>
        <v/>
      </c>
      <c r="J5" s="130" t="str">
        <f>'إختيار المقررات'!J3</f>
        <v/>
      </c>
      <c r="K5" s="131" t="str">
        <f>'إختيار المقررات'!V3</f>
        <v>غير سوري</v>
      </c>
      <c r="L5" s="131" t="str">
        <f>'إختيار المقررات'!AH3</f>
        <v>لايوجد</v>
      </c>
      <c r="M5" s="176">
        <f>'إختيار المقررات'!V4</f>
        <v>0</v>
      </c>
      <c r="N5" s="131">
        <f>'إختيار المقررات'!AC4</f>
        <v>0</v>
      </c>
      <c r="O5" s="130">
        <f>'إختيار المقررات'!AH4</f>
        <v>0</v>
      </c>
      <c r="P5" s="132" t="str">
        <f>'إختيار المقررات'!D4</f>
        <v/>
      </c>
      <c r="Q5" s="127" t="str">
        <f>'إختيار المقررات'!J4</f>
        <v/>
      </c>
      <c r="R5" s="130" t="str">
        <f>'إختيار المقررات'!P4</f>
        <v/>
      </c>
      <c r="S5" s="133" t="e">
        <f>'إختيار المقررات'!D2</f>
        <v>#N/A</v>
      </c>
      <c r="T5" s="174"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5" t="e">
        <f>IF(VLOOKUP(T3,'إختيار المقررات'!$BN$5:$BR$60,5,0)="","",VLOOKUP(T3,'إختيار المقررات'!$BN$5:$BR$60,5,0))</f>
        <v>#N/A</v>
      </c>
      <c r="V5" s="174"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5" t="e">
        <f>IF(VLOOKUP(V3,'إختيار المقررات'!$BN$5:$BR$60,5,0)="","",VLOOKUP(V3,'إختيار المقررات'!$BN$5:$BR$60,5,0))</f>
        <v>#N/A</v>
      </c>
      <c r="X5" s="174"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5" t="e">
        <f>IF(VLOOKUP(X3,'إختيار المقررات'!$BN$5:$BR$60,5,0)="","",VLOOKUP(X3,'إختيار المقررات'!$BN$5:$BR$60,5,0))</f>
        <v>#N/A</v>
      </c>
      <c r="Z5" s="174"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5" t="e">
        <f>IF(VLOOKUP(Z3,'إختيار المقررات'!$BN$5:$BR$60,5,0)="","",VLOOKUP(Z3,'إختيار المقررات'!$BN$5:$BR$60,5,0))</f>
        <v>#N/A</v>
      </c>
      <c r="AB5" s="174"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5" t="e">
        <f>IF(VLOOKUP(AB3,'إختيار المقررات'!$BN$5:$BR$60,5,0)="","",VLOOKUP(AB3,'إختيار المقررات'!$BN$5:$BR$60,5,0))</f>
        <v>#N/A</v>
      </c>
      <c r="AD5" s="174"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5" t="e">
        <f>IF(VLOOKUP(AD3,'إختيار المقررات'!$BN$5:$BR$60,5,0)="","",VLOOKUP(AD3,'إختيار المقررات'!$BN$5:$BR$60,5,0))</f>
        <v>#N/A</v>
      </c>
      <c r="AF5" s="174"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5" t="e">
        <f>IF(VLOOKUP(AF3,'إختيار المقررات'!$BN$5:$BR$60,5,0)="","",VLOOKUP(AF3,'إختيار المقررات'!$BN$5:$BR$60,5,0))</f>
        <v>#N/A</v>
      </c>
      <c r="AH5" s="174"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5" t="e">
        <f>IF(VLOOKUP(AH3,'إختيار المقررات'!$BN$5:$BR$60,5,0)="","",VLOOKUP(AH3,'إختيار المقررات'!$BN$5:$BR$60,5,0))</f>
        <v>#N/A</v>
      </c>
      <c r="AJ5" s="174"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5" t="e">
        <f>IF(VLOOKUP(AJ3,'إختيار المقررات'!$BN$5:$BR$60,5,0)="","",VLOOKUP(AJ3,'إختيار المقررات'!$BN$5:$BR$60,5,0))</f>
        <v>#N/A</v>
      </c>
      <c r="AL5" s="174"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5" t="e">
        <f>IF(VLOOKUP(AL3,'إختيار المقررات'!$BN$5:$BR$60,5,0)="","",VLOOKUP(AL3,'إختيار المقررات'!$BN$5:$BR$60,5,0))</f>
        <v>#N/A</v>
      </c>
      <c r="AN5" s="174"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5" t="e">
        <f>IF(VLOOKUP(AN3,'إختيار المقررات'!$BN$5:$BR$60,5,0)="","",VLOOKUP(AN3,'إختيار المقررات'!$BN$5:$BR$60,5,0))</f>
        <v>#N/A</v>
      </c>
      <c r="AP5" s="174"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5" t="e">
        <f>IF(VLOOKUP(AP3,'إختيار المقررات'!$BN$5:$BR$60,5,0)="","",VLOOKUP(AP3,'إختيار المقررات'!$BN$5:$BR$60,5,0))</f>
        <v>#N/A</v>
      </c>
      <c r="AR5" s="174"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5" t="e">
        <f>IF(VLOOKUP(AR3,'إختيار المقررات'!$BN$5:$BR$60,5,0)="","",VLOOKUP(AR3,'إختيار المقررات'!$BN$5:$BR$60,5,0))</f>
        <v>#N/A</v>
      </c>
      <c r="AT5" s="174"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5" t="e">
        <f>IF(VLOOKUP(AT3,'إختيار المقررات'!$BN$5:$BR$60,5,0)="","",VLOOKUP(AT3,'إختيار المقررات'!$BN$5:$BR$60,5,0))</f>
        <v>#N/A</v>
      </c>
      <c r="AV5" s="174"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5" t="e">
        <f>IF(VLOOKUP(AV3,'إختيار المقررات'!$BN$5:$BR$60,5,0)="","",VLOOKUP(AV3,'إختيار المقررات'!$BN$5:$BR$60,5,0))</f>
        <v>#N/A</v>
      </c>
      <c r="AX5" s="174"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5" t="e">
        <f>IF(VLOOKUP(AX3,'إختيار المقررات'!$BN$5:$BR$60,5,0)="","",VLOOKUP(AX3,'إختيار المقررات'!$BN$5:$BR$60,5,0))</f>
        <v>#N/A</v>
      </c>
      <c r="AZ5" s="174"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5" t="e">
        <f>IF(VLOOKUP(AZ3,'إختيار المقررات'!$BN$5:$BR$60,5,0)="","",VLOOKUP(AZ3,'إختيار المقررات'!$BN$5:$BR$60,5,0))</f>
        <v>#N/A</v>
      </c>
      <c r="BB5" s="174"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5" t="e">
        <f>IF(VLOOKUP(BB3,'إختيار المقررات'!$BN$5:$BR$60,5,0)="","",VLOOKUP(BB3,'إختيار المقررات'!$BN$5:$BR$60,5,0))</f>
        <v>#N/A</v>
      </c>
      <c r="BD5" s="174"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5" t="e">
        <f>IF(VLOOKUP(BD3,'إختيار المقررات'!$BN$5:$BR$60,5,0)="","",VLOOKUP(BD3,'إختيار المقررات'!$BN$5:$BR$60,5,0))</f>
        <v>#N/A</v>
      </c>
      <c r="BF5" s="174"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5" t="e">
        <f>IF(VLOOKUP(BF3,'إختيار المقررات'!$BN$5:$BR$60,5,0)="","",VLOOKUP(BF3,'إختيار المقررات'!$BN$5:$BR$60,5,0))</f>
        <v>#N/A</v>
      </c>
      <c r="BH5" s="174"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5" t="e">
        <f>IF(VLOOKUP(BH3,'إختيار المقررات'!$BN$5:$BR$60,5,0)="","",VLOOKUP(BH3,'إختيار المقررات'!$BN$5:$BR$60,5,0))</f>
        <v>#N/A</v>
      </c>
      <c r="BJ5" s="174"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5" t="e">
        <f>IF(VLOOKUP(BJ3,'إختيار المقررات'!$BN$5:$BR$60,5,0)="","",VLOOKUP(BJ3,'إختيار المقررات'!$BN$5:$BR$60,5,0))</f>
        <v>#N/A</v>
      </c>
      <c r="BL5" s="174"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5" t="e">
        <f>IF(VLOOKUP(BL3,'إختيار المقررات'!$BN$5:$BR$60,5,0)="","",VLOOKUP(BL3,'إختيار المقررات'!$BN$5:$BR$60,5,0))</f>
        <v>#N/A</v>
      </c>
      <c r="BN5" s="174"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5" t="e">
        <f>IF(VLOOKUP(BN3,'إختيار المقررات'!$BN$5:$BR$60,5,0)="","",VLOOKUP(BN3,'إختيار المقررات'!$BN$5:$BR$60,5,0))</f>
        <v>#N/A</v>
      </c>
      <c r="BP5" s="174"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5" t="e">
        <f>IF(VLOOKUP(BP3,'إختيار المقررات'!$BN$5:$BR$60,5,0)="","",VLOOKUP(BP3,'إختيار المقررات'!$BN$5:$BR$60,5,0))</f>
        <v>#N/A</v>
      </c>
      <c r="BR5" s="174"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5" t="e">
        <f>IF(VLOOKUP(BR3,'إختيار المقررات'!$BN$5:$BR$60,5,0)="","",VLOOKUP(BR3,'إختيار المقررات'!$BN$5:$BR$60,5,0))</f>
        <v>#N/A</v>
      </c>
      <c r="BT5" s="174"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5" t="e">
        <f>IF(VLOOKUP(BT3,'إختيار المقررات'!$BN$5:$BR$60,5,0)="","",VLOOKUP(BT3,'إختيار المقررات'!$BN$5:$BR$60,5,0))</f>
        <v>#N/A</v>
      </c>
      <c r="BV5" s="174"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5" t="e">
        <f>IF(VLOOKUP(BV3,'إختيار المقررات'!$BN$5:$BR$60,5,0)="","",VLOOKUP(BV3,'إختيار المقررات'!$BN$5:$BR$60,5,0))</f>
        <v>#N/A</v>
      </c>
      <c r="BX5" s="174"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5" t="e">
        <f>IF(VLOOKUP(BX3,'إختيار المقررات'!$BN$5:$BR$60,5,0)="","",VLOOKUP(BX3,'إختيار المقررات'!$BN$5:$BR$60,5,0))</f>
        <v>#N/A</v>
      </c>
      <c r="BZ5" s="174"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5" t="e">
        <f>IF(VLOOKUP(BZ3,'إختيار المقررات'!$BN$5:$BR$60,5,0)="","",VLOOKUP(BZ3,'إختيار المقررات'!$BN$5:$BR$60,5,0))</f>
        <v>#N/A</v>
      </c>
      <c r="CB5" s="174"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5" t="e">
        <f>IF(VLOOKUP(CB3,'إختيار المقررات'!$BN$5:$BR$60,5,0)="","",VLOOKUP(CB3,'إختيار المقررات'!$BN$5:$BR$60,5,0))</f>
        <v>#N/A</v>
      </c>
      <c r="CD5" s="174"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5" t="e">
        <f>IF(VLOOKUP(CD3,'إختيار المقررات'!$BN$5:$BR$60,5,0)="","",VLOOKUP(CD3,'إختيار المقررات'!$BN$5:$BR$60,5,0))</f>
        <v>#N/A</v>
      </c>
      <c r="CF5" s="174"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5" t="e">
        <f>IF(VLOOKUP(CF3,'إختيار المقررات'!$BN$5:$BR$60,5,0)="","",VLOOKUP(CF3,'إختيار المقررات'!$BN$5:$BR$60,5,0))</f>
        <v>#N/A</v>
      </c>
      <c r="CH5" s="174"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5" t="e">
        <f>IF(VLOOKUP(CH3,'إختيار المقررات'!$BN$5:$BR$60,5,0)="","",VLOOKUP(CH3,'إختيار المقررات'!$BN$5:$BR$60,5,0))</f>
        <v>#N/A</v>
      </c>
      <c r="CJ5" s="174"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5" t="e">
        <f>IF(VLOOKUP(CJ3,'إختيار المقررات'!$BN$5:$BR$60,5,0)="","",VLOOKUP(CJ3,'إختيار المقررات'!$BN$5:$BR$60,5,0))</f>
        <v>#N/A</v>
      </c>
      <c r="CL5" s="174"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5" t="e">
        <f>IF(VLOOKUP(CL3,'إختيار المقررات'!$BN$5:$BR$60,5,0)="","",VLOOKUP(CL3,'إختيار المقررات'!$BN$5:$BR$60,5,0))</f>
        <v>#N/A</v>
      </c>
      <c r="CN5" s="174"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5" t="e">
        <f>IF(VLOOKUP(CN3,'إختيار المقررات'!$BN$5:$BR$60,5,0)="","",VLOOKUP(CN3,'إختيار المقررات'!$BN$5:$BR$60,5,0))</f>
        <v>#N/A</v>
      </c>
      <c r="CP5" s="174"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5" t="e">
        <f>IF(VLOOKUP(CP3,'إختيار المقررات'!$BN$5:$BR$60,5,0)="","",VLOOKUP(CP3,'إختيار المقررات'!$BN$5:$BR$60,5,0))</f>
        <v>#N/A</v>
      </c>
      <c r="CR5" s="174"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5" t="e">
        <f>IF(VLOOKUP(CR3,'إختيار المقررات'!$BN$5:$BR$60,5,0)="","",VLOOKUP(CR3,'إختيار المقررات'!$BN$5:$BR$60,5,0))</f>
        <v>#N/A</v>
      </c>
      <c r="CT5" s="174"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5" t="e">
        <f>IF(VLOOKUP(CT3,'إختيار المقررات'!$BN$5:$BR$60,5,0)="","",VLOOKUP(CT3,'إختيار المقررات'!$BN$5:$BR$60,5,0))</f>
        <v>#N/A</v>
      </c>
      <c r="CV5" s="174"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5" t="e">
        <f>IF(VLOOKUP(CV3,'إختيار المقررات'!$BN$5:$BR$60,5,0)="","",VLOOKUP(CV3,'إختيار المقررات'!$BN$5:$BR$60,5,0))</f>
        <v>#N/A</v>
      </c>
      <c r="CX5" s="174"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5" t="e">
        <f>IF(VLOOKUP(CX3,'إختيار المقررات'!$BN$5:$BR$60,5,0)="","",VLOOKUP(CX3,'إختيار المقررات'!$BN$5:$BR$60,5,0))</f>
        <v>#N/A</v>
      </c>
      <c r="CZ5" s="174"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5" t="e">
        <f>IF(VLOOKUP(CZ3,'إختيار المقررات'!$BN$5:$BR$60,5,0)="","",VLOOKUP(CZ3,'إختيار المقررات'!$BN$5:$BR$60,5,0))</f>
        <v>#N/A</v>
      </c>
      <c r="DB5" s="174"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5" t="e">
        <f>IF(VLOOKUP(DB3,'إختيار المقررات'!$BN$5:$BR$60,5,0)="","",VLOOKUP(DB3,'إختيار المقررات'!$BN$5:$BR$60,5,0))</f>
        <v>#N/A</v>
      </c>
      <c r="DD5" s="174"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5" t="e">
        <f>IF(VLOOKUP(DD3,'إختيار المقررات'!$BN$5:$BR$60,5,0)="","",VLOOKUP(DD3,'إختيار المقررات'!$BN$5:$BR$60,5,0))</f>
        <v>#N/A</v>
      </c>
      <c r="DF5" s="174"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5" t="e">
        <f>IF(VLOOKUP(DF3,'إختيار المقررات'!$BN$5:$BR$60,5,0)="","",VLOOKUP(DF3,'إختيار المقررات'!$BN$5:$BR$60,5,0))</f>
        <v>#N/A</v>
      </c>
      <c r="DH5" s="174"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5" t="e">
        <f>IF(VLOOKUP(DH3,'إختيار المقررات'!$BN$5:$BR$60,5,0)="","",VLOOKUP(DH3,'إختيار المقررات'!$BN$5:$BR$60,5,0))</f>
        <v>#N/A</v>
      </c>
      <c r="DJ5" s="174"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5" t="e">
        <f>IF(VLOOKUP(DJ3,'إختيار المقررات'!$BN$5:$BR$60,5,0)="","",VLOOKUP(DJ3,'إختيار المقررات'!$BN$5:$BR$60,5,0))</f>
        <v>#N/A</v>
      </c>
      <c r="DL5" s="165" t="e">
        <f>'إختيار المقررات'!P5</f>
        <v>#N/A</v>
      </c>
      <c r="DM5" s="166" t="e">
        <f>'إختيار المقررات'!V5</f>
        <v>#N/A</v>
      </c>
      <c r="DN5" s="167" t="e">
        <f>'إختيار المقررات'!AB5</f>
        <v>#N/A</v>
      </c>
      <c r="DO5" s="168">
        <f>'إختيار المقررات'!D5</f>
        <v>0</v>
      </c>
      <c r="DP5" s="169">
        <f>'إختيار المقررات'!AH10</f>
        <v>0</v>
      </c>
      <c r="DQ5" s="170">
        <f>'إختيار المقررات'!AH9</f>
        <v>12000</v>
      </c>
      <c r="DR5" s="170" t="e">
        <f>'إختيار المقررات'!AH7</f>
        <v>#N/A</v>
      </c>
      <c r="DS5" s="170" t="e">
        <f>'إختيار المقررات'!AH8</f>
        <v>#N/A</v>
      </c>
      <c r="DT5" s="171" t="e">
        <f>'إختيار المقررات'!AH12</f>
        <v>#N/A</v>
      </c>
      <c r="DU5" s="170">
        <f>'إختيار المقررات'!AH13</f>
        <v>0</v>
      </c>
      <c r="DV5" s="170" t="e">
        <f>'إختيار المقررات'!AH14</f>
        <v>#N/A</v>
      </c>
      <c r="DW5" s="170" t="e">
        <f>'إختيار المقررات'!AH15</f>
        <v>#N/A</v>
      </c>
      <c r="DX5" s="165">
        <f>'إختيار المقررات'!AH16</f>
        <v>0</v>
      </c>
      <c r="DY5" s="172">
        <f>'إختيار المقررات'!AH17</f>
        <v>0</v>
      </c>
      <c r="DZ5" s="170">
        <f>'إختيار المقررات'!AH18</f>
        <v>0</v>
      </c>
      <c r="EA5" s="173">
        <f>SUM(DX5:DZ5)</f>
        <v>0</v>
      </c>
      <c r="EB5" s="165">
        <f>'إختيار المقررات'!AB2</f>
        <v>0</v>
      </c>
      <c r="EC5" s="166">
        <f>'إختيار المقررات'!V2</f>
        <v>0</v>
      </c>
      <c r="ED5" s="166">
        <f>'إختيار المقررات'!P2</f>
        <v>0</v>
      </c>
      <c r="EE5" s="173">
        <f>'إختيار المقررات'!G2</f>
        <v>0</v>
      </c>
      <c r="EF5" s="173" t="str">
        <f>'إختيار المقررات'!V10</f>
        <v>الإنكليزية</v>
      </c>
      <c r="EG5" s="173" t="str">
        <f>'إختيار المقررات'!V13</f>
        <v/>
      </c>
      <c r="EH5" s="173" t="str">
        <f>'إختيار المقررات'!V14</f>
        <v/>
      </c>
      <c r="EI5" s="173" t="str">
        <f>'إختيار المقررات'!V15</f>
        <v/>
      </c>
      <c r="EJ5" s="173" t="str">
        <f>'إختيار المقررات'!V16</f>
        <v/>
      </c>
      <c r="EK5" s="173" t="str">
        <f>'إختيار المقررات'!V17</f>
        <v/>
      </c>
      <c r="EL5" s="173" t="str">
        <f>'إختيار المقررات'!V18</f>
        <v/>
      </c>
      <c r="EM5" s="134" t="e">
        <f>'إدخال البيانات'!F1</f>
        <v>#N/A</v>
      </c>
    </row>
  </sheetData>
  <sheetProtection algorithmName="SHA-512" hashValue="j4LFFAfZAOpp9pRR2uZyFJ31P8TVJVOt5xawwaUPda/U/+0oEt5kkV1NX3EcPXteKrN3m7xsDP+Zl7KeSQStfA==" saltValue="eyAVMMUuk5Q7obRRAc5zGA==" spinCount="100000" sheet="1" objects="1" scenarios="1"/>
  <mergeCells count="148">
    <mergeCell ref="B1:C1"/>
    <mergeCell ref="D1:J2"/>
    <mergeCell ref="K1:K4"/>
    <mergeCell ref="L1:L4"/>
    <mergeCell ref="M1:M4"/>
    <mergeCell ref="N1:N4"/>
    <mergeCell ref="G3:G4"/>
    <mergeCell ref="CX3:CY3"/>
    <mergeCell ref="CZ3:DA3"/>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BR3:BS3"/>
    <mergeCell ref="O1:O4"/>
    <mergeCell ref="P1:R2"/>
    <mergeCell ref="S1:S4"/>
    <mergeCell ref="T1:AQ1"/>
    <mergeCell ref="AR1:BO1"/>
    <mergeCell ref="BP1:CI1"/>
    <mergeCell ref="P3:P4"/>
    <mergeCell ref="Q3:Q4"/>
    <mergeCell ref="R3:R4"/>
    <mergeCell ref="AD4:AE4"/>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EG1:EL4"/>
    <mergeCell ref="T2:AE2"/>
    <mergeCell ref="AF2:AQ2"/>
    <mergeCell ref="AR2:BC2"/>
    <mergeCell ref="BD2:BO2"/>
    <mergeCell ref="BP2:BY2"/>
    <mergeCell ref="BZ2:CI2"/>
    <mergeCell ref="CN2:CW2"/>
    <mergeCell ref="CX2:DG2"/>
    <mergeCell ref="DL3:DL4"/>
    <mergeCell ref="CN1:DG1"/>
    <mergeCell ref="DL1:DN2"/>
    <mergeCell ref="DO1:DO2"/>
    <mergeCell ref="DP1:DW2"/>
    <mergeCell ref="DX1:EA2"/>
    <mergeCell ref="EB1:EE2"/>
    <mergeCell ref="DB3:DC3"/>
    <mergeCell ref="DD3:DE3"/>
    <mergeCell ref="DF3:DG3"/>
    <mergeCell ref="DH3:DI3"/>
    <mergeCell ref="AZ3:BA3"/>
    <mergeCell ref="AD3:AE3"/>
    <mergeCell ref="AF3:AG3"/>
    <mergeCell ref="AH3:AI3"/>
    <mergeCell ref="EE3:EE4"/>
    <mergeCell ref="EF3:EF4"/>
    <mergeCell ref="T4:U4"/>
    <mergeCell ref="V4:W4"/>
    <mergeCell ref="X4:Y4"/>
    <mergeCell ref="Z4:AA4"/>
    <mergeCell ref="AB4:AC4"/>
    <mergeCell ref="DT3:DT4"/>
    <mergeCell ref="DU3:DU4"/>
    <mergeCell ref="DV3:DV4"/>
    <mergeCell ref="DW3:DW4"/>
    <mergeCell ref="DX3:DX4"/>
    <mergeCell ref="DY3:DY4"/>
    <mergeCell ref="AJ3:AK3"/>
    <mergeCell ref="AL3:AM3"/>
    <mergeCell ref="AN3:AO3"/>
    <mergeCell ref="T3:U3"/>
    <mergeCell ref="V3:W3"/>
    <mergeCell ref="X3:Y3"/>
    <mergeCell ref="Z3:AA3"/>
    <mergeCell ref="AB3:AC3"/>
    <mergeCell ref="DZ3:DZ4"/>
    <mergeCell ref="EA3:EA4"/>
    <mergeCell ref="DP3:DP4"/>
    <mergeCell ref="AF4:AG4"/>
    <mergeCell ref="AH4:AI4"/>
    <mergeCell ref="AJ4:AK4"/>
    <mergeCell ref="AL4:AM4"/>
    <mergeCell ref="AN4:AO4"/>
    <mergeCell ref="AP4:AQ4"/>
    <mergeCell ref="EB3:EB4"/>
    <mergeCell ref="EC3:EC4"/>
    <mergeCell ref="ED3:ED4"/>
    <mergeCell ref="DQ3:DQ4"/>
    <mergeCell ref="DR3:DR4"/>
    <mergeCell ref="DS3:DS4"/>
    <mergeCell ref="DJ3:DK3"/>
    <mergeCell ref="DM3:DM4"/>
    <mergeCell ref="DN3:DN4"/>
    <mergeCell ref="DO3:DO4"/>
    <mergeCell ref="BD4:BE4"/>
    <mergeCell ref="BF4:BG4"/>
    <mergeCell ref="BH4:BI4"/>
    <mergeCell ref="BJ4:BK4"/>
    <mergeCell ref="BL4:BM4"/>
    <mergeCell ref="BN4:BO4"/>
    <mergeCell ref="AR4:AS4"/>
    <mergeCell ref="AT4:AU4"/>
    <mergeCell ref="AV4:AW4"/>
    <mergeCell ref="AX4:AY4"/>
    <mergeCell ref="AZ4:BA4"/>
    <mergeCell ref="BB4:BC4"/>
    <mergeCell ref="CB4:CC4"/>
    <mergeCell ref="CD4:CE4"/>
    <mergeCell ref="CF4:CG4"/>
    <mergeCell ref="CH4:CI4"/>
    <mergeCell ref="CJ4:CK4"/>
    <mergeCell ref="CL4:CM4"/>
    <mergeCell ref="BP4:BQ4"/>
    <mergeCell ref="BR4:BS4"/>
    <mergeCell ref="BT4:BU4"/>
    <mergeCell ref="BV4:BW4"/>
    <mergeCell ref="BX4:BY4"/>
    <mergeCell ref="BZ4:CA4"/>
    <mergeCell ref="CZ4:DA4"/>
    <mergeCell ref="DB4:DC4"/>
    <mergeCell ref="DD4:DE4"/>
    <mergeCell ref="DF4:DG4"/>
    <mergeCell ref="DH4:DI4"/>
    <mergeCell ref="DJ4:DK4"/>
    <mergeCell ref="CN4:CO4"/>
    <mergeCell ref="CP4:CQ4"/>
    <mergeCell ref="CR4:CS4"/>
    <mergeCell ref="CT4:CU4"/>
    <mergeCell ref="CV4:CW4"/>
    <mergeCell ref="CX4:CY4"/>
  </mergeCells>
  <conditionalFormatting sqref="A1:A2">
    <cfRule type="duplicateValues" dxfId="5" priority="3"/>
  </conditionalFormatting>
  <conditionalFormatting sqref="A5">
    <cfRule type="duplicateValues" dxfId="4" priority="1"/>
    <cfRule type="duplicateValues" dxfId="3"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D560"/>
  <sheetViews>
    <sheetView rightToLeft="1" workbookViewId="0">
      <pane ySplit="2" topLeftCell="A3" activePane="bottomLeft" state="frozen"/>
      <selection pane="bottomLeft" activeCell="AF208" sqref="AA208:AF208"/>
    </sheetView>
  </sheetViews>
  <sheetFormatPr defaultColWidth="8.8984375" defaultRowHeight="18.75" customHeight="1" x14ac:dyDescent="0.25"/>
  <cols>
    <col min="1" max="1" width="9.09765625" style="106" bestFit="1" customWidth="1"/>
    <col min="2" max="2" width="8.8984375" style="113"/>
    <col min="3" max="50" width="9" customWidth="1"/>
    <col min="51" max="51" width="34.09765625" style="113" bestFit="1" customWidth="1"/>
    <col min="52" max="52" width="16.09765625" style="113" customWidth="1"/>
    <col min="53" max="54" width="8.8984375" style="113"/>
    <col min="55" max="55" width="26.3984375" style="113" customWidth="1"/>
    <col min="56" max="16384" width="8.8984375" style="113"/>
  </cols>
  <sheetData>
    <row r="1" spans="1:56" ht="18.75" customHeight="1" x14ac:dyDescent="0.25">
      <c r="A1" s="106">
        <v>1</v>
      </c>
      <c r="B1" s="106">
        <v>2</v>
      </c>
      <c r="C1" s="106">
        <v>3</v>
      </c>
      <c r="D1" s="106">
        <v>4</v>
      </c>
      <c r="E1" s="106">
        <v>5</v>
      </c>
      <c r="F1" s="106">
        <v>6</v>
      </c>
      <c r="G1" s="106">
        <v>7</v>
      </c>
      <c r="H1" s="106">
        <v>8</v>
      </c>
      <c r="I1" s="106">
        <v>9</v>
      </c>
      <c r="J1" s="106">
        <v>10</v>
      </c>
      <c r="K1" s="106">
        <v>11</v>
      </c>
      <c r="L1" s="106">
        <v>12</v>
      </c>
      <c r="M1" s="106">
        <v>13</v>
      </c>
      <c r="N1" s="106">
        <v>14</v>
      </c>
      <c r="O1" s="106">
        <v>15</v>
      </c>
      <c r="P1" s="106">
        <v>16</v>
      </c>
      <c r="Q1" s="106">
        <v>17</v>
      </c>
      <c r="R1" s="106">
        <v>18</v>
      </c>
      <c r="S1" s="106">
        <v>19</v>
      </c>
      <c r="T1" s="106">
        <v>20</v>
      </c>
      <c r="U1" s="106">
        <v>21</v>
      </c>
      <c r="V1" s="106">
        <v>22</v>
      </c>
      <c r="W1" s="106">
        <v>23</v>
      </c>
      <c r="X1" s="106">
        <v>24</v>
      </c>
      <c r="Y1" s="106">
        <v>25</v>
      </c>
      <c r="Z1" s="106">
        <v>26</v>
      </c>
      <c r="AA1" s="106">
        <v>27</v>
      </c>
      <c r="AB1" s="106">
        <v>28</v>
      </c>
      <c r="AC1" s="106">
        <v>29</v>
      </c>
      <c r="AD1" s="106">
        <v>30</v>
      </c>
      <c r="AE1" s="106">
        <v>31</v>
      </c>
      <c r="AF1" s="106">
        <v>32</v>
      </c>
      <c r="AG1" s="106">
        <v>33</v>
      </c>
      <c r="AH1" s="106">
        <v>34</v>
      </c>
      <c r="AI1" s="106">
        <v>35</v>
      </c>
      <c r="AJ1" s="106">
        <v>36</v>
      </c>
      <c r="AK1" s="106">
        <v>37</v>
      </c>
      <c r="AL1" s="106">
        <v>38</v>
      </c>
      <c r="AM1" s="106">
        <v>39</v>
      </c>
      <c r="AN1" s="106">
        <v>40</v>
      </c>
      <c r="AO1" s="106">
        <v>41</v>
      </c>
      <c r="AP1" s="106">
        <v>42</v>
      </c>
      <c r="AQ1" s="106">
        <v>43</v>
      </c>
      <c r="AR1" s="106">
        <v>44</v>
      </c>
      <c r="AS1" s="106">
        <v>45</v>
      </c>
      <c r="AT1" s="106">
        <v>46</v>
      </c>
      <c r="AU1" s="106">
        <v>47</v>
      </c>
      <c r="AV1" s="106">
        <v>48</v>
      </c>
      <c r="AW1" s="106">
        <v>49</v>
      </c>
      <c r="AX1" s="106">
        <v>50</v>
      </c>
      <c r="AY1" s="106">
        <v>51</v>
      </c>
      <c r="AZ1" s="106"/>
      <c r="BA1" s="106">
        <v>53</v>
      </c>
      <c r="BB1" s="106">
        <v>54</v>
      </c>
      <c r="BC1" s="106"/>
      <c r="BD1" s="106"/>
    </row>
    <row r="2" spans="1:56" ht="18.75" customHeight="1" x14ac:dyDescent="0.3">
      <c r="A2" s="106" t="s">
        <v>703</v>
      </c>
      <c r="B2" s="106" t="s">
        <v>9</v>
      </c>
      <c r="C2" s="228">
        <v>610</v>
      </c>
      <c r="D2" s="228">
        <v>611</v>
      </c>
      <c r="E2" s="228">
        <v>612</v>
      </c>
      <c r="F2" s="228">
        <v>613</v>
      </c>
      <c r="G2" s="228">
        <v>614</v>
      </c>
      <c r="H2" s="228">
        <v>615</v>
      </c>
      <c r="I2" s="228">
        <v>616</v>
      </c>
      <c r="J2" s="228">
        <v>617</v>
      </c>
      <c r="K2" s="228">
        <v>618</v>
      </c>
      <c r="L2" s="228">
        <v>619</v>
      </c>
      <c r="M2" s="228">
        <v>620</v>
      </c>
      <c r="N2" s="228">
        <v>621</v>
      </c>
      <c r="O2" s="228">
        <v>622</v>
      </c>
      <c r="P2" s="228">
        <v>623</v>
      </c>
      <c r="Q2" s="228">
        <v>624</v>
      </c>
      <c r="R2" s="228">
        <v>625</v>
      </c>
      <c r="S2" s="228">
        <v>626</v>
      </c>
      <c r="T2" s="228">
        <v>627</v>
      </c>
      <c r="U2" s="228">
        <v>628</v>
      </c>
      <c r="V2" s="228">
        <v>629</v>
      </c>
      <c r="W2" s="228">
        <v>630</v>
      </c>
      <c r="X2" s="228">
        <v>631</v>
      </c>
      <c r="Y2" s="228">
        <v>632</v>
      </c>
      <c r="Z2" s="228">
        <v>633</v>
      </c>
      <c r="AA2" s="228">
        <v>640</v>
      </c>
      <c r="AB2" s="228">
        <v>641</v>
      </c>
      <c r="AC2" s="228">
        <v>642</v>
      </c>
      <c r="AD2" s="228">
        <v>643</v>
      </c>
      <c r="AE2" s="228">
        <v>644</v>
      </c>
      <c r="AF2" s="228">
        <v>645</v>
      </c>
      <c r="AG2" s="228">
        <v>646</v>
      </c>
      <c r="AH2" s="228">
        <v>647</v>
      </c>
      <c r="AI2" s="228">
        <v>648</v>
      </c>
      <c r="AJ2" s="228">
        <v>649</v>
      </c>
      <c r="AK2" s="228">
        <v>650</v>
      </c>
      <c r="AL2" s="228">
        <v>651</v>
      </c>
      <c r="AM2" s="228">
        <v>660</v>
      </c>
      <c r="AN2" s="228">
        <v>661</v>
      </c>
      <c r="AO2" s="228">
        <v>662</v>
      </c>
      <c r="AP2" s="228">
        <v>663</v>
      </c>
      <c r="AQ2" s="228">
        <v>664</v>
      </c>
      <c r="AR2" s="228">
        <v>665</v>
      </c>
      <c r="AS2" s="228">
        <v>666</v>
      </c>
      <c r="AT2" s="228">
        <v>667</v>
      </c>
      <c r="AU2" s="228">
        <v>668</v>
      </c>
      <c r="AV2" s="228">
        <v>669</v>
      </c>
      <c r="AW2" s="228">
        <v>670</v>
      </c>
      <c r="AX2" s="228">
        <v>671</v>
      </c>
      <c r="AY2" s="106" t="s">
        <v>1519</v>
      </c>
      <c r="AZ2" s="106"/>
      <c r="BA2" s="106"/>
      <c r="BB2" s="106"/>
      <c r="BC2" s="106"/>
      <c r="BD2" s="106"/>
    </row>
    <row r="3" spans="1:56" customFormat="1" ht="18.75" customHeight="1" x14ac:dyDescent="0.3">
      <c r="A3">
        <v>803179</v>
      </c>
      <c r="B3" s="113" t="s">
        <v>231</v>
      </c>
      <c r="E3" t="s">
        <v>701</v>
      </c>
      <c r="O3" t="s">
        <v>701</v>
      </c>
      <c r="P3" t="s">
        <v>701</v>
      </c>
      <c r="Z3" t="s">
        <v>701</v>
      </c>
      <c r="AA3" t="s">
        <v>701</v>
      </c>
      <c r="AC3" t="s">
        <v>701</v>
      </c>
      <c r="AD3" t="s">
        <v>701</v>
      </c>
      <c r="AG3" t="s">
        <v>701</v>
      </c>
      <c r="AH3" t="s">
        <v>701</v>
      </c>
      <c r="AI3" t="s">
        <v>701</v>
      </c>
      <c r="AJ3" t="s">
        <v>701</v>
      </c>
      <c r="AK3" t="s">
        <v>701</v>
      </c>
      <c r="AL3" t="s">
        <v>701</v>
      </c>
      <c r="AY3" t="s">
        <v>687</v>
      </c>
      <c r="AZ3" s="213" t="e">
        <v>#N/A</v>
      </c>
      <c r="BA3">
        <v>803179</v>
      </c>
      <c r="BB3" s="113"/>
    </row>
    <row r="4" spans="1:56" customFormat="1" ht="18.75" customHeight="1" x14ac:dyDescent="0.3">
      <c r="A4">
        <v>801006</v>
      </c>
      <c r="B4" t="s">
        <v>231</v>
      </c>
      <c r="W4" t="s">
        <v>701</v>
      </c>
      <c r="Z4" t="s">
        <v>701</v>
      </c>
      <c r="AC4" t="s">
        <v>701</v>
      </c>
      <c r="AG4" t="s">
        <v>701</v>
      </c>
      <c r="AH4" t="s">
        <v>701</v>
      </c>
      <c r="AI4" t="s">
        <v>701</v>
      </c>
      <c r="AJ4" t="s">
        <v>701</v>
      </c>
      <c r="AK4" t="s">
        <v>701</v>
      </c>
      <c r="AL4" t="s">
        <v>701</v>
      </c>
      <c r="AY4" t="s">
        <v>687</v>
      </c>
      <c r="AZ4" s="213">
        <v>801006</v>
      </c>
      <c r="BA4">
        <v>801006</v>
      </c>
    </row>
    <row r="5" spans="1:56" customFormat="1" ht="18.75" customHeight="1" x14ac:dyDescent="0.3">
      <c r="A5">
        <v>801610</v>
      </c>
      <c r="B5" t="s">
        <v>702</v>
      </c>
      <c r="F5" t="s">
        <v>701</v>
      </c>
      <c r="O5" t="s">
        <v>701</v>
      </c>
      <c r="U5" t="s">
        <v>701</v>
      </c>
      <c r="V5" t="s">
        <v>701</v>
      </c>
      <c r="AA5" t="s">
        <v>701</v>
      </c>
      <c r="AB5" t="s">
        <v>701</v>
      </c>
      <c r="AC5" t="s">
        <v>701</v>
      </c>
      <c r="AD5" t="s">
        <v>701</v>
      </c>
      <c r="AE5" t="s">
        <v>701</v>
      </c>
      <c r="AF5" t="s">
        <v>701</v>
      </c>
      <c r="AY5" t="s">
        <v>687</v>
      </c>
      <c r="AZ5" s="213">
        <v>801610</v>
      </c>
      <c r="BA5">
        <v>801610</v>
      </c>
    </row>
    <row r="6" spans="1:56" customFormat="1" ht="18.75" customHeight="1" x14ac:dyDescent="0.3">
      <c r="A6">
        <v>806337</v>
      </c>
      <c r="B6" t="s">
        <v>231</v>
      </c>
      <c r="C6" t="s">
        <v>701</v>
      </c>
      <c r="F6" t="s">
        <v>701</v>
      </c>
      <c r="G6" t="s">
        <v>701</v>
      </c>
      <c r="M6" t="s">
        <v>701</v>
      </c>
      <c r="O6" t="s">
        <v>701</v>
      </c>
      <c r="Z6" t="s">
        <v>701</v>
      </c>
      <c r="AA6" t="s">
        <v>701</v>
      </c>
      <c r="AB6" t="s">
        <v>701</v>
      </c>
      <c r="AD6" t="s">
        <v>701</v>
      </c>
      <c r="AE6" t="s">
        <v>701</v>
      </c>
      <c r="AF6" t="s">
        <v>701</v>
      </c>
      <c r="AG6" t="s">
        <v>701</v>
      </c>
      <c r="AH6" t="s">
        <v>701</v>
      </c>
      <c r="AI6" t="s">
        <v>701</v>
      </c>
      <c r="AJ6" t="s">
        <v>701</v>
      </c>
      <c r="AK6" t="s">
        <v>701</v>
      </c>
      <c r="AL6" t="s">
        <v>701</v>
      </c>
      <c r="AY6" t="s">
        <v>687</v>
      </c>
      <c r="AZ6" s="213">
        <v>806337</v>
      </c>
      <c r="BA6">
        <v>806337</v>
      </c>
    </row>
    <row r="7" spans="1:56" customFormat="1" ht="18.75" customHeight="1" x14ac:dyDescent="0.3">
      <c r="A7">
        <v>805486</v>
      </c>
      <c r="B7" t="s">
        <v>231</v>
      </c>
      <c r="G7" t="s">
        <v>701</v>
      </c>
      <c r="K7" t="s">
        <v>701</v>
      </c>
      <c r="L7" t="s">
        <v>701</v>
      </c>
      <c r="O7" t="s">
        <v>701</v>
      </c>
      <c r="R7" t="s">
        <v>701</v>
      </c>
      <c r="AA7" t="s">
        <v>701</v>
      </c>
      <c r="AB7" t="s">
        <v>701</v>
      </c>
      <c r="AC7" t="s">
        <v>701</v>
      </c>
      <c r="AD7" t="s">
        <v>701</v>
      </c>
      <c r="AE7" t="s">
        <v>701</v>
      </c>
      <c r="AG7" t="s">
        <v>701</v>
      </c>
      <c r="AH7" t="s">
        <v>701</v>
      </c>
      <c r="AI7" t="s">
        <v>701</v>
      </c>
      <c r="AJ7" t="s">
        <v>701</v>
      </c>
      <c r="AK7" t="s">
        <v>701</v>
      </c>
      <c r="AL7" t="s">
        <v>701</v>
      </c>
      <c r="AY7" t="s">
        <v>693</v>
      </c>
      <c r="AZ7" s="213">
        <v>805486</v>
      </c>
      <c r="BA7">
        <v>805486</v>
      </c>
    </row>
    <row r="8" spans="1:56" customFormat="1" ht="18.75" customHeight="1" x14ac:dyDescent="0.3">
      <c r="A8">
        <v>802534</v>
      </c>
      <c r="B8" s="113" t="s">
        <v>231</v>
      </c>
      <c r="E8" t="s">
        <v>701</v>
      </c>
      <c r="O8" t="s">
        <v>701</v>
      </c>
      <c r="V8" t="s">
        <v>701</v>
      </c>
      <c r="AC8" t="s">
        <v>701</v>
      </c>
      <c r="AH8" t="s">
        <v>701</v>
      </c>
      <c r="AI8" t="s">
        <v>701</v>
      </c>
      <c r="AK8" t="s">
        <v>701</v>
      </c>
      <c r="AL8" t="s">
        <v>701</v>
      </c>
      <c r="AY8" t="s">
        <v>693</v>
      </c>
      <c r="AZ8" s="213" t="e">
        <v>#N/A</v>
      </c>
      <c r="BA8">
        <v>802534</v>
      </c>
      <c r="BB8" s="113"/>
    </row>
    <row r="9" spans="1:56" customFormat="1" ht="18.75" customHeight="1" x14ac:dyDescent="0.3">
      <c r="A9">
        <v>805199</v>
      </c>
      <c r="B9" s="113" t="s">
        <v>231</v>
      </c>
      <c r="J9" t="s">
        <v>701</v>
      </c>
      <c r="O9" t="s">
        <v>701</v>
      </c>
      <c r="R9" t="s">
        <v>701</v>
      </c>
      <c r="V9" t="s">
        <v>701</v>
      </c>
      <c r="W9" t="s">
        <v>701</v>
      </c>
      <c r="AA9" t="s">
        <v>701</v>
      </c>
      <c r="AB9" t="s">
        <v>701</v>
      </c>
      <c r="AC9" t="s">
        <v>701</v>
      </c>
      <c r="AD9" t="s">
        <v>701</v>
      </c>
      <c r="AE9" t="s">
        <v>701</v>
      </c>
      <c r="AF9" t="s">
        <v>701</v>
      </c>
      <c r="AG9" t="s">
        <v>701</v>
      </c>
      <c r="AH9" t="s">
        <v>701</v>
      </c>
      <c r="AI9" t="s">
        <v>701</v>
      </c>
      <c r="AJ9" t="s">
        <v>701</v>
      </c>
      <c r="AK9" t="s">
        <v>701</v>
      </c>
      <c r="AL9" t="s">
        <v>701</v>
      </c>
      <c r="AY9" t="s">
        <v>693</v>
      </c>
      <c r="AZ9" s="213" t="e">
        <v>#N/A</v>
      </c>
      <c r="BA9">
        <v>805199</v>
      </c>
      <c r="BB9" s="113"/>
    </row>
    <row r="10" spans="1:56" customFormat="1" ht="18.75" customHeight="1" x14ac:dyDescent="0.3">
      <c r="A10">
        <v>805448</v>
      </c>
      <c r="B10" s="113" t="s">
        <v>231</v>
      </c>
      <c r="D10" t="s">
        <v>701</v>
      </c>
      <c r="K10" t="s">
        <v>701</v>
      </c>
      <c r="L10" t="s">
        <v>701</v>
      </c>
      <c r="O10" t="s">
        <v>701</v>
      </c>
      <c r="V10" t="s">
        <v>701</v>
      </c>
      <c r="AA10" t="s">
        <v>701</v>
      </c>
      <c r="AB10" t="s">
        <v>701</v>
      </c>
      <c r="AC10" t="s">
        <v>701</v>
      </c>
      <c r="AD10" t="s">
        <v>701</v>
      </c>
      <c r="AE10" t="s">
        <v>701</v>
      </c>
      <c r="AF10" t="s">
        <v>701</v>
      </c>
      <c r="AG10" t="s">
        <v>701</v>
      </c>
      <c r="AH10" t="s">
        <v>701</v>
      </c>
      <c r="AI10" t="s">
        <v>701</v>
      </c>
      <c r="AJ10" t="s">
        <v>701</v>
      </c>
      <c r="AK10" t="s">
        <v>701</v>
      </c>
      <c r="AL10" t="s">
        <v>701</v>
      </c>
      <c r="AY10" t="s">
        <v>693</v>
      </c>
      <c r="AZ10" s="213" t="e">
        <v>#N/A</v>
      </c>
      <c r="BA10">
        <v>805448</v>
      </c>
      <c r="BB10" s="113"/>
    </row>
    <row r="11" spans="1:56" customFormat="1" ht="18.75" customHeight="1" x14ac:dyDescent="0.3">
      <c r="A11">
        <v>807232</v>
      </c>
      <c r="B11" s="113" t="s">
        <v>231</v>
      </c>
      <c r="L11" t="s">
        <v>701</v>
      </c>
      <c r="R11" t="s">
        <v>701</v>
      </c>
      <c r="Y11" t="s">
        <v>701</v>
      </c>
      <c r="AA11" t="s">
        <v>701</v>
      </c>
      <c r="AB11" t="s">
        <v>701</v>
      </c>
      <c r="AC11" t="s">
        <v>701</v>
      </c>
      <c r="AD11" t="s">
        <v>701</v>
      </c>
      <c r="AE11" t="s">
        <v>701</v>
      </c>
      <c r="AF11" t="s">
        <v>701</v>
      </c>
      <c r="AG11" t="s">
        <v>701</v>
      </c>
      <c r="AH11" t="s">
        <v>701</v>
      </c>
      <c r="AI11" t="s">
        <v>701</v>
      </c>
      <c r="AJ11" t="s">
        <v>701</v>
      </c>
      <c r="AK11" t="s">
        <v>701</v>
      </c>
      <c r="AL11" t="s">
        <v>701</v>
      </c>
      <c r="AY11" t="s">
        <v>693</v>
      </c>
      <c r="AZ11" s="213" t="e">
        <v>#N/A</v>
      </c>
      <c r="BA11">
        <v>807232</v>
      </c>
      <c r="BB11" s="113"/>
    </row>
    <row r="12" spans="1:56" customFormat="1" ht="18.75" customHeight="1" x14ac:dyDescent="0.3">
      <c r="A12">
        <v>807611</v>
      </c>
      <c r="B12" s="113" t="s">
        <v>231</v>
      </c>
      <c r="J12" t="s">
        <v>701</v>
      </c>
      <c r="O12" t="s">
        <v>701</v>
      </c>
      <c r="P12" t="s">
        <v>701</v>
      </c>
      <c r="V12" t="s">
        <v>701</v>
      </c>
      <c r="Z12" t="s">
        <v>701</v>
      </c>
      <c r="AA12" t="s">
        <v>701</v>
      </c>
      <c r="AB12" t="s">
        <v>701</v>
      </c>
      <c r="AC12" t="s">
        <v>701</v>
      </c>
      <c r="AD12" t="s">
        <v>701</v>
      </c>
      <c r="AE12" t="s">
        <v>701</v>
      </c>
      <c r="AF12" t="s">
        <v>701</v>
      </c>
      <c r="AG12" t="s">
        <v>701</v>
      </c>
      <c r="AH12" t="s">
        <v>701</v>
      </c>
      <c r="AI12" t="s">
        <v>701</v>
      </c>
      <c r="AJ12" t="s">
        <v>701</v>
      </c>
      <c r="AK12" t="s">
        <v>701</v>
      </c>
      <c r="AL12" t="s">
        <v>701</v>
      </c>
      <c r="AY12" t="s">
        <v>693</v>
      </c>
      <c r="AZ12" s="213" t="e">
        <v>#N/A</v>
      </c>
      <c r="BA12">
        <v>807611</v>
      </c>
      <c r="BB12" s="113"/>
    </row>
    <row r="13" spans="1:56" customFormat="1" ht="18.75" customHeight="1" x14ac:dyDescent="0.3">
      <c r="A13">
        <v>807768</v>
      </c>
      <c r="B13" s="113" t="s">
        <v>231</v>
      </c>
      <c r="C13" t="s">
        <v>701</v>
      </c>
      <c r="L13" t="s">
        <v>701</v>
      </c>
      <c r="O13" t="s">
        <v>701</v>
      </c>
      <c r="AA13" t="s">
        <v>701</v>
      </c>
      <c r="AB13" t="s">
        <v>701</v>
      </c>
      <c r="AC13" t="s">
        <v>701</v>
      </c>
      <c r="AD13" t="s">
        <v>701</v>
      </c>
      <c r="AE13" t="s">
        <v>701</v>
      </c>
      <c r="AF13" t="s">
        <v>701</v>
      </c>
      <c r="AG13" t="s">
        <v>701</v>
      </c>
      <c r="AH13" t="s">
        <v>701</v>
      </c>
      <c r="AI13" t="s">
        <v>701</v>
      </c>
      <c r="AJ13" t="s">
        <v>701</v>
      </c>
      <c r="AK13" t="s">
        <v>701</v>
      </c>
      <c r="AL13" t="s">
        <v>701</v>
      </c>
      <c r="AY13" t="s">
        <v>693</v>
      </c>
      <c r="AZ13" s="213" t="e">
        <v>#N/A</v>
      </c>
      <c r="BA13">
        <v>807768</v>
      </c>
      <c r="BB13" s="113"/>
    </row>
    <row r="14" spans="1:56" customFormat="1" ht="18.75" customHeight="1" x14ac:dyDescent="0.3">
      <c r="A14">
        <v>811800</v>
      </c>
      <c r="B14" s="113" t="s">
        <v>231</v>
      </c>
      <c r="M14" t="s">
        <v>701</v>
      </c>
      <c r="O14" t="s">
        <v>701</v>
      </c>
      <c r="R14" t="s">
        <v>701</v>
      </c>
      <c r="W14" t="s">
        <v>701</v>
      </c>
      <c r="Y14" t="s">
        <v>701</v>
      </c>
      <c r="AA14" t="s">
        <v>701</v>
      </c>
      <c r="AB14" t="s">
        <v>701</v>
      </c>
      <c r="AC14" t="s">
        <v>701</v>
      </c>
      <c r="AE14" t="s">
        <v>701</v>
      </c>
      <c r="AF14" t="s">
        <v>701</v>
      </c>
      <c r="AG14" t="s">
        <v>701</v>
      </c>
      <c r="AH14" t="s">
        <v>701</v>
      </c>
      <c r="AI14" t="s">
        <v>701</v>
      </c>
      <c r="AJ14" t="s">
        <v>701</v>
      </c>
      <c r="AK14" t="s">
        <v>701</v>
      </c>
      <c r="AL14" t="s">
        <v>701</v>
      </c>
      <c r="AY14" t="s">
        <v>693</v>
      </c>
      <c r="AZ14" s="213" t="e">
        <v>#N/A</v>
      </c>
      <c r="BA14">
        <v>811800</v>
      </c>
      <c r="BB14" s="113"/>
    </row>
    <row r="15" spans="1:56" customFormat="1" ht="18.75" customHeight="1" x14ac:dyDescent="0.3">
      <c r="A15">
        <v>811845</v>
      </c>
      <c r="B15" s="113" t="s">
        <v>231</v>
      </c>
      <c r="D15" t="s">
        <v>701</v>
      </c>
      <c r="O15" t="s">
        <v>701</v>
      </c>
      <c r="R15" t="s">
        <v>701</v>
      </c>
      <c r="AB15" t="s">
        <v>701</v>
      </c>
      <c r="AE15" t="s">
        <v>701</v>
      </c>
      <c r="AG15" t="s">
        <v>701</v>
      </c>
      <c r="AH15" t="s">
        <v>701</v>
      </c>
      <c r="AJ15" t="s">
        <v>701</v>
      </c>
      <c r="AK15" t="s">
        <v>701</v>
      </c>
      <c r="AL15" t="s">
        <v>701</v>
      </c>
      <c r="AY15" t="s">
        <v>693</v>
      </c>
      <c r="AZ15" s="213" t="e">
        <v>#N/A</v>
      </c>
      <c r="BA15">
        <v>811845</v>
      </c>
      <c r="BB15" s="113"/>
    </row>
    <row r="16" spans="1:56" customFormat="1" ht="18.75" customHeight="1" x14ac:dyDescent="0.3">
      <c r="A16">
        <v>811874</v>
      </c>
      <c r="B16" s="113" t="s">
        <v>231</v>
      </c>
      <c r="O16" t="s">
        <v>701</v>
      </c>
      <c r="S16" t="s">
        <v>701</v>
      </c>
      <c r="Z16" t="s">
        <v>701</v>
      </c>
      <c r="AA16" t="s">
        <v>701</v>
      </c>
      <c r="AB16" t="s">
        <v>701</v>
      </c>
      <c r="AC16" t="s">
        <v>701</v>
      </c>
      <c r="AD16" t="s">
        <v>701</v>
      </c>
      <c r="AE16" t="s">
        <v>701</v>
      </c>
      <c r="AF16" t="s">
        <v>701</v>
      </c>
      <c r="AG16" t="s">
        <v>701</v>
      </c>
      <c r="AH16" t="s">
        <v>701</v>
      </c>
      <c r="AI16" t="s">
        <v>701</v>
      </c>
      <c r="AJ16" t="s">
        <v>701</v>
      </c>
      <c r="AK16" t="s">
        <v>701</v>
      </c>
      <c r="AL16" t="s">
        <v>701</v>
      </c>
      <c r="AY16" t="s">
        <v>693</v>
      </c>
      <c r="AZ16" s="213" t="e">
        <v>#N/A</v>
      </c>
      <c r="BA16">
        <v>811874</v>
      </c>
      <c r="BB16" s="113"/>
    </row>
    <row r="17" spans="1:54" customFormat="1" ht="18.75" customHeight="1" x14ac:dyDescent="0.3">
      <c r="A17">
        <v>806174</v>
      </c>
      <c r="B17" t="s">
        <v>231</v>
      </c>
      <c r="O17" t="s">
        <v>701</v>
      </c>
      <c r="R17" t="s">
        <v>701</v>
      </c>
      <c r="AC17" t="s">
        <v>701</v>
      </c>
      <c r="AD17" t="s">
        <v>701</v>
      </c>
      <c r="AH17" t="s">
        <v>701</v>
      </c>
      <c r="AK17" t="s">
        <v>701</v>
      </c>
      <c r="AY17" t="s">
        <v>693</v>
      </c>
      <c r="AZ17" s="213">
        <v>806174</v>
      </c>
      <c r="BA17">
        <v>806174</v>
      </c>
    </row>
    <row r="18" spans="1:54" customFormat="1" ht="18.75" customHeight="1" x14ac:dyDescent="0.3">
      <c r="A18">
        <v>806284</v>
      </c>
      <c r="B18" t="s">
        <v>231</v>
      </c>
      <c r="K18" t="s">
        <v>701</v>
      </c>
      <c r="L18" t="s">
        <v>701</v>
      </c>
      <c r="O18" t="s">
        <v>701</v>
      </c>
      <c r="Y18" t="s">
        <v>701</v>
      </c>
      <c r="AB18" t="s">
        <v>701</v>
      </c>
      <c r="AC18" t="s">
        <v>701</v>
      </c>
      <c r="AE18" t="s">
        <v>701</v>
      </c>
      <c r="AF18" t="s">
        <v>701</v>
      </c>
      <c r="AG18" t="s">
        <v>701</v>
      </c>
      <c r="AH18" t="s">
        <v>701</v>
      </c>
      <c r="AI18" t="s">
        <v>701</v>
      </c>
      <c r="AJ18" t="s">
        <v>701</v>
      </c>
      <c r="AK18" t="s">
        <v>701</v>
      </c>
      <c r="AL18" t="s">
        <v>701</v>
      </c>
      <c r="AY18" t="s">
        <v>693</v>
      </c>
      <c r="AZ18" s="213">
        <v>806284</v>
      </c>
      <c r="BA18">
        <v>806284</v>
      </c>
    </row>
    <row r="19" spans="1:54" customFormat="1" ht="18.75" customHeight="1" x14ac:dyDescent="0.3">
      <c r="A19">
        <v>806357</v>
      </c>
      <c r="B19" t="s">
        <v>231</v>
      </c>
      <c r="H19" t="s">
        <v>701</v>
      </c>
      <c r="O19" t="s">
        <v>701</v>
      </c>
      <c r="Q19" t="s">
        <v>701</v>
      </c>
      <c r="V19" t="s">
        <v>701</v>
      </c>
      <c r="Z19" t="s">
        <v>701</v>
      </c>
      <c r="AB19" t="s">
        <v>701</v>
      </c>
      <c r="AC19" t="s">
        <v>701</v>
      </c>
      <c r="AD19" t="s">
        <v>701</v>
      </c>
      <c r="AE19" t="s">
        <v>701</v>
      </c>
      <c r="AG19" t="s">
        <v>701</v>
      </c>
      <c r="AH19" t="s">
        <v>701</v>
      </c>
      <c r="AI19" t="s">
        <v>701</v>
      </c>
      <c r="AJ19" t="s">
        <v>701</v>
      </c>
      <c r="AK19" t="s">
        <v>701</v>
      </c>
      <c r="AY19" t="s">
        <v>693</v>
      </c>
      <c r="AZ19" s="213">
        <v>806357</v>
      </c>
      <c r="BA19">
        <v>806357</v>
      </c>
    </row>
    <row r="20" spans="1:54" customFormat="1" ht="18.75" customHeight="1" x14ac:dyDescent="0.3">
      <c r="A20">
        <v>807079</v>
      </c>
      <c r="B20" t="s">
        <v>231</v>
      </c>
      <c r="C20" t="s">
        <v>701</v>
      </c>
      <c r="L20" t="s">
        <v>701</v>
      </c>
      <c r="O20" t="s">
        <v>701</v>
      </c>
      <c r="Z20" t="s">
        <v>701</v>
      </c>
      <c r="AC20" t="s">
        <v>701</v>
      </c>
      <c r="AD20" t="s">
        <v>701</v>
      </c>
      <c r="AE20" t="s">
        <v>701</v>
      </c>
      <c r="AF20" t="s">
        <v>701</v>
      </c>
      <c r="AG20" t="s">
        <v>701</v>
      </c>
      <c r="AH20" t="s">
        <v>701</v>
      </c>
      <c r="AI20" t="s">
        <v>701</v>
      </c>
      <c r="AJ20" t="s">
        <v>701</v>
      </c>
      <c r="AK20" t="s">
        <v>701</v>
      </c>
      <c r="AL20" t="s">
        <v>701</v>
      </c>
      <c r="AY20" t="s">
        <v>693</v>
      </c>
      <c r="AZ20" s="213">
        <v>807079</v>
      </c>
      <c r="BA20">
        <v>807079</v>
      </c>
    </row>
    <row r="21" spans="1:54" customFormat="1" ht="18.75" customHeight="1" x14ac:dyDescent="0.3">
      <c r="A21">
        <v>807714</v>
      </c>
      <c r="B21" t="s">
        <v>231</v>
      </c>
      <c r="G21" t="s">
        <v>701</v>
      </c>
      <c r="J21" t="s">
        <v>701</v>
      </c>
      <c r="K21" t="s">
        <v>701</v>
      </c>
      <c r="O21" t="s">
        <v>701</v>
      </c>
      <c r="R21" t="s">
        <v>701</v>
      </c>
      <c r="AA21" t="s">
        <v>701</v>
      </c>
      <c r="AB21" t="s">
        <v>701</v>
      </c>
      <c r="AC21" t="s">
        <v>701</v>
      </c>
      <c r="AD21" t="s">
        <v>701</v>
      </c>
      <c r="AE21" t="s">
        <v>701</v>
      </c>
      <c r="AF21" t="s">
        <v>701</v>
      </c>
      <c r="AG21" t="s">
        <v>701</v>
      </c>
      <c r="AH21" t="s">
        <v>701</v>
      </c>
      <c r="AI21" t="s">
        <v>701</v>
      </c>
      <c r="AJ21" t="s">
        <v>701</v>
      </c>
      <c r="AK21" t="s">
        <v>701</v>
      </c>
      <c r="AL21" t="s">
        <v>701</v>
      </c>
      <c r="AY21" t="s">
        <v>693</v>
      </c>
      <c r="AZ21" s="213">
        <v>807714</v>
      </c>
      <c r="BA21">
        <v>807714</v>
      </c>
    </row>
    <row r="22" spans="1:54" customFormat="1" ht="18.75" customHeight="1" x14ac:dyDescent="0.3">
      <c r="A22">
        <v>808300</v>
      </c>
      <c r="B22" t="s">
        <v>702</v>
      </c>
      <c r="J22" t="s">
        <v>701</v>
      </c>
      <c r="O22" t="s">
        <v>701</v>
      </c>
      <c r="Y22" t="s">
        <v>701</v>
      </c>
      <c r="Z22" t="s">
        <v>701</v>
      </c>
      <c r="AA22" t="s">
        <v>701</v>
      </c>
      <c r="AB22" t="s">
        <v>701</v>
      </c>
      <c r="AC22" t="s">
        <v>701</v>
      </c>
      <c r="AD22" t="s">
        <v>701</v>
      </c>
      <c r="AE22" t="s">
        <v>701</v>
      </c>
      <c r="AF22" t="s">
        <v>701</v>
      </c>
      <c r="AY22" t="s">
        <v>693</v>
      </c>
      <c r="AZ22" s="213">
        <v>808300</v>
      </c>
      <c r="BA22">
        <v>808300</v>
      </c>
    </row>
    <row r="23" spans="1:54" customFormat="1" ht="18.75" customHeight="1" x14ac:dyDescent="0.3">
      <c r="A23">
        <v>809107</v>
      </c>
      <c r="B23" t="s">
        <v>231</v>
      </c>
      <c r="O23" t="s">
        <v>701</v>
      </c>
      <c r="V23" t="s">
        <v>701</v>
      </c>
      <c r="Y23" t="s">
        <v>701</v>
      </c>
      <c r="Z23" t="s">
        <v>701</v>
      </c>
      <c r="AB23" t="s">
        <v>701</v>
      </c>
      <c r="AD23" t="s">
        <v>701</v>
      </c>
      <c r="AE23" t="s">
        <v>701</v>
      </c>
      <c r="AG23" t="s">
        <v>701</v>
      </c>
      <c r="AH23" t="s">
        <v>701</v>
      </c>
      <c r="AJ23" t="s">
        <v>701</v>
      </c>
      <c r="AK23" t="s">
        <v>701</v>
      </c>
      <c r="AL23" t="s">
        <v>701</v>
      </c>
      <c r="AY23" t="s">
        <v>693</v>
      </c>
      <c r="AZ23" s="213">
        <v>809107</v>
      </c>
      <c r="BA23">
        <v>809107</v>
      </c>
    </row>
    <row r="24" spans="1:54" customFormat="1" ht="18.75" customHeight="1" x14ac:dyDescent="0.3">
      <c r="A24">
        <v>809158</v>
      </c>
      <c r="B24" t="s">
        <v>231</v>
      </c>
      <c r="V24" t="s">
        <v>701</v>
      </c>
      <c r="AB24" t="s">
        <v>701</v>
      </c>
      <c r="AD24" t="s">
        <v>701</v>
      </c>
      <c r="AE24" t="s">
        <v>701</v>
      </c>
      <c r="AG24" t="s">
        <v>701</v>
      </c>
      <c r="AK24" t="s">
        <v>701</v>
      </c>
      <c r="AL24" t="s">
        <v>701</v>
      </c>
      <c r="AY24" t="s">
        <v>693</v>
      </c>
      <c r="AZ24" s="213">
        <v>809158</v>
      </c>
      <c r="BA24">
        <v>809158</v>
      </c>
    </row>
    <row r="25" spans="1:54" customFormat="1" ht="18.75" customHeight="1" x14ac:dyDescent="0.3">
      <c r="A25">
        <v>811816</v>
      </c>
      <c r="B25" t="s">
        <v>231</v>
      </c>
      <c r="D25" t="s">
        <v>701</v>
      </c>
      <c r="O25" t="s">
        <v>701</v>
      </c>
      <c r="Q25" t="s">
        <v>701</v>
      </c>
      <c r="Z25" t="s">
        <v>701</v>
      </c>
      <c r="AA25" t="s">
        <v>701</v>
      </c>
      <c r="AB25" t="s">
        <v>701</v>
      </c>
      <c r="AC25" t="s">
        <v>701</v>
      </c>
      <c r="AD25" t="s">
        <v>701</v>
      </c>
      <c r="AE25" t="s">
        <v>701</v>
      </c>
      <c r="AF25" t="s">
        <v>701</v>
      </c>
      <c r="AG25" t="s">
        <v>701</v>
      </c>
      <c r="AH25" t="s">
        <v>701</v>
      </c>
      <c r="AI25" t="s">
        <v>701</v>
      </c>
      <c r="AJ25" t="s">
        <v>701</v>
      </c>
      <c r="AK25" t="s">
        <v>701</v>
      </c>
      <c r="AL25" t="s">
        <v>701</v>
      </c>
      <c r="AY25" t="s">
        <v>693</v>
      </c>
      <c r="AZ25" s="213">
        <v>811816</v>
      </c>
      <c r="BA25">
        <v>811816</v>
      </c>
    </row>
    <row r="26" spans="1:54" customFormat="1" ht="18.75" customHeight="1" x14ac:dyDescent="0.3">
      <c r="A26">
        <v>811956</v>
      </c>
      <c r="B26" t="s">
        <v>231</v>
      </c>
      <c r="J26" t="s">
        <v>701</v>
      </c>
      <c r="O26" t="s">
        <v>701</v>
      </c>
      <c r="Q26" t="s">
        <v>701</v>
      </c>
      <c r="R26" t="s">
        <v>701</v>
      </c>
      <c r="AA26" t="s">
        <v>701</v>
      </c>
      <c r="AB26" t="s">
        <v>701</v>
      </c>
      <c r="AC26" t="s">
        <v>701</v>
      </c>
      <c r="AD26" t="s">
        <v>701</v>
      </c>
      <c r="AE26" t="s">
        <v>701</v>
      </c>
      <c r="AF26" t="s">
        <v>701</v>
      </c>
      <c r="AH26" t="s">
        <v>701</v>
      </c>
      <c r="AI26" t="s">
        <v>701</v>
      </c>
      <c r="AJ26" t="s">
        <v>701</v>
      </c>
      <c r="AK26" t="s">
        <v>701</v>
      </c>
      <c r="AL26" t="s">
        <v>701</v>
      </c>
      <c r="AY26" t="s">
        <v>693</v>
      </c>
      <c r="AZ26" s="213">
        <v>811956</v>
      </c>
      <c r="BA26">
        <v>811956</v>
      </c>
    </row>
    <row r="27" spans="1:54" customFormat="1" ht="18.75" customHeight="1" x14ac:dyDescent="0.3">
      <c r="A27">
        <v>801196</v>
      </c>
      <c r="B27" s="113" t="s">
        <v>231</v>
      </c>
      <c r="H27" t="s">
        <v>701</v>
      </c>
      <c r="N27" t="s">
        <v>701</v>
      </c>
      <c r="O27" t="s">
        <v>701</v>
      </c>
      <c r="Z27" t="s">
        <v>701</v>
      </c>
      <c r="AA27" t="s">
        <v>701</v>
      </c>
      <c r="AB27" t="s">
        <v>701</v>
      </c>
      <c r="AE27" t="s">
        <v>701</v>
      </c>
      <c r="AH27" t="s">
        <v>701</v>
      </c>
      <c r="AJ27" t="s">
        <v>701</v>
      </c>
      <c r="AK27" t="s">
        <v>701</v>
      </c>
      <c r="AY27" t="s">
        <v>1589</v>
      </c>
      <c r="AZ27" s="213" t="e">
        <v>#N/A</v>
      </c>
      <c r="BA27">
        <v>801196</v>
      </c>
      <c r="BB27" s="113"/>
    </row>
    <row r="28" spans="1:54" customFormat="1" ht="18.75" customHeight="1" x14ac:dyDescent="0.3">
      <c r="A28">
        <v>802359</v>
      </c>
      <c r="B28" s="113" t="s">
        <v>231</v>
      </c>
      <c r="N28" t="s">
        <v>701</v>
      </c>
      <c r="O28" t="s">
        <v>701</v>
      </c>
      <c r="Z28" t="s">
        <v>701</v>
      </c>
      <c r="AA28" t="s">
        <v>701</v>
      </c>
      <c r="AB28" t="s">
        <v>701</v>
      </c>
      <c r="AC28" t="s">
        <v>701</v>
      </c>
      <c r="AD28" t="s">
        <v>701</v>
      </c>
      <c r="AE28" t="s">
        <v>701</v>
      </c>
      <c r="AF28" t="s">
        <v>701</v>
      </c>
      <c r="AG28" t="s">
        <v>701</v>
      </c>
      <c r="AH28" t="s">
        <v>701</v>
      </c>
      <c r="AI28" t="s">
        <v>701</v>
      </c>
      <c r="AJ28" t="s">
        <v>701</v>
      </c>
      <c r="AK28" t="s">
        <v>701</v>
      </c>
      <c r="AL28" t="s">
        <v>701</v>
      </c>
      <c r="AY28" t="s">
        <v>1589</v>
      </c>
      <c r="AZ28" s="213" t="e">
        <v>#N/A</v>
      </c>
      <c r="BA28">
        <v>802359</v>
      </c>
      <c r="BB28" s="113"/>
    </row>
    <row r="29" spans="1:54" customFormat="1" ht="18.75" customHeight="1" x14ac:dyDescent="0.3">
      <c r="A29">
        <v>804229</v>
      </c>
      <c r="B29" s="113" t="s">
        <v>231</v>
      </c>
      <c r="O29" t="s">
        <v>701</v>
      </c>
      <c r="Q29" t="s">
        <v>701</v>
      </c>
      <c r="V29" t="s">
        <v>701</v>
      </c>
      <c r="Z29" t="s">
        <v>701</v>
      </c>
      <c r="AA29" t="s">
        <v>701</v>
      </c>
      <c r="AD29" t="s">
        <v>701</v>
      </c>
      <c r="AF29" t="s">
        <v>701</v>
      </c>
      <c r="AG29" t="s">
        <v>701</v>
      </c>
      <c r="AH29" t="s">
        <v>701</v>
      </c>
      <c r="AI29" t="s">
        <v>701</v>
      </c>
      <c r="AJ29" t="s">
        <v>701</v>
      </c>
      <c r="AK29" t="s">
        <v>701</v>
      </c>
      <c r="AL29" t="s">
        <v>701</v>
      </c>
      <c r="AY29" t="s">
        <v>1589</v>
      </c>
      <c r="AZ29" s="213" t="e">
        <v>#N/A</v>
      </c>
      <c r="BA29">
        <v>804229</v>
      </c>
      <c r="BB29" s="113"/>
    </row>
    <row r="30" spans="1:54" customFormat="1" ht="18.75" customHeight="1" x14ac:dyDescent="0.3">
      <c r="A30">
        <v>805019</v>
      </c>
      <c r="B30" s="113" t="s">
        <v>231</v>
      </c>
      <c r="E30" t="s">
        <v>701</v>
      </c>
      <c r="AA30" t="s">
        <v>701</v>
      </c>
      <c r="AB30" t="s">
        <v>701</v>
      </c>
      <c r="AC30" t="s">
        <v>701</v>
      </c>
      <c r="AD30" t="s">
        <v>701</v>
      </c>
      <c r="AE30" t="s">
        <v>701</v>
      </c>
      <c r="AF30" t="s">
        <v>701</v>
      </c>
      <c r="AG30" t="s">
        <v>701</v>
      </c>
      <c r="AH30" t="s">
        <v>701</v>
      </c>
      <c r="AI30" t="s">
        <v>701</v>
      </c>
      <c r="AJ30" t="s">
        <v>701</v>
      </c>
      <c r="AK30" t="s">
        <v>701</v>
      </c>
      <c r="AL30" t="s">
        <v>701</v>
      </c>
      <c r="AY30" t="s">
        <v>1589</v>
      </c>
      <c r="AZ30" s="213" t="e">
        <v>#N/A</v>
      </c>
      <c r="BA30">
        <v>805019</v>
      </c>
      <c r="BB30" s="113"/>
    </row>
    <row r="31" spans="1:54" customFormat="1" ht="18.75" customHeight="1" x14ac:dyDescent="0.3">
      <c r="A31">
        <v>805029</v>
      </c>
      <c r="B31" s="113" t="s">
        <v>231</v>
      </c>
      <c r="O31" t="s">
        <v>701</v>
      </c>
      <c r="AA31" t="s">
        <v>701</v>
      </c>
      <c r="AB31" t="s">
        <v>701</v>
      </c>
      <c r="AF31" t="s">
        <v>701</v>
      </c>
      <c r="AG31" t="s">
        <v>701</v>
      </c>
      <c r="AH31" t="s">
        <v>701</v>
      </c>
      <c r="AI31" t="s">
        <v>701</v>
      </c>
      <c r="AJ31" t="s">
        <v>701</v>
      </c>
      <c r="AK31" t="s">
        <v>701</v>
      </c>
      <c r="AL31" t="s">
        <v>701</v>
      </c>
      <c r="AY31" t="s">
        <v>1589</v>
      </c>
      <c r="AZ31" s="213" t="e">
        <v>#N/A</v>
      </c>
      <c r="BA31">
        <v>805029</v>
      </c>
      <c r="BB31" s="113"/>
    </row>
    <row r="32" spans="1:54" customFormat="1" ht="18.75" customHeight="1" x14ac:dyDescent="0.3">
      <c r="A32">
        <v>806060</v>
      </c>
      <c r="B32" s="113" t="s">
        <v>231</v>
      </c>
      <c r="L32" t="s">
        <v>701</v>
      </c>
      <c r="V32" t="s">
        <v>701</v>
      </c>
      <c r="AG32" t="s">
        <v>701</v>
      </c>
      <c r="AH32" t="s">
        <v>701</v>
      </c>
      <c r="AI32" t="s">
        <v>701</v>
      </c>
      <c r="AJ32" t="s">
        <v>701</v>
      </c>
      <c r="AK32" t="s">
        <v>701</v>
      </c>
      <c r="AL32" t="s">
        <v>701</v>
      </c>
      <c r="AY32" t="s">
        <v>1589</v>
      </c>
      <c r="AZ32" s="213" t="e">
        <v>#N/A</v>
      </c>
      <c r="BA32">
        <v>806060</v>
      </c>
      <c r="BB32" s="113"/>
    </row>
    <row r="33" spans="1:54" customFormat="1" ht="18.75" customHeight="1" x14ac:dyDescent="0.3">
      <c r="A33">
        <v>806225</v>
      </c>
      <c r="B33" s="113" t="s">
        <v>231</v>
      </c>
      <c r="D33" t="s">
        <v>701</v>
      </c>
      <c r="AB33" t="s">
        <v>701</v>
      </c>
      <c r="AC33" t="s">
        <v>701</v>
      </c>
      <c r="AD33" t="s">
        <v>701</v>
      </c>
      <c r="AE33" t="s">
        <v>701</v>
      </c>
      <c r="AF33" t="s">
        <v>701</v>
      </c>
      <c r="AG33" t="s">
        <v>701</v>
      </c>
      <c r="AH33" t="s">
        <v>701</v>
      </c>
      <c r="AI33" t="s">
        <v>701</v>
      </c>
      <c r="AJ33" t="s">
        <v>701</v>
      </c>
      <c r="AK33" t="s">
        <v>701</v>
      </c>
      <c r="AL33" t="s">
        <v>701</v>
      </c>
      <c r="AY33" t="s">
        <v>1589</v>
      </c>
      <c r="AZ33" s="213" t="e">
        <v>#N/A</v>
      </c>
      <c r="BA33">
        <v>806225</v>
      </c>
      <c r="BB33" s="113"/>
    </row>
    <row r="34" spans="1:54" customFormat="1" ht="18.75" customHeight="1" x14ac:dyDescent="0.3">
      <c r="A34">
        <v>806631</v>
      </c>
      <c r="B34" s="113" t="s">
        <v>231</v>
      </c>
      <c r="D34" t="s">
        <v>701</v>
      </c>
      <c r="M34" t="s">
        <v>701</v>
      </c>
      <c r="R34" t="s">
        <v>701</v>
      </c>
      <c r="Y34" t="s">
        <v>701</v>
      </c>
      <c r="AB34" t="s">
        <v>701</v>
      </c>
      <c r="AD34" t="s">
        <v>701</v>
      </c>
      <c r="AF34" t="s">
        <v>701</v>
      </c>
      <c r="AG34" t="s">
        <v>701</v>
      </c>
      <c r="AH34" t="s">
        <v>701</v>
      </c>
      <c r="AI34" t="s">
        <v>701</v>
      </c>
      <c r="AJ34" t="s">
        <v>701</v>
      </c>
      <c r="AK34" t="s">
        <v>701</v>
      </c>
      <c r="AL34" t="s">
        <v>701</v>
      </c>
      <c r="AY34" t="s">
        <v>1589</v>
      </c>
      <c r="AZ34" s="213" t="e">
        <v>#N/A</v>
      </c>
      <c r="BA34">
        <v>806631</v>
      </c>
      <c r="BB34" s="113"/>
    </row>
    <row r="35" spans="1:54" customFormat="1" ht="18.75" customHeight="1" x14ac:dyDescent="0.3">
      <c r="A35">
        <v>806828</v>
      </c>
      <c r="B35" s="113" t="s">
        <v>231</v>
      </c>
      <c r="D35" t="s">
        <v>701</v>
      </c>
      <c r="AA35" t="s">
        <v>701</v>
      </c>
      <c r="AB35" t="s">
        <v>701</v>
      </c>
      <c r="AC35" t="s">
        <v>701</v>
      </c>
      <c r="AD35" t="s">
        <v>701</v>
      </c>
      <c r="AE35" t="s">
        <v>701</v>
      </c>
      <c r="AF35" t="s">
        <v>701</v>
      </c>
      <c r="AG35" t="s">
        <v>701</v>
      </c>
      <c r="AH35" t="s">
        <v>701</v>
      </c>
      <c r="AI35" t="s">
        <v>701</v>
      </c>
      <c r="AJ35" t="s">
        <v>701</v>
      </c>
      <c r="AK35" t="s">
        <v>701</v>
      </c>
      <c r="AL35" t="s">
        <v>701</v>
      </c>
      <c r="AY35" t="s">
        <v>1589</v>
      </c>
      <c r="AZ35" s="213" t="e">
        <v>#N/A</v>
      </c>
      <c r="BA35">
        <v>806828</v>
      </c>
      <c r="BB35" s="113"/>
    </row>
    <row r="36" spans="1:54" customFormat="1" ht="18.75" customHeight="1" x14ac:dyDescent="0.3">
      <c r="A36">
        <v>807441</v>
      </c>
      <c r="B36" s="113" t="s">
        <v>231</v>
      </c>
      <c r="D36" t="s">
        <v>701</v>
      </c>
      <c r="H36" t="s">
        <v>701</v>
      </c>
      <c r="O36" t="s">
        <v>701</v>
      </c>
      <c r="Z36" t="s">
        <v>701</v>
      </c>
      <c r="AA36" t="s">
        <v>701</v>
      </c>
      <c r="AB36" t="s">
        <v>701</v>
      </c>
      <c r="AD36" t="s">
        <v>701</v>
      </c>
      <c r="AH36" t="s">
        <v>701</v>
      </c>
      <c r="AK36" t="s">
        <v>701</v>
      </c>
      <c r="AL36" t="s">
        <v>701</v>
      </c>
      <c r="AY36" t="s">
        <v>1589</v>
      </c>
      <c r="AZ36" s="213" t="e">
        <v>#N/A</v>
      </c>
      <c r="BA36">
        <v>807441</v>
      </c>
      <c r="BB36" s="113"/>
    </row>
    <row r="37" spans="1:54" customFormat="1" ht="18.75" customHeight="1" x14ac:dyDescent="0.3">
      <c r="A37">
        <v>807503</v>
      </c>
      <c r="B37" s="113" t="s">
        <v>231</v>
      </c>
      <c r="O37" t="s">
        <v>701</v>
      </c>
      <c r="S37" t="s">
        <v>701</v>
      </c>
      <c r="Z37" t="s">
        <v>701</v>
      </c>
      <c r="AA37" t="s">
        <v>701</v>
      </c>
      <c r="AB37" t="s">
        <v>701</v>
      </c>
      <c r="AD37" t="s">
        <v>701</v>
      </c>
      <c r="AE37" t="s">
        <v>701</v>
      </c>
      <c r="AF37" t="s">
        <v>701</v>
      </c>
      <c r="AG37" t="s">
        <v>701</v>
      </c>
      <c r="AH37" t="s">
        <v>701</v>
      </c>
      <c r="AI37" t="s">
        <v>701</v>
      </c>
      <c r="AJ37" t="s">
        <v>701</v>
      </c>
      <c r="AK37" t="s">
        <v>701</v>
      </c>
      <c r="AL37" t="s">
        <v>701</v>
      </c>
      <c r="AY37" t="s">
        <v>1589</v>
      </c>
      <c r="AZ37" s="213" t="e">
        <v>#N/A</v>
      </c>
      <c r="BA37">
        <v>807503</v>
      </c>
      <c r="BB37" s="113"/>
    </row>
    <row r="38" spans="1:54" customFormat="1" ht="18.75" customHeight="1" x14ac:dyDescent="0.3">
      <c r="A38">
        <v>807766</v>
      </c>
      <c r="B38" s="113" t="s">
        <v>231</v>
      </c>
      <c r="N38" t="s">
        <v>701</v>
      </c>
      <c r="O38" t="s">
        <v>701</v>
      </c>
      <c r="R38" t="s">
        <v>701</v>
      </c>
      <c r="AA38" t="s">
        <v>701</v>
      </c>
      <c r="AB38" t="s">
        <v>701</v>
      </c>
      <c r="AD38" t="s">
        <v>701</v>
      </c>
      <c r="AF38" t="s">
        <v>701</v>
      </c>
      <c r="AG38" t="s">
        <v>701</v>
      </c>
      <c r="AH38" t="s">
        <v>701</v>
      </c>
      <c r="AI38" t="s">
        <v>701</v>
      </c>
      <c r="AJ38" t="s">
        <v>701</v>
      </c>
      <c r="AK38" t="s">
        <v>701</v>
      </c>
      <c r="AL38" t="s">
        <v>701</v>
      </c>
      <c r="AY38" t="s">
        <v>1589</v>
      </c>
      <c r="AZ38" s="213" t="e">
        <v>#N/A</v>
      </c>
      <c r="BA38">
        <v>807766</v>
      </c>
      <c r="BB38" s="113"/>
    </row>
    <row r="39" spans="1:54" customFormat="1" ht="18.75" customHeight="1" x14ac:dyDescent="0.3">
      <c r="A39">
        <v>808398</v>
      </c>
      <c r="B39" s="113" t="s">
        <v>231</v>
      </c>
      <c r="N39" t="s">
        <v>701</v>
      </c>
      <c r="O39" t="s">
        <v>701</v>
      </c>
      <c r="X39" t="s">
        <v>701</v>
      </c>
      <c r="Y39" t="s">
        <v>701</v>
      </c>
      <c r="AA39" t="s">
        <v>701</v>
      </c>
      <c r="AB39" t="s">
        <v>701</v>
      </c>
      <c r="AC39" t="s">
        <v>701</v>
      </c>
      <c r="AD39" t="s">
        <v>701</v>
      </c>
      <c r="AE39" t="s">
        <v>701</v>
      </c>
      <c r="AF39" t="s">
        <v>701</v>
      </c>
      <c r="AG39" t="s">
        <v>701</v>
      </c>
      <c r="AH39" t="s">
        <v>701</v>
      </c>
      <c r="AI39" t="s">
        <v>701</v>
      </c>
      <c r="AJ39" t="s">
        <v>701</v>
      </c>
      <c r="AK39" t="s">
        <v>701</v>
      </c>
      <c r="AL39" t="s">
        <v>701</v>
      </c>
      <c r="AY39" t="s">
        <v>1589</v>
      </c>
      <c r="AZ39" s="213" t="e">
        <v>#N/A</v>
      </c>
      <c r="BA39">
        <v>808398</v>
      </c>
      <c r="BB39" s="113"/>
    </row>
    <row r="40" spans="1:54" customFormat="1" ht="18.75" customHeight="1" x14ac:dyDescent="0.3">
      <c r="A40">
        <v>809831</v>
      </c>
      <c r="B40" s="113" t="s">
        <v>231</v>
      </c>
      <c r="O40" t="s">
        <v>701</v>
      </c>
      <c r="R40" t="s">
        <v>701</v>
      </c>
      <c r="T40" t="s">
        <v>701</v>
      </c>
      <c r="Y40" t="s">
        <v>701</v>
      </c>
      <c r="AA40" t="s">
        <v>701</v>
      </c>
      <c r="AB40" t="s">
        <v>701</v>
      </c>
      <c r="AF40" t="s">
        <v>701</v>
      </c>
      <c r="AG40" t="s">
        <v>701</v>
      </c>
      <c r="AH40" t="s">
        <v>701</v>
      </c>
      <c r="AI40" t="s">
        <v>701</v>
      </c>
      <c r="AJ40" t="s">
        <v>701</v>
      </c>
      <c r="AK40" t="s">
        <v>701</v>
      </c>
      <c r="AL40" t="s">
        <v>701</v>
      </c>
      <c r="AY40" t="s">
        <v>1589</v>
      </c>
      <c r="AZ40" s="213" t="e">
        <v>#N/A</v>
      </c>
      <c r="BA40">
        <v>809831</v>
      </c>
      <c r="BB40" s="113"/>
    </row>
    <row r="41" spans="1:54" customFormat="1" ht="18.75" customHeight="1" x14ac:dyDescent="0.3">
      <c r="A41">
        <v>809913</v>
      </c>
      <c r="B41" s="113" t="s">
        <v>231</v>
      </c>
      <c r="O41" t="s">
        <v>701</v>
      </c>
      <c r="AG41" t="s">
        <v>701</v>
      </c>
      <c r="AH41" t="s">
        <v>701</v>
      </c>
      <c r="AJ41" t="s">
        <v>701</v>
      </c>
      <c r="AK41" t="s">
        <v>701</v>
      </c>
      <c r="AY41" t="s">
        <v>1589</v>
      </c>
      <c r="AZ41" s="213" t="e">
        <v>#N/A</v>
      </c>
      <c r="BA41">
        <v>809913</v>
      </c>
      <c r="BB41" s="113"/>
    </row>
    <row r="42" spans="1:54" customFormat="1" ht="18.75" customHeight="1" x14ac:dyDescent="0.3">
      <c r="A42">
        <v>809926</v>
      </c>
      <c r="B42" s="113" t="s">
        <v>231</v>
      </c>
      <c r="T42" t="s">
        <v>701</v>
      </c>
      <c r="V42" t="s">
        <v>701</v>
      </c>
      <c r="AC42" t="s">
        <v>701</v>
      </c>
      <c r="AE42" t="s">
        <v>701</v>
      </c>
      <c r="AH42" t="s">
        <v>701</v>
      </c>
      <c r="AJ42" t="s">
        <v>701</v>
      </c>
      <c r="AY42" t="s">
        <v>1589</v>
      </c>
      <c r="AZ42" s="213" t="e">
        <v>#N/A</v>
      </c>
      <c r="BA42">
        <v>809926</v>
      </c>
      <c r="BB42" s="113"/>
    </row>
    <row r="43" spans="1:54" customFormat="1" ht="18.75" customHeight="1" x14ac:dyDescent="0.3">
      <c r="A43">
        <v>810126</v>
      </c>
      <c r="B43" s="113" t="s">
        <v>231</v>
      </c>
      <c r="N43" t="s">
        <v>701</v>
      </c>
      <c r="O43" t="s">
        <v>701</v>
      </c>
      <c r="AB43" t="s">
        <v>701</v>
      </c>
      <c r="AD43" t="s">
        <v>701</v>
      </c>
      <c r="AE43" t="s">
        <v>701</v>
      </c>
      <c r="AF43" t="s">
        <v>701</v>
      </c>
      <c r="AG43" t="s">
        <v>701</v>
      </c>
      <c r="AJ43" t="s">
        <v>701</v>
      </c>
      <c r="AK43" t="s">
        <v>701</v>
      </c>
      <c r="AL43" t="s">
        <v>701</v>
      </c>
      <c r="AY43" t="s">
        <v>1589</v>
      </c>
      <c r="AZ43" s="213" t="e">
        <v>#N/A</v>
      </c>
      <c r="BA43">
        <v>810126</v>
      </c>
      <c r="BB43" s="113"/>
    </row>
    <row r="44" spans="1:54" customFormat="1" ht="18.75" customHeight="1" x14ac:dyDescent="0.3">
      <c r="A44">
        <v>810663</v>
      </c>
      <c r="B44" s="113" t="s">
        <v>231</v>
      </c>
      <c r="O44" t="s">
        <v>701</v>
      </c>
      <c r="R44" t="s">
        <v>701</v>
      </c>
      <c r="V44" t="s">
        <v>701</v>
      </c>
      <c r="AA44" t="s">
        <v>701</v>
      </c>
      <c r="AC44" t="s">
        <v>701</v>
      </c>
      <c r="AG44" t="s">
        <v>701</v>
      </c>
      <c r="AH44" t="s">
        <v>701</v>
      </c>
      <c r="AK44" t="s">
        <v>701</v>
      </c>
      <c r="AY44" t="s">
        <v>1589</v>
      </c>
      <c r="AZ44" s="213" t="e">
        <v>#N/A</v>
      </c>
      <c r="BA44">
        <v>810663</v>
      </c>
      <c r="BB44" s="113"/>
    </row>
    <row r="45" spans="1:54" customFormat="1" ht="18.75" customHeight="1" x14ac:dyDescent="0.3">
      <c r="A45">
        <v>810680</v>
      </c>
      <c r="B45" s="113" t="s">
        <v>231</v>
      </c>
      <c r="O45" t="s">
        <v>701</v>
      </c>
      <c r="R45" t="s">
        <v>701</v>
      </c>
      <c r="Y45" t="s">
        <v>701</v>
      </c>
      <c r="Z45" t="s">
        <v>701</v>
      </c>
      <c r="AA45" t="s">
        <v>701</v>
      </c>
      <c r="AB45" t="s">
        <v>701</v>
      </c>
      <c r="AC45" t="s">
        <v>701</v>
      </c>
      <c r="AD45" t="s">
        <v>701</v>
      </c>
      <c r="AE45" t="s">
        <v>701</v>
      </c>
      <c r="AF45" t="s">
        <v>701</v>
      </c>
      <c r="AG45" t="s">
        <v>701</v>
      </c>
      <c r="AH45" t="s">
        <v>701</v>
      </c>
      <c r="AI45" t="s">
        <v>701</v>
      </c>
      <c r="AJ45" t="s">
        <v>701</v>
      </c>
      <c r="AK45" t="s">
        <v>701</v>
      </c>
      <c r="AL45" t="s">
        <v>701</v>
      </c>
      <c r="AY45" t="s">
        <v>1589</v>
      </c>
      <c r="AZ45" s="213" t="e">
        <v>#N/A</v>
      </c>
      <c r="BA45">
        <v>810680</v>
      </c>
      <c r="BB45" s="113"/>
    </row>
    <row r="46" spans="1:54" customFormat="1" ht="18.75" customHeight="1" x14ac:dyDescent="0.3">
      <c r="A46">
        <v>811302</v>
      </c>
      <c r="B46" s="113" t="s">
        <v>231</v>
      </c>
      <c r="D46" t="s">
        <v>701</v>
      </c>
      <c r="R46" t="s">
        <v>701</v>
      </c>
      <c r="W46" t="s">
        <v>701</v>
      </c>
      <c r="Y46" t="s">
        <v>701</v>
      </c>
      <c r="AB46" t="s">
        <v>701</v>
      </c>
      <c r="AC46" t="s">
        <v>701</v>
      </c>
      <c r="AF46" t="s">
        <v>701</v>
      </c>
      <c r="AG46" t="s">
        <v>701</v>
      </c>
      <c r="AJ46" t="s">
        <v>701</v>
      </c>
      <c r="AK46" t="s">
        <v>701</v>
      </c>
      <c r="AY46" t="s">
        <v>1589</v>
      </c>
      <c r="AZ46" s="213" t="e">
        <v>#N/A</v>
      </c>
      <c r="BA46">
        <v>811302</v>
      </c>
      <c r="BB46" s="113"/>
    </row>
    <row r="47" spans="1:54" customFormat="1" ht="18.75" customHeight="1" x14ac:dyDescent="0.3">
      <c r="A47">
        <v>811536</v>
      </c>
      <c r="B47" s="113" t="s">
        <v>231</v>
      </c>
      <c r="D47" t="s">
        <v>701</v>
      </c>
      <c r="J47" t="s">
        <v>701</v>
      </c>
      <c r="R47" t="s">
        <v>701</v>
      </c>
      <c r="AA47" t="s">
        <v>701</v>
      </c>
      <c r="AB47" t="s">
        <v>701</v>
      </c>
      <c r="AC47" t="s">
        <v>701</v>
      </c>
      <c r="AD47" t="s">
        <v>701</v>
      </c>
      <c r="AE47" t="s">
        <v>701</v>
      </c>
      <c r="AF47" t="s">
        <v>701</v>
      </c>
      <c r="AG47" t="s">
        <v>701</v>
      </c>
      <c r="AH47" t="s">
        <v>701</v>
      </c>
      <c r="AI47" t="s">
        <v>701</v>
      </c>
      <c r="AJ47" t="s">
        <v>701</v>
      </c>
      <c r="AK47" t="s">
        <v>701</v>
      </c>
      <c r="AL47" t="s">
        <v>701</v>
      </c>
      <c r="AY47" t="s">
        <v>1589</v>
      </c>
      <c r="AZ47" s="213" t="e">
        <v>#N/A</v>
      </c>
      <c r="BA47">
        <v>811536</v>
      </c>
      <c r="BB47" s="113"/>
    </row>
    <row r="48" spans="1:54" customFormat="1" ht="18.75" customHeight="1" x14ac:dyDescent="0.3">
      <c r="A48">
        <v>811868</v>
      </c>
      <c r="B48" s="113" t="s">
        <v>231</v>
      </c>
      <c r="O48" t="s">
        <v>701</v>
      </c>
      <c r="AC48" t="s">
        <v>701</v>
      </c>
      <c r="AD48" t="s">
        <v>701</v>
      </c>
      <c r="AE48" t="s">
        <v>701</v>
      </c>
      <c r="AG48" t="s">
        <v>701</v>
      </c>
      <c r="AH48" t="s">
        <v>701</v>
      </c>
      <c r="AI48" t="s">
        <v>701</v>
      </c>
      <c r="AK48" t="s">
        <v>701</v>
      </c>
      <c r="AL48" t="s">
        <v>701</v>
      </c>
      <c r="AY48" t="s">
        <v>1589</v>
      </c>
      <c r="AZ48" s="213" t="e">
        <v>#N/A</v>
      </c>
      <c r="BA48">
        <v>811868</v>
      </c>
      <c r="BB48" s="113"/>
    </row>
    <row r="49" spans="1:54" customFormat="1" ht="18.75" customHeight="1" x14ac:dyDescent="0.3">
      <c r="A49">
        <v>811894</v>
      </c>
      <c r="B49" s="113" t="s">
        <v>231</v>
      </c>
      <c r="D49" t="s">
        <v>701</v>
      </c>
      <c r="Z49" t="s">
        <v>701</v>
      </c>
      <c r="AE49" t="s">
        <v>701</v>
      </c>
      <c r="AG49" t="s">
        <v>701</v>
      </c>
      <c r="AI49" t="s">
        <v>701</v>
      </c>
      <c r="AK49" t="s">
        <v>701</v>
      </c>
      <c r="AL49" t="s">
        <v>701</v>
      </c>
      <c r="AY49" t="s">
        <v>1589</v>
      </c>
      <c r="AZ49" s="213" t="e">
        <v>#N/A</v>
      </c>
      <c r="BA49">
        <v>811894</v>
      </c>
      <c r="BB49" s="113"/>
    </row>
    <row r="50" spans="1:54" customFormat="1" ht="18.75" customHeight="1" x14ac:dyDescent="0.3">
      <c r="A50">
        <v>813423</v>
      </c>
      <c r="B50" s="113" t="s">
        <v>231</v>
      </c>
      <c r="Q50" t="s">
        <v>701</v>
      </c>
      <c r="R50" t="s">
        <v>701</v>
      </c>
      <c r="S50" t="s">
        <v>701</v>
      </c>
      <c r="AC50" t="s">
        <v>701</v>
      </c>
      <c r="AG50" t="s">
        <v>701</v>
      </c>
      <c r="AH50" t="s">
        <v>701</v>
      </c>
      <c r="AI50" t="s">
        <v>701</v>
      </c>
      <c r="AJ50" t="s">
        <v>701</v>
      </c>
      <c r="AK50" t="s">
        <v>701</v>
      </c>
      <c r="AL50" t="s">
        <v>701</v>
      </c>
      <c r="AY50" t="s">
        <v>1589</v>
      </c>
      <c r="AZ50" s="213" t="e">
        <v>#N/A</v>
      </c>
      <c r="BA50">
        <v>813423</v>
      </c>
      <c r="BB50" s="113"/>
    </row>
    <row r="51" spans="1:54" customFormat="1" ht="18.75" customHeight="1" x14ac:dyDescent="0.3">
      <c r="A51">
        <v>800644</v>
      </c>
      <c r="B51" t="s">
        <v>231</v>
      </c>
      <c r="L51" t="s">
        <v>701</v>
      </c>
      <c r="O51" t="s">
        <v>701</v>
      </c>
      <c r="R51" t="s">
        <v>701</v>
      </c>
      <c r="AB51" t="s">
        <v>701</v>
      </c>
      <c r="AC51" t="s">
        <v>701</v>
      </c>
      <c r="AE51" t="s">
        <v>701</v>
      </c>
      <c r="AF51" t="s">
        <v>701</v>
      </c>
      <c r="AG51" t="s">
        <v>701</v>
      </c>
      <c r="AH51" t="s">
        <v>701</v>
      </c>
      <c r="AJ51" t="s">
        <v>701</v>
      </c>
      <c r="AK51" t="s">
        <v>701</v>
      </c>
      <c r="AY51" t="s">
        <v>1589</v>
      </c>
      <c r="AZ51" s="213">
        <v>800644</v>
      </c>
      <c r="BA51">
        <v>800644</v>
      </c>
    </row>
    <row r="52" spans="1:54" customFormat="1" ht="18.75" customHeight="1" x14ac:dyDescent="0.3">
      <c r="A52">
        <v>800826</v>
      </c>
      <c r="B52" t="s">
        <v>231</v>
      </c>
      <c r="O52" t="s">
        <v>701</v>
      </c>
      <c r="V52" t="s">
        <v>701</v>
      </c>
      <c r="AC52" t="s">
        <v>701</v>
      </c>
      <c r="AG52" t="s">
        <v>701</v>
      </c>
      <c r="AH52" t="s">
        <v>701</v>
      </c>
      <c r="AJ52" t="s">
        <v>701</v>
      </c>
      <c r="AK52" t="s">
        <v>701</v>
      </c>
      <c r="AL52" t="s">
        <v>701</v>
      </c>
      <c r="AY52" t="s">
        <v>1589</v>
      </c>
      <c r="AZ52" s="213">
        <v>800826</v>
      </c>
      <c r="BA52">
        <v>800826</v>
      </c>
    </row>
    <row r="53" spans="1:54" customFormat="1" ht="18.75" customHeight="1" x14ac:dyDescent="0.3">
      <c r="A53">
        <v>807009</v>
      </c>
      <c r="B53" t="s">
        <v>231</v>
      </c>
      <c r="N53" t="s">
        <v>701</v>
      </c>
      <c r="O53" t="s">
        <v>701</v>
      </c>
      <c r="AA53" t="s">
        <v>701</v>
      </c>
      <c r="AC53" t="s">
        <v>701</v>
      </c>
      <c r="AD53" t="s">
        <v>701</v>
      </c>
      <c r="AE53" t="s">
        <v>701</v>
      </c>
      <c r="AG53" t="s">
        <v>701</v>
      </c>
      <c r="AH53" t="s">
        <v>701</v>
      </c>
      <c r="AI53" t="s">
        <v>701</v>
      </c>
      <c r="AK53" t="s">
        <v>701</v>
      </c>
      <c r="AL53" t="s">
        <v>701</v>
      </c>
      <c r="AY53" t="s">
        <v>1589</v>
      </c>
      <c r="AZ53" s="213">
        <v>807009</v>
      </c>
      <c r="BA53">
        <v>807009</v>
      </c>
    </row>
    <row r="54" spans="1:54" customFormat="1" ht="18.75" customHeight="1" x14ac:dyDescent="0.3">
      <c r="A54">
        <v>807889</v>
      </c>
      <c r="B54" t="s">
        <v>231</v>
      </c>
      <c r="O54" t="s">
        <v>701</v>
      </c>
      <c r="V54" t="s">
        <v>701</v>
      </c>
      <c r="AC54" t="s">
        <v>701</v>
      </c>
      <c r="AG54" t="s">
        <v>701</v>
      </c>
      <c r="AH54" t="s">
        <v>701</v>
      </c>
      <c r="AJ54" t="s">
        <v>701</v>
      </c>
      <c r="AK54" t="s">
        <v>701</v>
      </c>
      <c r="AY54" t="s">
        <v>1589</v>
      </c>
      <c r="AZ54" s="213">
        <v>807889</v>
      </c>
      <c r="BA54">
        <v>807889</v>
      </c>
    </row>
    <row r="55" spans="1:54" customFormat="1" ht="18.75" customHeight="1" x14ac:dyDescent="0.3">
      <c r="A55">
        <v>810720</v>
      </c>
      <c r="B55" t="s">
        <v>231</v>
      </c>
      <c r="O55" t="s">
        <v>701</v>
      </c>
      <c r="AB55" t="s">
        <v>701</v>
      </c>
      <c r="AC55" t="s">
        <v>701</v>
      </c>
      <c r="AD55" t="s">
        <v>701</v>
      </c>
      <c r="AG55" t="s">
        <v>701</v>
      </c>
      <c r="AJ55" t="s">
        <v>701</v>
      </c>
      <c r="AK55" t="s">
        <v>701</v>
      </c>
      <c r="AY55" t="s">
        <v>1589</v>
      </c>
      <c r="AZ55" s="213">
        <v>810720</v>
      </c>
      <c r="BA55">
        <v>810720</v>
      </c>
    </row>
    <row r="56" spans="1:54" customFormat="1" ht="18.75" customHeight="1" x14ac:dyDescent="0.3">
      <c r="A56">
        <v>811813</v>
      </c>
      <c r="B56" t="s">
        <v>231</v>
      </c>
      <c r="W56" t="s">
        <v>701</v>
      </c>
      <c r="Z56" t="s">
        <v>701</v>
      </c>
      <c r="AA56" t="s">
        <v>701</v>
      </c>
      <c r="AE56" t="s">
        <v>701</v>
      </c>
      <c r="AF56" t="s">
        <v>701</v>
      </c>
      <c r="AG56" t="s">
        <v>701</v>
      </c>
      <c r="AH56" t="s">
        <v>701</v>
      </c>
      <c r="AI56" t="s">
        <v>701</v>
      </c>
      <c r="AJ56" t="s">
        <v>701</v>
      </c>
      <c r="AK56" t="s">
        <v>701</v>
      </c>
      <c r="AY56" t="s">
        <v>1589</v>
      </c>
      <c r="AZ56" s="213">
        <v>811813</v>
      </c>
      <c r="BA56">
        <v>811813</v>
      </c>
    </row>
    <row r="57" spans="1:54" customFormat="1" ht="18.75" customHeight="1" x14ac:dyDescent="0.3">
      <c r="A57">
        <v>806209</v>
      </c>
      <c r="B57" s="113" t="s">
        <v>231</v>
      </c>
      <c r="C57" t="s">
        <v>701</v>
      </c>
      <c r="D57" t="s">
        <v>701</v>
      </c>
      <c r="I57" t="s">
        <v>701</v>
      </c>
      <c r="K57" t="s">
        <v>701</v>
      </c>
      <c r="O57" t="s">
        <v>701</v>
      </c>
      <c r="R57" t="s">
        <v>701</v>
      </c>
      <c r="AA57" t="s">
        <v>701</v>
      </c>
      <c r="AB57" t="s">
        <v>701</v>
      </c>
      <c r="AC57" t="s">
        <v>701</v>
      </c>
      <c r="AD57" t="s">
        <v>701</v>
      </c>
      <c r="AE57" t="s">
        <v>701</v>
      </c>
      <c r="AF57" t="s">
        <v>701</v>
      </c>
      <c r="AG57" t="s">
        <v>701</v>
      </c>
      <c r="AH57" t="s">
        <v>701</v>
      </c>
      <c r="AI57" t="s">
        <v>701</v>
      </c>
      <c r="AJ57" t="s">
        <v>701</v>
      </c>
      <c r="AK57" t="s">
        <v>701</v>
      </c>
      <c r="AL57" t="s">
        <v>701</v>
      </c>
      <c r="AY57" t="s">
        <v>716</v>
      </c>
      <c r="AZ57" s="213" t="e">
        <v>#N/A</v>
      </c>
      <c r="BA57">
        <v>806209</v>
      </c>
      <c r="BB57" s="113"/>
    </row>
    <row r="58" spans="1:54" customFormat="1" ht="18.75" customHeight="1" x14ac:dyDescent="0.3">
      <c r="A58">
        <v>806218</v>
      </c>
      <c r="B58" s="113" t="s">
        <v>231</v>
      </c>
      <c r="O58" t="s">
        <v>701</v>
      </c>
      <c r="V58" t="s">
        <v>701</v>
      </c>
      <c r="AC58" t="s">
        <v>701</v>
      </c>
      <c r="AD58" t="s">
        <v>701</v>
      </c>
      <c r="AE58" t="s">
        <v>701</v>
      </c>
      <c r="AF58" t="s">
        <v>701</v>
      </c>
      <c r="AG58" t="s">
        <v>701</v>
      </c>
      <c r="AH58" t="s">
        <v>701</v>
      </c>
      <c r="AJ58" t="s">
        <v>701</v>
      </c>
      <c r="AK58" t="s">
        <v>701</v>
      </c>
      <c r="AL58" t="s">
        <v>701</v>
      </c>
      <c r="AY58" t="s">
        <v>716</v>
      </c>
      <c r="AZ58" s="213" t="e">
        <v>#N/A</v>
      </c>
      <c r="BA58">
        <v>806218</v>
      </c>
      <c r="BB58" s="113"/>
    </row>
    <row r="59" spans="1:54" customFormat="1" ht="18.75" customHeight="1" x14ac:dyDescent="0.3">
      <c r="A59">
        <v>807893</v>
      </c>
      <c r="B59" s="113" t="s">
        <v>231</v>
      </c>
      <c r="F59" t="s">
        <v>701</v>
      </c>
      <c r="O59" t="s">
        <v>701</v>
      </c>
      <c r="V59" t="s">
        <v>701</v>
      </c>
      <c r="Y59" t="s">
        <v>701</v>
      </c>
      <c r="Z59" t="s">
        <v>701</v>
      </c>
      <c r="AB59" t="s">
        <v>701</v>
      </c>
      <c r="AC59" t="s">
        <v>701</v>
      </c>
      <c r="AD59" t="s">
        <v>701</v>
      </c>
      <c r="AE59" t="s">
        <v>701</v>
      </c>
      <c r="AF59" t="s">
        <v>701</v>
      </c>
      <c r="AG59" t="s">
        <v>701</v>
      </c>
      <c r="AH59" t="s">
        <v>701</v>
      </c>
      <c r="AI59" t="s">
        <v>701</v>
      </c>
      <c r="AJ59" t="s">
        <v>701</v>
      </c>
      <c r="AK59" t="s">
        <v>701</v>
      </c>
      <c r="AL59" t="s">
        <v>701</v>
      </c>
      <c r="AY59" t="s">
        <v>716</v>
      </c>
      <c r="AZ59" s="213" t="e">
        <v>#N/A</v>
      </c>
      <c r="BA59">
        <v>807893</v>
      </c>
      <c r="BB59" s="113"/>
    </row>
    <row r="60" spans="1:54" customFormat="1" ht="18.75" customHeight="1" x14ac:dyDescent="0.3">
      <c r="A60">
        <v>808325</v>
      </c>
      <c r="B60" s="113" t="s">
        <v>231</v>
      </c>
      <c r="E60" t="s">
        <v>701</v>
      </c>
      <c r="J60" t="s">
        <v>701</v>
      </c>
      <c r="O60" t="s">
        <v>701</v>
      </c>
      <c r="AA60" t="s">
        <v>701</v>
      </c>
      <c r="AB60" t="s">
        <v>701</v>
      </c>
      <c r="AC60" t="s">
        <v>701</v>
      </c>
      <c r="AD60" t="s">
        <v>701</v>
      </c>
      <c r="AE60" t="s">
        <v>701</v>
      </c>
      <c r="AF60" t="s">
        <v>701</v>
      </c>
      <c r="AG60" t="s">
        <v>701</v>
      </c>
      <c r="AH60" t="s">
        <v>701</v>
      </c>
      <c r="AI60" t="s">
        <v>701</v>
      </c>
      <c r="AJ60" t="s">
        <v>701</v>
      </c>
      <c r="AK60" t="s">
        <v>701</v>
      </c>
      <c r="AL60" t="s">
        <v>701</v>
      </c>
      <c r="AY60" t="s">
        <v>716</v>
      </c>
      <c r="AZ60" s="213" t="e">
        <v>#N/A</v>
      </c>
      <c r="BA60">
        <v>808325</v>
      </c>
      <c r="BB60" s="113"/>
    </row>
    <row r="61" spans="1:54" customFormat="1" ht="18.75" customHeight="1" x14ac:dyDescent="0.3">
      <c r="A61">
        <v>810919</v>
      </c>
      <c r="B61" s="113" t="s">
        <v>231</v>
      </c>
      <c r="O61" t="s">
        <v>701</v>
      </c>
      <c r="W61" t="s">
        <v>701</v>
      </c>
      <c r="X61" t="s">
        <v>701</v>
      </c>
      <c r="Y61" t="s">
        <v>701</v>
      </c>
      <c r="Z61" t="s">
        <v>701</v>
      </c>
      <c r="AA61" t="s">
        <v>701</v>
      </c>
      <c r="AB61" t="s">
        <v>701</v>
      </c>
      <c r="AC61" t="s">
        <v>701</v>
      </c>
      <c r="AD61" t="s">
        <v>701</v>
      </c>
      <c r="AE61" t="s">
        <v>701</v>
      </c>
      <c r="AF61" t="s">
        <v>701</v>
      </c>
      <c r="AG61" t="s">
        <v>701</v>
      </c>
      <c r="AH61" t="s">
        <v>701</v>
      </c>
      <c r="AI61" t="s">
        <v>701</v>
      </c>
      <c r="AJ61" t="s">
        <v>701</v>
      </c>
      <c r="AK61" t="s">
        <v>701</v>
      </c>
      <c r="AL61" t="s">
        <v>701</v>
      </c>
      <c r="AY61" t="s">
        <v>716</v>
      </c>
      <c r="AZ61" s="213" t="e">
        <v>#N/A</v>
      </c>
      <c r="BA61">
        <v>810919</v>
      </c>
      <c r="BB61" s="113"/>
    </row>
    <row r="62" spans="1:54" customFormat="1" ht="18.75" customHeight="1" x14ac:dyDescent="0.3">
      <c r="A62">
        <v>811205</v>
      </c>
      <c r="B62" s="113" t="s">
        <v>231</v>
      </c>
      <c r="H62" t="s">
        <v>701</v>
      </c>
      <c r="O62" t="s">
        <v>701</v>
      </c>
      <c r="Q62" t="s">
        <v>701</v>
      </c>
      <c r="V62" t="s">
        <v>701</v>
      </c>
      <c r="Y62" t="s">
        <v>701</v>
      </c>
      <c r="Z62" t="s">
        <v>701</v>
      </c>
      <c r="AA62" t="s">
        <v>701</v>
      </c>
      <c r="AB62" t="s">
        <v>701</v>
      </c>
      <c r="AC62" t="s">
        <v>701</v>
      </c>
      <c r="AD62" t="s">
        <v>701</v>
      </c>
      <c r="AE62" t="s">
        <v>701</v>
      </c>
      <c r="AF62" t="s">
        <v>701</v>
      </c>
      <c r="AG62" t="s">
        <v>701</v>
      </c>
      <c r="AH62" t="s">
        <v>701</v>
      </c>
      <c r="AI62" t="s">
        <v>701</v>
      </c>
      <c r="AJ62" t="s">
        <v>701</v>
      </c>
      <c r="AK62" t="s">
        <v>701</v>
      </c>
      <c r="AL62" t="s">
        <v>701</v>
      </c>
      <c r="AY62" t="s">
        <v>716</v>
      </c>
      <c r="AZ62" s="213" t="e">
        <v>#N/A</v>
      </c>
      <c r="BA62">
        <v>811205</v>
      </c>
      <c r="BB62" s="113"/>
    </row>
    <row r="63" spans="1:54" customFormat="1" ht="18.75" customHeight="1" x14ac:dyDescent="0.3">
      <c r="A63">
        <v>805046</v>
      </c>
      <c r="B63" t="s">
        <v>231</v>
      </c>
      <c r="H63" t="s">
        <v>701</v>
      </c>
      <c r="N63" t="s">
        <v>701</v>
      </c>
      <c r="O63" t="s">
        <v>701</v>
      </c>
      <c r="Z63" t="s">
        <v>701</v>
      </c>
      <c r="AA63" t="s">
        <v>701</v>
      </c>
      <c r="AC63" t="s">
        <v>701</v>
      </c>
      <c r="AD63" t="s">
        <v>701</v>
      </c>
      <c r="AE63" t="s">
        <v>701</v>
      </c>
      <c r="AG63" t="s">
        <v>701</v>
      </c>
      <c r="AH63" t="s">
        <v>701</v>
      </c>
      <c r="AI63" t="s">
        <v>701</v>
      </c>
      <c r="AJ63" t="s">
        <v>701</v>
      </c>
      <c r="AK63" t="s">
        <v>701</v>
      </c>
      <c r="AL63" t="s">
        <v>701</v>
      </c>
      <c r="AY63" t="s">
        <v>716</v>
      </c>
      <c r="AZ63" s="213">
        <v>805046</v>
      </c>
      <c r="BA63">
        <v>805046</v>
      </c>
    </row>
    <row r="64" spans="1:54" customFormat="1" ht="18.75" customHeight="1" x14ac:dyDescent="0.3">
      <c r="A64">
        <v>806475</v>
      </c>
      <c r="B64" t="s">
        <v>231</v>
      </c>
      <c r="D64" t="s">
        <v>701</v>
      </c>
      <c r="O64" t="s">
        <v>701</v>
      </c>
      <c r="R64" t="s">
        <v>701</v>
      </c>
      <c r="AB64" t="s">
        <v>701</v>
      </c>
      <c r="AH64" t="s">
        <v>701</v>
      </c>
      <c r="AK64" t="s">
        <v>701</v>
      </c>
      <c r="AY64" t="s">
        <v>716</v>
      </c>
      <c r="AZ64" s="213">
        <v>806475</v>
      </c>
      <c r="BA64">
        <v>806475</v>
      </c>
    </row>
    <row r="65" spans="1:54" customFormat="1" ht="18.75" customHeight="1" x14ac:dyDescent="0.3">
      <c r="A65">
        <v>808466</v>
      </c>
      <c r="B65" t="s">
        <v>231</v>
      </c>
      <c r="O65" t="s">
        <v>701</v>
      </c>
      <c r="T65" t="s">
        <v>701</v>
      </c>
      <c r="Y65" t="s">
        <v>701</v>
      </c>
      <c r="Z65" t="s">
        <v>701</v>
      </c>
      <c r="AA65" t="s">
        <v>701</v>
      </c>
      <c r="AB65" t="s">
        <v>701</v>
      </c>
      <c r="AC65" t="s">
        <v>701</v>
      </c>
      <c r="AD65" t="s">
        <v>701</v>
      </c>
      <c r="AE65" t="s">
        <v>701</v>
      </c>
      <c r="AF65" t="s">
        <v>701</v>
      </c>
      <c r="AG65" t="s">
        <v>701</v>
      </c>
      <c r="AH65" t="s">
        <v>701</v>
      </c>
      <c r="AI65" t="s">
        <v>701</v>
      </c>
      <c r="AJ65" t="s">
        <v>701</v>
      </c>
      <c r="AK65" t="s">
        <v>701</v>
      </c>
      <c r="AL65" t="s">
        <v>701</v>
      </c>
      <c r="AY65" t="s">
        <v>716</v>
      </c>
      <c r="AZ65" s="213">
        <v>808466</v>
      </c>
      <c r="BA65">
        <v>808466</v>
      </c>
    </row>
    <row r="66" spans="1:54" customFormat="1" ht="18.75" customHeight="1" x14ac:dyDescent="0.3">
      <c r="A66">
        <v>808670</v>
      </c>
      <c r="B66" t="s">
        <v>231</v>
      </c>
      <c r="N66" t="s">
        <v>701</v>
      </c>
      <c r="O66" t="s">
        <v>701</v>
      </c>
      <c r="S66" t="s">
        <v>701</v>
      </c>
      <c r="Y66" t="s">
        <v>701</v>
      </c>
      <c r="Z66" t="s">
        <v>701</v>
      </c>
      <c r="AA66" t="s">
        <v>701</v>
      </c>
      <c r="AD66" t="s">
        <v>701</v>
      </c>
      <c r="AE66" t="s">
        <v>701</v>
      </c>
      <c r="AG66" t="s">
        <v>701</v>
      </c>
      <c r="AH66" t="s">
        <v>701</v>
      </c>
      <c r="AK66" t="s">
        <v>701</v>
      </c>
      <c r="AL66" t="s">
        <v>701</v>
      </c>
      <c r="AY66" t="s">
        <v>716</v>
      </c>
      <c r="AZ66" s="213">
        <v>808670</v>
      </c>
      <c r="BA66">
        <v>808670</v>
      </c>
    </row>
    <row r="67" spans="1:54" customFormat="1" ht="18.75" customHeight="1" x14ac:dyDescent="0.3">
      <c r="A67">
        <v>810316</v>
      </c>
      <c r="B67" t="s">
        <v>231</v>
      </c>
      <c r="M67" t="s">
        <v>701</v>
      </c>
      <c r="O67" t="s">
        <v>701</v>
      </c>
      <c r="V67" t="s">
        <v>701</v>
      </c>
      <c r="Z67" t="s">
        <v>701</v>
      </c>
      <c r="AC67" t="s">
        <v>701</v>
      </c>
      <c r="AD67" t="s">
        <v>701</v>
      </c>
      <c r="AE67" t="s">
        <v>701</v>
      </c>
      <c r="AF67" t="s">
        <v>701</v>
      </c>
      <c r="AH67" t="s">
        <v>701</v>
      </c>
      <c r="AJ67" t="s">
        <v>701</v>
      </c>
      <c r="AK67" t="s">
        <v>701</v>
      </c>
      <c r="AL67" t="s">
        <v>701</v>
      </c>
      <c r="AY67" t="s">
        <v>716</v>
      </c>
      <c r="AZ67" s="213">
        <v>810316</v>
      </c>
      <c r="BA67">
        <v>810316</v>
      </c>
    </row>
    <row r="68" spans="1:54" customFormat="1" ht="18.75" customHeight="1" x14ac:dyDescent="0.3">
      <c r="A68">
        <v>813388</v>
      </c>
      <c r="B68" t="s">
        <v>231</v>
      </c>
      <c r="O68" t="s">
        <v>701</v>
      </c>
      <c r="R68" t="s">
        <v>701</v>
      </c>
      <c r="Z68" t="s">
        <v>701</v>
      </c>
      <c r="AB68" t="s">
        <v>701</v>
      </c>
      <c r="AC68" t="s">
        <v>701</v>
      </c>
      <c r="AF68" t="s">
        <v>701</v>
      </c>
      <c r="AG68" t="s">
        <v>701</v>
      </c>
      <c r="AH68" t="s">
        <v>701</v>
      </c>
      <c r="AI68" t="s">
        <v>701</v>
      </c>
      <c r="AJ68" t="s">
        <v>701</v>
      </c>
      <c r="AK68" t="s">
        <v>701</v>
      </c>
      <c r="AL68" t="s">
        <v>701</v>
      </c>
      <c r="AY68" t="s">
        <v>716</v>
      </c>
      <c r="AZ68" s="213">
        <v>813388</v>
      </c>
      <c r="BA68">
        <v>813388</v>
      </c>
    </row>
    <row r="69" spans="1:54" customFormat="1" ht="18.75" customHeight="1" x14ac:dyDescent="0.3">
      <c r="A69">
        <v>805048</v>
      </c>
      <c r="B69" t="s">
        <v>231</v>
      </c>
      <c r="O69" t="s">
        <v>701</v>
      </c>
      <c r="Z69" t="s">
        <v>701</v>
      </c>
      <c r="AC69" t="s">
        <v>701</v>
      </c>
      <c r="AD69" t="s">
        <v>701</v>
      </c>
      <c r="AE69" t="s">
        <v>701</v>
      </c>
      <c r="AG69" t="s">
        <v>701</v>
      </c>
      <c r="AH69" t="s">
        <v>701</v>
      </c>
      <c r="AJ69" t="s">
        <v>701</v>
      </c>
      <c r="AK69" t="s">
        <v>701</v>
      </c>
      <c r="AL69" t="s">
        <v>701</v>
      </c>
      <c r="AY69" t="s">
        <v>695</v>
      </c>
      <c r="AZ69" s="213">
        <v>805048</v>
      </c>
      <c r="BA69">
        <v>805048</v>
      </c>
    </row>
    <row r="70" spans="1:54" customFormat="1" ht="18.75" customHeight="1" x14ac:dyDescent="0.3">
      <c r="A70">
        <v>805285</v>
      </c>
      <c r="B70" t="s">
        <v>231</v>
      </c>
      <c r="K70" t="s">
        <v>701</v>
      </c>
      <c r="V70" t="s">
        <v>701</v>
      </c>
      <c r="Z70" t="s">
        <v>701</v>
      </c>
      <c r="AA70" t="s">
        <v>701</v>
      </c>
      <c r="AD70" t="s">
        <v>701</v>
      </c>
      <c r="AE70" t="s">
        <v>701</v>
      </c>
      <c r="AJ70" t="s">
        <v>701</v>
      </c>
      <c r="AL70" t="s">
        <v>701</v>
      </c>
      <c r="AY70" t="s">
        <v>695</v>
      </c>
      <c r="AZ70" s="213">
        <v>805285</v>
      </c>
      <c r="BA70">
        <v>805285</v>
      </c>
    </row>
    <row r="71" spans="1:54" customFormat="1" ht="18.75" customHeight="1" x14ac:dyDescent="0.3">
      <c r="A71">
        <v>809085</v>
      </c>
      <c r="B71" t="s">
        <v>231</v>
      </c>
      <c r="K71" t="s">
        <v>701</v>
      </c>
      <c r="O71" t="s">
        <v>701</v>
      </c>
      <c r="R71" t="s">
        <v>701</v>
      </c>
      <c r="V71" t="s">
        <v>701</v>
      </c>
      <c r="AA71" t="s">
        <v>701</v>
      </c>
      <c r="AB71" t="s">
        <v>701</v>
      </c>
      <c r="AC71" t="s">
        <v>701</v>
      </c>
      <c r="AD71" t="s">
        <v>701</v>
      </c>
      <c r="AE71" t="s">
        <v>701</v>
      </c>
      <c r="AH71" t="s">
        <v>701</v>
      </c>
      <c r="AK71" t="s">
        <v>701</v>
      </c>
      <c r="AY71" t="s">
        <v>695</v>
      </c>
      <c r="AZ71" s="213">
        <v>809085</v>
      </c>
      <c r="BA71">
        <v>809085</v>
      </c>
    </row>
    <row r="72" spans="1:54" customFormat="1" ht="18.75" customHeight="1" x14ac:dyDescent="0.3">
      <c r="A72">
        <v>802472</v>
      </c>
      <c r="B72" s="113" t="s">
        <v>231</v>
      </c>
      <c r="C72" t="s">
        <v>701</v>
      </c>
      <c r="E72" t="s">
        <v>701</v>
      </c>
      <c r="O72" t="s">
        <v>701</v>
      </c>
      <c r="P72" t="s">
        <v>701</v>
      </c>
      <c r="AA72" t="s">
        <v>701</v>
      </c>
      <c r="AB72" t="s">
        <v>701</v>
      </c>
      <c r="AC72" t="s">
        <v>701</v>
      </c>
      <c r="AE72" t="s">
        <v>701</v>
      </c>
      <c r="AG72" t="s">
        <v>701</v>
      </c>
      <c r="AH72" t="s">
        <v>701</v>
      </c>
      <c r="AI72" t="s">
        <v>701</v>
      </c>
      <c r="AJ72" t="s">
        <v>701</v>
      </c>
      <c r="AK72" t="s">
        <v>701</v>
      </c>
      <c r="AL72" t="s">
        <v>701</v>
      </c>
      <c r="AY72" t="s">
        <v>695</v>
      </c>
      <c r="AZ72" s="213" t="e">
        <v>#N/A</v>
      </c>
      <c r="BA72">
        <v>802472</v>
      </c>
      <c r="BB72" s="113"/>
    </row>
    <row r="73" spans="1:54" customFormat="1" ht="18.75" customHeight="1" x14ac:dyDescent="0.3">
      <c r="A73">
        <v>805610</v>
      </c>
      <c r="B73" s="113" t="s">
        <v>231</v>
      </c>
      <c r="C73" t="s">
        <v>701</v>
      </c>
      <c r="L73" t="s">
        <v>701</v>
      </c>
      <c r="O73" t="s">
        <v>701</v>
      </c>
      <c r="Y73" t="s">
        <v>701</v>
      </c>
      <c r="AC73" t="s">
        <v>701</v>
      </c>
      <c r="AD73" t="s">
        <v>701</v>
      </c>
      <c r="AE73" t="s">
        <v>701</v>
      </c>
      <c r="AK73" t="s">
        <v>701</v>
      </c>
      <c r="AL73" t="s">
        <v>701</v>
      </c>
      <c r="AY73" t="s">
        <v>695</v>
      </c>
      <c r="AZ73" s="213" t="e">
        <v>#N/A</v>
      </c>
      <c r="BA73">
        <v>805610</v>
      </c>
      <c r="BB73" s="113"/>
    </row>
    <row r="74" spans="1:54" customFormat="1" ht="18.75" customHeight="1" x14ac:dyDescent="0.3">
      <c r="A74">
        <v>806580</v>
      </c>
      <c r="B74" s="113" t="s">
        <v>231</v>
      </c>
      <c r="D74" t="s">
        <v>701</v>
      </c>
      <c r="J74" t="s">
        <v>701</v>
      </c>
      <c r="K74" t="s">
        <v>701</v>
      </c>
      <c r="R74" t="s">
        <v>701</v>
      </c>
      <c r="V74" t="s">
        <v>701</v>
      </c>
      <c r="Y74" t="s">
        <v>701</v>
      </c>
      <c r="AA74" t="s">
        <v>701</v>
      </c>
      <c r="AB74" t="s">
        <v>701</v>
      </c>
      <c r="AC74" t="s">
        <v>701</v>
      </c>
      <c r="AD74" t="s">
        <v>701</v>
      </c>
      <c r="AE74" t="s">
        <v>701</v>
      </c>
      <c r="AF74" t="s">
        <v>701</v>
      </c>
      <c r="AG74" t="s">
        <v>701</v>
      </c>
      <c r="AH74" t="s">
        <v>701</v>
      </c>
      <c r="AI74" t="s">
        <v>701</v>
      </c>
      <c r="AJ74" t="s">
        <v>701</v>
      </c>
      <c r="AK74" t="s">
        <v>701</v>
      </c>
      <c r="AL74" t="s">
        <v>701</v>
      </c>
      <c r="AY74" t="s">
        <v>695</v>
      </c>
      <c r="AZ74" s="213" t="e">
        <v>#N/A</v>
      </c>
      <c r="BA74">
        <v>806580</v>
      </c>
      <c r="BB74" s="113"/>
    </row>
    <row r="75" spans="1:54" customFormat="1" ht="18.75" customHeight="1" x14ac:dyDescent="0.3">
      <c r="A75">
        <v>807055</v>
      </c>
      <c r="B75" s="113" t="s">
        <v>231</v>
      </c>
      <c r="O75" t="s">
        <v>701</v>
      </c>
      <c r="Y75" t="s">
        <v>701</v>
      </c>
      <c r="Z75" t="s">
        <v>701</v>
      </c>
      <c r="AA75" t="s">
        <v>701</v>
      </c>
      <c r="AB75" t="s">
        <v>701</v>
      </c>
      <c r="AC75" t="s">
        <v>701</v>
      </c>
      <c r="AD75" t="s">
        <v>701</v>
      </c>
      <c r="AE75" t="s">
        <v>701</v>
      </c>
      <c r="AF75" t="s">
        <v>701</v>
      </c>
      <c r="AG75" t="s">
        <v>701</v>
      </c>
      <c r="AH75" t="s">
        <v>701</v>
      </c>
      <c r="AI75" t="s">
        <v>701</v>
      </c>
      <c r="AJ75" t="s">
        <v>701</v>
      </c>
      <c r="AK75" t="s">
        <v>701</v>
      </c>
      <c r="AL75" t="s">
        <v>701</v>
      </c>
      <c r="AY75" t="s">
        <v>695</v>
      </c>
      <c r="AZ75" s="213" t="e">
        <v>#N/A</v>
      </c>
      <c r="BA75">
        <v>807055</v>
      </c>
      <c r="BB75" s="113"/>
    </row>
    <row r="76" spans="1:54" customFormat="1" ht="18.75" customHeight="1" x14ac:dyDescent="0.3">
      <c r="A76">
        <v>807685</v>
      </c>
      <c r="B76" s="113" t="s">
        <v>231</v>
      </c>
      <c r="H76" t="s">
        <v>701</v>
      </c>
      <c r="K76" t="s">
        <v>701</v>
      </c>
      <c r="O76" t="s">
        <v>701</v>
      </c>
      <c r="Y76" t="s">
        <v>701</v>
      </c>
      <c r="AA76" t="s">
        <v>701</v>
      </c>
      <c r="AB76" t="s">
        <v>701</v>
      </c>
      <c r="AC76" t="s">
        <v>701</v>
      </c>
      <c r="AD76" t="s">
        <v>701</v>
      </c>
      <c r="AE76" t="s">
        <v>701</v>
      </c>
      <c r="AF76" t="s">
        <v>701</v>
      </c>
      <c r="AG76" t="s">
        <v>701</v>
      </c>
      <c r="AH76" t="s">
        <v>701</v>
      </c>
      <c r="AI76" t="s">
        <v>701</v>
      </c>
      <c r="AJ76" t="s">
        <v>701</v>
      </c>
      <c r="AK76" t="s">
        <v>701</v>
      </c>
      <c r="AL76" t="s">
        <v>701</v>
      </c>
      <c r="AY76" t="s">
        <v>695</v>
      </c>
      <c r="AZ76" s="213" t="e">
        <v>#N/A</v>
      </c>
      <c r="BA76">
        <v>807685</v>
      </c>
      <c r="BB76" s="113"/>
    </row>
    <row r="77" spans="1:54" customFormat="1" ht="18.75" customHeight="1" x14ac:dyDescent="0.3">
      <c r="A77">
        <v>808809</v>
      </c>
      <c r="B77" s="113" t="s">
        <v>231</v>
      </c>
      <c r="D77" t="s">
        <v>701</v>
      </c>
      <c r="O77" t="s">
        <v>701</v>
      </c>
      <c r="Q77" t="s">
        <v>701</v>
      </c>
      <c r="R77" t="s">
        <v>701</v>
      </c>
      <c r="AA77" t="s">
        <v>701</v>
      </c>
      <c r="AB77" t="s">
        <v>701</v>
      </c>
      <c r="AC77" t="s">
        <v>701</v>
      </c>
      <c r="AF77" t="s">
        <v>701</v>
      </c>
      <c r="AG77" t="s">
        <v>701</v>
      </c>
      <c r="AH77" t="s">
        <v>701</v>
      </c>
      <c r="AI77" t="s">
        <v>701</v>
      </c>
      <c r="AJ77" t="s">
        <v>701</v>
      </c>
      <c r="AK77" t="s">
        <v>701</v>
      </c>
      <c r="AL77" t="s">
        <v>701</v>
      </c>
      <c r="AY77" t="s">
        <v>695</v>
      </c>
      <c r="AZ77" s="213" t="e">
        <v>#N/A</v>
      </c>
      <c r="BA77">
        <v>808809</v>
      </c>
      <c r="BB77" s="113"/>
    </row>
    <row r="78" spans="1:54" customFormat="1" ht="18.75" customHeight="1" x14ac:dyDescent="0.3">
      <c r="A78">
        <v>809089</v>
      </c>
      <c r="B78" s="113" t="s">
        <v>231</v>
      </c>
      <c r="R78" t="s">
        <v>701</v>
      </c>
      <c r="S78" t="s">
        <v>701</v>
      </c>
      <c r="V78" t="s">
        <v>701</v>
      </c>
      <c r="W78" t="s">
        <v>701</v>
      </c>
      <c r="Y78" t="s">
        <v>701</v>
      </c>
      <c r="AA78" t="s">
        <v>701</v>
      </c>
      <c r="AB78" t="s">
        <v>701</v>
      </c>
      <c r="AC78" t="s">
        <v>701</v>
      </c>
      <c r="AD78" t="s">
        <v>701</v>
      </c>
      <c r="AE78" t="s">
        <v>701</v>
      </c>
      <c r="AF78" t="s">
        <v>701</v>
      </c>
      <c r="AG78" t="s">
        <v>701</v>
      </c>
      <c r="AH78" t="s">
        <v>701</v>
      </c>
      <c r="AI78" t="s">
        <v>701</v>
      </c>
      <c r="AJ78" t="s">
        <v>701</v>
      </c>
      <c r="AK78" t="s">
        <v>701</v>
      </c>
      <c r="AL78" t="s">
        <v>701</v>
      </c>
      <c r="AY78" t="s">
        <v>695</v>
      </c>
      <c r="AZ78" s="213" t="e">
        <v>#N/A</v>
      </c>
      <c r="BA78">
        <v>809089</v>
      </c>
      <c r="BB78" s="113"/>
    </row>
    <row r="79" spans="1:54" customFormat="1" ht="18.75" customHeight="1" x14ac:dyDescent="0.3">
      <c r="A79">
        <v>809215</v>
      </c>
      <c r="B79" s="113" t="s">
        <v>231</v>
      </c>
      <c r="N79" t="s">
        <v>701</v>
      </c>
      <c r="O79" t="s">
        <v>701</v>
      </c>
      <c r="X79" t="s">
        <v>701</v>
      </c>
      <c r="Z79" t="s">
        <v>701</v>
      </c>
      <c r="AA79" t="s">
        <v>701</v>
      </c>
      <c r="AB79" t="s">
        <v>701</v>
      </c>
      <c r="AD79" t="s">
        <v>701</v>
      </c>
      <c r="AE79" t="s">
        <v>701</v>
      </c>
      <c r="AG79" t="s">
        <v>701</v>
      </c>
      <c r="AH79" t="s">
        <v>701</v>
      </c>
      <c r="AI79" t="s">
        <v>701</v>
      </c>
      <c r="AJ79" t="s">
        <v>701</v>
      </c>
      <c r="AK79" t="s">
        <v>701</v>
      </c>
      <c r="AL79" t="s">
        <v>701</v>
      </c>
      <c r="AY79" t="s">
        <v>695</v>
      </c>
      <c r="AZ79" s="213" t="e">
        <v>#N/A</v>
      </c>
      <c r="BA79">
        <v>809215</v>
      </c>
      <c r="BB79" s="113"/>
    </row>
    <row r="80" spans="1:54" customFormat="1" ht="18.75" customHeight="1" x14ac:dyDescent="0.3">
      <c r="A80">
        <v>810313</v>
      </c>
      <c r="B80" s="113" t="s">
        <v>231</v>
      </c>
      <c r="E80" t="s">
        <v>701</v>
      </c>
      <c r="O80" t="s">
        <v>701</v>
      </c>
      <c r="V80" t="s">
        <v>701</v>
      </c>
      <c r="Z80" t="s">
        <v>701</v>
      </c>
      <c r="AA80" t="s">
        <v>701</v>
      </c>
      <c r="AB80" t="s">
        <v>701</v>
      </c>
      <c r="AC80" t="s">
        <v>701</v>
      </c>
      <c r="AD80" t="s">
        <v>701</v>
      </c>
      <c r="AE80" t="s">
        <v>701</v>
      </c>
      <c r="AF80" t="s">
        <v>701</v>
      </c>
      <c r="AG80" t="s">
        <v>701</v>
      </c>
      <c r="AI80" t="s">
        <v>701</v>
      </c>
      <c r="AJ80" t="s">
        <v>701</v>
      </c>
      <c r="AK80" t="s">
        <v>701</v>
      </c>
      <c r="AL80" t="s">
        <v>701</v>
      </c>
      <c r="AY80" t="s">
        <v>695</v>
      </c>
      <c r="AZ80" s="213" t="e">
        <v>#N/A</v>
      </c>
      <c r="BA80">
        <v>810313</v>
      </c>
      <c r="BB80" s="113"/>
    </row>
    <row r="81" spans="1:54" customFormat="1" ht="18.75" customHeight="1" x14ac:dyDescent="0.3">
      <c r="A81">
        <v>811139</v>
      </c>
      <c r="B81" s="113" t="s">
        <v>231</v>
      </c>
      <c r="K81" t="s">
        <v>701</v>
      </c>
      <c r="O81" t="s">
        <v>701</v>
      </c>
      <c r="R81" t="s">
        <v>701</v>
      </c>
      <c r="Z81" t="s">
        <v>701</v>
      </c>
      <c r="AA81" t="s">
        <v>701</v>
      </c>
      <c r="AB81" t="s">
        <v>701</v>
      </c>
      <c r="AC81" t="s">
        <v>701</v>
      </c>
      <c r="AD81" t="s">
        <v>701</v>
      </c>
      <c r="AE81" t="s">
        <v>701</v>
      </c>
      <c r="AF81" t="s">
        <v>701</v>
      </c>
      <c r="AG81" t="s">
        <v>701</v>
      </c>
      <c r="AH81" t="s">
        <v>701</v>
      </c>
      <c r="AI81" t="s">
        <v>701</v>
      </c>
      <c r="AJ81" t="s">
        <v>701</v>
      </c>
      <c r="AK81" t="s">
        <v>701</v>
      </c>
      <c r="AL81" t="s">
        <v>701</v>
      </c>
      <c r="AY81" t="s">
        <v>695</v>
      </c>
      <c r="AZ81" s="213" t="e">
        <v>#N/A</v>
      </c>
      <c r="BA81">
        <v>811139</v>
      </c>
      <c r="BB81" s="113"/>
    </row>
    <row r="82" spans="1:54" customFormat="1" ht="18.75" customHeight="1" x14ac:dyDescent="0.3">
      <c r="A82">
        <v>803705</v>
      </c>
      <c r="B82" t="s">
        <v>231</v>
      </c>
      <c r="O82" t="s">
        <v>701</v>
      </c>
      <c r="Y82" t="s">
        <v>701</v>
      </c>
      <c r="AF82" t="s">
        <v>701</v>
      </c>
      <c r="AJ82" t="s">
        <v>701</v>
      </c>
      <c r="AK82" t="s">
        <v>701</v>
      </c>
      <c r="AL82" t="s">
        <v>701</v>
      </c>
      <c r="AY82" t="s">
        <v>695</v>
      </c>
      <c r="AZ82" s="213">
        <v>803705</v>
      </c>
      <c r="BA82">
        <v>803705</v>
      </c>
    </row>
    <row r="83" spans="1:54" customFormat="1" ht="18.75" customHeight="1" x14ac:dyDescent="0.3">
      <c r="A83">
        <v>805333</v>
      </c>
      <c r="B83" t="s">
        <v>231</v>
      </c>
      <c r="Y83" t="s">
        <v>701</v>
      </c>
      <c r="AA83" t="s">
        <v>701</v>
      </c>
      <c r="AB83" t="s">
        <v>701</v>
      </c>
      <c r="AC83" t="s">
        <v>701</v>
      </c>
      <c r="AD83" t="s">
        <v>701</v>
      </c>
      <c r="AE83" t="s">
        <v>701</v>
      </c>
      <c r="AG83" t="s">
        <v>701</v>
      </c>
      <c r="AH83" t="s">
        <v>701</v>
      </c>
      <c r="AK83" t="s">
        <v>701</v>
      </c>
      <c r="AL83" t="s">
        <v>701</v>
      </c>
      <c r="AY83" t="s">
        <v>695</v>
      </c>
      <c r="AZ83" s="213">
        <v>805333</v>
      </c>
      <c r="BA83">
        <v>805333</v>
      </c>
    </row>
    <row r="84" spans="1:54" customFormat="1" ht="18.75" customHeight="1" x14ac:dyDescent="0.3">
      <c r="A84">
        <v>807997</v>
      </c>
      <c r="B84" t="s">
        <v>231</v>
      </c>
      <c r="O84" t="s">
        <v>701</v>
      </c>
      <c r="Y84" t="s">
        <v>701</v>
      </c>
      <c r="AA84" t="s">
        <v>701</v>
      </c>
      <c r="AB84" t="s">
        <v>701</v>
      </c>
      <c r="AE84" t="s">
        <v>701</v>
      </c>
      <c r="AG84" t="s">
        <v>701</v>
      </c>
      <c r="AH84" t="s">
        <v>701</v>
      </c>
      <c r="AK84" t="s">
        <v>701</v>
      </c>
      <c r="AL84" t="s">
        <v>701</v>
      </c>
      <c r="AY84" t="s">
        <v>695</v>
      </c>
      <c r="AZ84" s="213">
        <v>807997</v>
      </c>
      <c r="BA84">
        <v>807997</v>
      </c>
    </row>
    <row r="85" spans="1:54" customFormat="1" ht="18.75" customHeight="1" x14ac:dyDescent="0.3">
      <c r="A85">
        <v>809012</v>
      </c>
      <c r="B85" t="s">
        <v>702</v>
      </c>
      <c r="D85" t="s">
        <v>701</v>
      </c>
      <c r="J85" t="s">
        <v>701</v>
      </c>
      <c r="O85" t="s">
        <v>701</v>
      </c>
      <c r="Q85" t="s">
        <v>701</v>
      </c>
      <c r="AA85" t="s">
        <v>701</v>
      </c>
      <c r="AB85" t="s">
        <v>701</v>
      </c>
      <c r="AC85" t="s">
        <v>701</v>
      </c>
      <c r="AD85" t="s">
        <v>701</v>
      </c>
      <c r="AE85" t="s">
        <v>701</v>
      </c>
      <c r="AF85" t="s">
        <v>701</v>
      </c>
      <c r="AY85" t="s">
        <v>695</v>
      </c>
      <c r="AZ85" s="213">
        <v>809012</v>
      </c>
      <c r="BA85">
        <v>809012</v>
      </c>
    </row>
    <row r="86" spans="1:54" customFormat="1" ht="18.75" customHeight="1" x14ac:dyDescent="0.3">
      <c r="A86">
        <v>809771</v>
      </c>
      <c r="B86" t="s">
        <v>231</v>
      </c>
      <c r="E86" t="s">
        <v>701</v>
      </c>
      <c r="N86" t="s">
        <v>701</v>
      </c>
      <c r="O86" t="s">
        <v>701</v>
      </c>
      <c r="Y86" t="s">
        <v>701</v>
      </c>
      <c r="AB86" t="s">
        <v>701</v>
      </c>
      <c r="AD86" t="s">
        <v>701</v>
      </c>
      <c r="AE86" t="s">
        <v>701</v>
      </c>
      <c r="AG86" t="s">
        <v>701</v>
      </c>
      <c r="AJ86" t="s">
        <v>701</v>
      </c>
      <c r="AK86" t="s">
        <v>701</v>
      </c>
      <c r="AL86" t="s">
        <v>701</v>
      </c>
      <c r="AY86" t="s">
        <v>695</v>
      </c>
      <c r="AZ86" s="213">
        <v>809771</v>
      </c>
      <c r="BA86">
        <v>809771</v>
      </c>
    </row>
    <row r="87" spans="1:54" customFormat="1" ht="18.75" customHeight="1" x14ac:dyDescent="0.3">
      <c r="A87">
        <v>809850</v>
      </c>
      <c r="B87" t="s">
        <v>702</v>
      </c>
      <c r="AA87" t="s">
        <v>701</v>
      </c>
      <c r="AB87" t="s">
        <v>701</v>
      </c>
      <c r="AC87" t="s">
        <v>701</v>
      </c>
      <c r="AD87" t="s">
        <v>701</v>
      </c>
      <c r="AE87" t="s">
        <v>701</v>
      </c>
      <c r="AF87" t="s">
        <v>701</v>
      </c>
      <c r="AY87" t="s">
        <v>695</v>
      </c>
      <c r="AZ87" s="213">
        <v>809850</v>
      </c>
      <c r="BA87">
        <v>809850</v>
      </c>
    </row>
    <row r="88" spans="1:54" customFormat="1" ht="18.75" customHeight="1" x14ac:dyDescent="0.3">
      <c r="A88">
        <v>804265</v>
      </c>
      <c r="B88" s="113" t="s">
        <v>231</v>
      </c>
      <c r="E88" t="s">
        <v>701</v>
      </c>
      <c r="Q88" t="s">
        <v>701</v>
      </c>
      <c r="R88" t="s">
        <v>701</v>
      </c>
      <c r="Z88" t="s">
        <v>701</v>
      </c>
      <c r="AA88" t="s">
        <v>701</v>
      </c>
      <c r="AB88" t="s">
        <v>701</v>
      </c>
      <c r="AC88" t="s">
        <v>701</v>
      </c>
      <c r="AD88" t="s">
        <v>701</v>
      </c>
      <c r="AE88" t="s">
        <v>701</v>
      </c>
      <c r="AF88" t="s">
        <v>701</v>
      </c>
      <c r="AG88" t="s">
        <v>701</v>
      </c>
      <c r="AH88" t="s">
        <v>701</v>
      </c>
      <c r="AJ88" t="s">
        <v>701</v>
      </c>
      <c r="AK88" t="s">
        <v>701</v>
      </c>
      <c r="AL88" t="s">
        <v>701</v>
      </c>
      <c r="AY88" t="s">
        <v>1590</v>
      </c>
      <c r="AZ88" s="213" t="e">
        <v>#N/A</v>
      </c>
      <c r="BA88">
        <v>804265</v>
      </c>
      <c r="BB88" s="113"/>
    </row>
    <row r="89" spans="1:54" customFormat="1" ht="18.75" customHeight="1" x14ac:dyDescent="0.3">
      <c r="A89">
        <v>805062</v>
      </c>
      <c r="B89" s="113" t="s">
        <v>231</v>
      </c>
      <c r="O89" t="s">
        <v>701</v>
      </c>
      <c r="S89" t="s">
        <v>701</v>
      </c>
      <c r="X89" t="s">
        <v>701</v>
      </c>
      <c r="Y89" t="s">
        <v>701</v>
      </c>
      <c r="AB89" t="s">
        <v>701</v>
      </c>
      <c r="AD89" t="s">
        <v>701</v>
      </c>
      <c r="AE89" t="s">
        <v>701</v>
      </c>
      <c r="AF89" t="s">
        <v>701</v>
      </c>
      <c r="AG89" t="s">
        <v>701</v>
      </c>
      <c r="AH89" t="s">
        <v>701</v>
      </c>
      <c r="AI89" t="s">
        <v>701</v>
      </c>
      <c r="AJ89" t="s">
        <v>701</v>
      </c>
      <c r="AK89" t="s">
        <v>701</v>
      </c>
      <c r="AL89" t="s">
        <v>701</v>
      </c>
      <c r="AY89" t="s">
        <v>1590</v>
      </c>
      <c r="AZ89" s="213" t="e">
        <v>#N/A</v>
      </c>
      <c r="BA89">
        <v>805062</v>
      </c>
      <c r="BB89" s="113"/>
    </row>
    <row r="90" spans="1:54" customFormat="1" ht="18.75" customHeight="1" x14ac:dyDescent="0.3">
      <c r="A90">
        <v>805125</v>
      </c>
      <c r="B90" s="113" t="s">
        <v>231</v>
      </c>
      <c r="F90" t="s">
        <v>701</v>
      </c>
      <c r="O90" t="s">
        <v>701</v>
      </c>
      <c r="V90" t="s">
        <v>701</v>
      </c>
      <c r="Y90" t="s">
        <v>701</v>
      </c>
      <c r="AB90" t="s">
        <v>701</v>
      </c>
      <c r="AC90" t="s">
        <v>701</v>
      </c>
      <c r="AD90" t="s">
        <v>701</v>
      </c>
      <c r="AE90" t="s">
        <v>701</v>
      </c>
      <c r="AF90" t="s">
        <v>701</v>
      </c>
      <c r="AG90" t="s">
        <v>701</v>
      </c>
      <c r="AH90" t="s">
        <v>701</v>
      </c>
      <c r="AI90" t="s">
        <v>701</v>
      </c>
      <c r="AJ90" t="s">
        <v>701</v>
      </c>
      <c r="AK90" t="s">
        <v>701</v>
      </c>
      <c r="AL90" t="s">
        <v>701</v>
      </c>
      <c r="AY90" t="s">
        <v>1590</v>
      </c>
      <c r="AZ90" s="213" t="e">
        <v>#N/A</v>
      </c>
      <c r="BA90">
        <v>805125</v>
      </c>
      <c r="BB90" s="113"/>
    </row>
    <row r="91" spans="1:54" customFormat="1" ht="18.75" customHeight="1" x14ac:dyDescent="0.3">
      <c r="A91">
        <v>805200</v>
      </c>
      <c r="B91" s="113" t="s">
        <v>231</v>
      </c>
      <c r="N91" t="s">
        <v>701</v>
      </c>
      <c r="P91" t="s">
        <v>701</v>
      </c>
      <c r="Z91" t="s">
        <v>701</v>
      </c>
      <c r="AE91" t="s">
        <v>701</v>
      </c>
      <c r="AF91" t="s">
        <v>701</v>
      </c>
      <c r="AG91" t="s">
        <v>701</v>
      </c>
      <c r="AH91" t="s">
        <v>701</v>
      </c>
      <c r="AI91" t="s">
        <v>701</v>
      </c>
      <c r="AJ91" t="s">
        <v>701</v>
      </c>
      <c r="AK91" t="s">
        <v>701</v>
      </c>
      <c r="AL91" t="s">
        <v>701</v>
      </c>
      <c r="AY91" t="s">
        <v>1590</v>
      </c>
      <c r="AZ91" s="213" t="e">
        <v>#N/A</v>
      </c>
      <c r="BA91">
        <v>805200</v>
      </c>
      <c r="BB91" s="113"/>
    </row>
    <row r="92" spans="1:54" customFormat="1" ht="18.75" customHeight="1" x14ac:dyDescent="0.3">
      <c r="A92">
        <v>806324</v>
      </c>
      <c r="B92" s="113" t="s">
        <v>231</v>
      </c>
      <c r="F92" t="s">
        <v>701</v>
      </c>
      <c r="J92" t="s">
        <v>701</v>
      </c>
      <c r="O92" t="s">
        <v>701</v>
      </c>
      <c r="R92" t="s">
        <v>701</v>
      </c>
      <c r="AA92" t="s">
        <v>701</v>
      </c>
      <c r="AC92" t="s">
        <v>701</v>
      </c>
      <c r="AE92" t="s">
        <v>701</v>
      </c>
      <c r="AF92" t="s">
        <v>701</v>
      </c>
      <c r="AG92" t="s">
        <v>701</v>
      </c>
      <c r="AH92" t="s">
        <v>701</v>
      </c>
      <c r="AI92" t="s">
        <v>701</v>
      </c>
      <c r="AJ92" t="s">
        <v>701</v>
      </c>
      <c r="AK92" t="s">
        <v>701</v>
      </c>
      <c r="AL92" t="s">
        <v>701</v>
      </c>
      <c r="AY92" t="s">
        <v>1590</v>
      </c>
      <c r="AZ92" s="213" t="e">
        <v>#N/A</v>
      </c>
      <c r="BA92">
        <v>806324</v>
      </c>
      <c r="BB92" s="113"/>
    </row>
    <row r="93" spans="1:54" customFormat="1" ht="18.75" customHeight="1" x14ac:dyDescent="0.3">
      <c r="A93">
        <v>806461</v>
      </c>
      <c r="B93" s="113" t="s">
        <v>231</v>
      </c>
      <c r="O93" t="s">
        <v>701</v>
      </c>
      <c r="V93" t="s">
        <v>701</v>
      </c>
      <c r="Z93" t="s">
        <v>701</v>
      </c>
      <c r="AA93" t="s">
        <v>701</v>
      </c>
      <c r="AB93" t="s">
        <v>701</v>
      </c>
      <c r="AD93" t="s">
        <v>701</v>
      </c>
      <c r="AE93" t="s">
        <v>701</v>
      </c>
      <c r="AG93" t="s">
        <v>701</v>
      </c>
      <c r="AH93" t="s">
        <v>701</v>
      </c>
      <c r="AI93" t="s">
        <v>701</v>
      </c>
      <c r="AJ93" t="s">
        <v>701</v>
      </c>
      <c r="AK93" t="s">
        <v>701</v>
      </c>
      <c r="AL93" t="s">
        <v>701</v>
      </c>
      <c r="AY93" t="s">
        <v>1590</v>
      </c>
      <c r="AZ93" s="213" t="e">
        <v>#N/A</v>
      </c>
      <c r="BA93">
        <v>806461</v>
      </c>
      <c r="BB93" s="113"/>
    </row>
    <row r="94" spans="1:54" customFormat="1" ht="18.75" customHeight="1" x14ac:dyDescent="0.3">
      <c r="A94">
        <v>806799</v>
      </c>
      <c r="B94" s="113" t="s">
        <v>231</v>
      </c>
      <c r="N94" t="s">
        <v>701</v>
      </c>
      <c r="O94" t="s">
        <v>701</v>
      </c>
      <c r="V94" t="s">
        <v>701</v>
      </c>
      <c r="Z94" t="s">
        <v>701</v>
      </c>
      <c r="AA94" t="s">
        <v>701</v>
      </c>
      <c r="AD94" t="s">
        <v>701</v>
      </c>
      <c r="AE94" t="s">
        <v>701</v>
      </c>
      <c r="AF94" t="s">
        <v>701</v>
      </c>
      <c r="AG94" t="s">
        <v>701</v>
      </c>
      <c r="AI94" t="s">
        <v>701</v>
      </c>
      <c r="AJ94" t="s">
        <v>701</v>
      </c>
      <c r="AK94" t="s">
        <v>701</v>
      </c>
      <c r="AL94" t="s">
        <v>701</v>
      </c>
      <c r="AY94" t="s">
        <v>1590</v>
      </c>
      <c r="AZ94" s="213" t="e">
        <v>#N/A</v>
      </c>
      <c r="BA94">
        <v>806799</v>
      </c>
      <c r="BB94" s="113"/>
    </row>
    <row r="95" spans="1:54" customFormat="1" ht="18.75" customHeight="1" x14ac:dyDescent="0.3">
      <c r="A95">
        <v>807107</v>
      </c>
      <c r="B95" s="113" t="s">
        <v>231</v>
      </c>
      <c r="O95" t="s">
        <v>701</v>
      </c>
      <c r="R95" t="s">
        <v>701</v>
      </c>
      <c r="Z95" t="s">
        <v>701</v>
      </c>
      <c r="AA95" t="s">
        <v>701</v>
      </c>
      <c r="AB95" t="s">
        <v>701</v>
      </c>
      <c r="AC95" t="s">
        <v>701</v>
      </c>
      <c r="AD95" t="s">
        <v>701</v>
      </c>
      <c r="AE95" t="s">
        <v>701</v>
      </c>
      <c r="AF95" t="s">
        <v>701</v>
      </c>
      <c r="AG95" t="s">
        <v>701</v>
      </c>
      <c r="AH95" t="s">
        <v>701</v>
      </c>
      <c r="AI95" t="s">
        <v>701</v>
      </c>
      <c r="AJ95" t="s">
        <v>701</v>
      </c>
      <c r="AK95" t="s">
        <v>701</v>
      </c>
      <c r="AL95" t="s">
        <v>701</v>
      </c>
      <c r="AY95" t="s">
        <v>1590</v>
      </c>
      <c r="AZ95" s="213" t="e">
        <v>#N/A</v>
      </c>
      <c r="BA95">
        <v>807107</v>
      </c>
      <c r="BB95" s="113"/>
    </row>
    <row r="96" spans="1:54" customFormat="1" ht="18.75" customHeight="1" x14ac:dyDescent="0.3">
      <c r="A96">
        <v>808369</v>
      </c>
      <c r="B96" s="113" t="s">
        <v>231</v>
      </c>
      <c r="W96" t="s">
        <v>701</v>
      </c>
      <c r="Y96" t="s">
        <v>701</v>
      </c>
      <c r="AB96" t="s">
        <v>701</v>
      </c>
      <c r="AC96" t="s">
        <v>701</v>
      </c>
      <c r="AE96" t="s">
        <v>701</v>
      </c>
      <c r="AF96" t="s">
        <v>701</v>
      </c>
      <c r="AG96" t="s">
        <v>701</v>
      </c>
      <c r="AH96" t="s">
        <v>701</v>
      </c>
      <c r="AJ96" t="s">
        <v>701</v>
      </c>
      <c r="AK96" t="s">
        <v>701</v>
      </c>
      <c r="AL96" t="s">
        <v>701</v>
      </c>
      <c r="AY96" t="s">
        <v>1590</v>
      </c>
      <c r="AZ96" s="213" t="e">
        <v>#N/A</v>
      </c>
      <c r="BA96">
        <v>808369</v>
      </c>
      <c r="BB96" s="113"/>
    </row>
    <row r="97" spans="1:54" customFormat="1" ht="18.75" customHeight="1" x14ac:dyDescent="0.3">
      <c r="A97">
        <v>808653</v>
      </c>
      <c r="B97" s="113" t="s">
        <v>231</v>
      </c>
      <c r="K97" t="s">
        <v>701</v>
      </c>
      <c r="L97" t="s">
        <v>701</v>
      </c>
      <c r="O97" t="s">
        <v>701</v>
      </c>
      <c r="Y97" t="s">
        <v>701</v>
      </c>
      <c r="AA97" t="s">
        <v>701</v>
      </c>
      <c r="AB97" t="s">
        <v>701</v>
      </c>
      <c r="AC97" t="s">
        <v>701</v>
      </c>
      <c r="AD97" t="s">
        <v>701</v>
      </c>
      <c r="AE97" t="s">
        <v>701</v>
      </c>
      <c r="AF97" t="s">
        <v>701</v>
      </c>
      <c r="AG97" t="s">
        <v>701</v>
      </c>
      <c r="AH97" t="s">
        <v>701</v>
      </c>
      <c r="AI97" t="s">
        <v>701</v>
      </c>
      <c r="AJ97" t="s">
        <v>701</v>
      </c>
      <c r="AK97" t="s">
        <v>701</v>
      </c>
      <c r="AL97" t="s">
        <v>701</v>
      </c>
      <c r="AY97" t="s">
        <v>1590</v>
      </c>
      <c r="AZ97" s="213" t="e">
        <v>#N/A</v>
      </c>
      <c r="BA97">
        <v>808653</v>
      </c>
      <c r="BB97" s="113"/>
    </row>
    <row r="98" spans="1:54" customFormat="1" ht="18.75" customHeight="1" x14ac:dyDescent="0.3">
      <c r="A98">
        <v>808874</v>
      </c>
      <c r="B98" s="113" t="s">
        <v>231</v>
      </c>
      <c r="O98" t="s">
        <v>701</v>
      </c>
      <c r="X98" t="s">
        <v>701</v>
      </c>
      <c r="Z98" t="s">
        <v>701</v>
      </c>
      <c r="AA98" t="s">
        <v>701</v>
      </c>
      <c r="AB98" t="s">
        <v>701</v>
      </c>
      <c r="AD98" t="s">
        <v>701</v>
      </c>
      <c r="AE98" t="s">
        <v>701</v>
      </c>
      <c r="AG98" t="s">
        <v>701</v>
      </c>
      <c r="AH98" t="s">
        <v>701</v>
      </c>
      <c r="AI98" t="s">
        <v>701</v>
      </c>
      <c r="AJ98" t="s">
        <v>701</v>
      </c>
      <c r="AK98" t="s">
        <v>701</v>
      </c>
      <c r="AL98" t="s">
        <v>701</v>
      </c>
      <c r="AY98" t="s">
        <v>1590</v>
      </c>
      <c r="AZ98" s="213" t="e">
        <v>#N/A</v>
      </c>
      <c r="BA98">
        <v>808874</v>
      </c>
      <c r="BB98" s="113"/>
    </row>
    <row r="99" spans="1:54" customFormat="1" ht="18.75" customHeight="1" x14ac:dyDescent="0.3">
      <c r="A99">
        <v>808897</v>
      </c>
      <c r="B99" s="113" t="s">
        <v>231</v>
      </c>
      <c r="Q99" t="s">
        <v>701</v>
      </c>
      <c r="V99" t="s">
        <v>701</v>
      </c>
      <c r="Z99" t="s">
        <v>701</v>
      </c>
      <c r="AA99" t="s">
        <v>701</v>
      </c>
      <c r="AB99" t="s">
        <v>701</v>
      </c>
      <c r="AC99" t="s">
        <v>701</v>
      </c>
      <c r="AD99" t="s">
        <v>701</v>
      </c>
      <c r="AE99" t="s">
        <v>701</v>
      </c>
      <c r="AF99" t="s">
        <v>701</v>
      </c>
      <c r="AG99" t="s">
        <v>701</v>
      </c>
      <c r="AH99" t="s">
        <v>701</v>
      </c>
      <c r="AI99" t="s">
        <v>701</v>
      </c>
      <c r="AJ99" t="s">
        <v>701</v>
      </c>
      <c r="AK99" t="s">
        <v>701</v>
      </c>
      <c r="AL99" t="s">
        <v>701</v>
      </c>
      <c r="AY99" t="s">
        <v>1590</v>
      </c>
      <c r="AZ99" s="213" t="e">
        <v>#N/A</v>
      </c>
      <c r="BA99">
        <v>808897</v>
      </c>
      <c r="BB99" s="113"/>
    </row>
    <row r="100" spans="1:54" customFormat="1" ht="18.75" customHeight="1" x14ac:dyDescent="0.3">
      <c r="A100">
        <v>809363</v>
      </c>
      <c r="B100" s="113" t="s">
        <v>231</v>
      </c>
      <c r="O100" t="s">
        <v>701</v>
      </c>
      <c r="X100" t="s">
        <v>701</v>
      </c>
      <c r="Y100" t="s">
        <v>701</v>
      </c>
      <c r="AA100" t="s">
        <v>701</v>
      </c>
      <c r="AB100" t="s">
        <v>701</v>
      </c>
      <c r="AC100" t="s">
        <v>701</v>
      </c>
      <c r="AD100" t="s">
        <v>701</v>
      </c>
      <c r="AE100" t="s">
        <v>701</v>
      </c>
      <c r="AF100" t="s">
        <v>701</v>
      </c>
      <c r="AG100" t="s">
        <v>701</v>
      </c>
      <c r="AH100" t="s">
        <v>701</v>
      </c>
      <c r="AI100" t="s">
        <v>701</v>
      </c>
      <c r="AJ100" t="s">
        <v>701</v>
      </c>
      <c r="AK100" t="s">
        <v>701</v>
      </c>
      <c r="AL100" t="s">
        <v>701</v>
      </c>
      <c r="AY100" t="s">
        <v>1590</v>
      </c>
      <c r="AZ100" s="213" t="e">
        <v>#N/A</v>
      </c>
      <c r="BA100">
        <v>809363</v>
      </c>
      <c r="BB100" s="113"/>
    </row>
    <row r="101" spans="1:54" customFormat="1" ht="18.75" customHeight="1" x14ac:dyDescent="0.3">
      <c r="A101">
        <v>809898</v>
      </c>
      <c r="B101" s="113" t="s">
        <v>231</v>
      </c>
      <c r="O101" t="s">
        <v>701</v>
      </c>
      <c r="V101" t="s">
        <v>701</v>
      </c>
      <c r="X101" t="s">
        <v>701</v>
      </c>
      <c r="Y101" t="s">
        <v>701</v>
      </c>
      <c r="AA101" t="s">
        <v>701</v>
      </c>
      <c r="AB101" t="s">
        <v>701</v>
      </c>
      <c r="AC101" t="s">
        <v>701</v>
      </c>
      <c r="AD101" t="s">
        <v>701</v>
      </c>
      <c r="AE101" t="s">
        <v>701</v>
      </c>
      <c r="AF101" t="s">
        <v>701</v>
      </c>
      <c r="AG101" t="s">
        <v>701</v>
      </c>
      <c r="AH101" t="s">
        <v>701</v>
      </c>
      <c r="AI101" t="s">
        <v>701</v>
      </c>
      <c r="AJ101" t="s">
        <v>701</v>
      </c>
      <c r="AK101" t="s">
        <v>701</v>
      </c>
      <c r="AL101" t="s">
        <v>701</v>
      </c>
      <c r="AY101" t="s">
        <v>1590</v>
      </c>
      <c r="AZ101" s="213" t="e">
        <v>#N/A</v>
      </c>
      <c r="BA101">
        <v>809898</v>
      </c>
      <c r="BB101" s="113"/>
    </row>
    <row r="102" spans="1:54" customFormat="1" ht="18.75" customHeight="1" x14ac:dyDescent="0.3">
      <c r="A102">
        <v>810078</v>
      </c>
      <c r="B102" s="113" t="s">
        <v>231</v>
      </c>
      <c r="O102" t="s">
        <v>701</v>
      </c>
      <c r="R102" t="s">
        <v>701</v>
      </c>
      <c r="V102" t="s">
        <v>701</v>
      </c>
      <c r="W102" t="s">
        <v>701</v>
      </c>
      <c r="AB102" t="s">
        <v>701</v>
      </c>
      <c r="AC102" t="s">
        <v>701</v>
      </c>
      <c r="AD102" t="s">
        <v>701</v>
      </c>
      <c r="AE102" t="s">
        <v>701</v>
      </c>
      <c r="AF102" t="s">
        <v>701</v>
      </c>
      <c r="AG102" t="s">
        <v>701</v>
      </c>
      <c r="AH102" t="s">
        <v>701</v>
      </c>
      <c r="AI102" t="s">
        <v>701</v>
      </c>
      <c r="AJ102" t="s">
        <v>701</v>
      </c>
      <c r="AK102" t="s">
        <v>701</v>
      </c>
      <c r="AL102" t="s">
        <v>701</v>
      </c>
      <c r="AY102" t="s">
        <v>1590</v>
      </c>
      <c r="AZ102" s="213" t="e">
        <v>#N/A</v>
      </c>
      <c r="BA102">
        <v>810078</v>
      </c>
      <c r="BB102" s="113"/>
    </row>
    <row r="103" spans="1:54" customFormat="1" ht="18.75" customHeight="1" x14ac:dyDescent="0.3">
      <c r="A103">
        <v>810302</v>
      </c>
      <c r="B103" s="113" t="s">
        <v>231</v>
      </c>
      <c r="X103" t="s">
        <v>701</v>
      </c>
      <c r="Z103" t="s">
        <v>701</v>
      </c>
      <c r="AA103" t="s">
        <v>701</v>
      </c>
      <c r="AE103" t="s">
        <v>701</v>
      </c>
      <c r="AF103" t="s">
        <v>701</v>
      </c>
      <c r="AG103" t="s">
        <v>701</v>
      </c>
      <c r="AI103" t="s">
        <v>701</v>
      </c>
      <c r="AJ103" t="s">
        <v>701</v>
      </c>
      <c r="AK103" t="s">
        <v>701</v>
      </c>
      <c r="AL103" t="s">
        <v>701</v>
      </c>
      <c r="AY103" t="s">
        <v>1590</v>
      </c>
      <c r="AZ103" s="213" t="e">
        <v>#N/A</v>
      </c>
      <c r="BA103">
        <v>810302</v>
      </c>
      <c r="BB103" s="113"/>
    </row>
    <row r="104" spans="1:54" customFormat="1" ht="18.75" customHeight="1" x14ac:dyDescent="0.3">
      <c r="A104">
        <v>811643</v>
      </c>
      <c r="B104" s="113" t="s">
        <v>231</v>
      </c>
      <c r="O104" t="s">
        <v>701</v>
      </c>
      <c r="Z104" t="s">
        <v>701</v>
      </c>
      <c r="AA104" t="s">
        <v>701</v>
      </c>
      <c r="AG104" t="s">
        <v>701</v>
      </c>
      <c r="AH104" t="s">
        <v>701</v>
      </c>
      <c r="AJ104" t="s">
        <v>701</v>
      </c>
      <c r="AK104" t="s">
        <v>701</v>
      </c>
      <c r="AL104" t="s">
        <v>701</v>
      </c>
      <c r="AY104" t="s">
        <v>1590</v>
      </c>
      <c r="AZ104" s="213" t="e">
        <v>#N/A</v>
      </c>
      <c r="BA104">
        <v>811643</v>
      </c>
      <c r="BB104" s="113"/>
    </row>
    <row r="105" spans="1:54" customFormat="1" ht="18.75" customHeight="1" x14ac:dyDescent="0.3">
      <c r="A105">
        <v>811918</v>
      </c>
      <c r="B105" s="113" t="s">
        <v>231</v>
      </c>
      <c r="M105" t="s">
        <v>701</v>
      </c>
      <c r="O105" t="s">
        <v>701</v>
      </c>
      <c r="R105" t="s">
        <v>701</v>
      </c>
      <c r="Y105" t="s">
        <v>701</v>
      </c>
      <c r="AA105" t="s">
        <v>701</v>
      </c>
      <c r="AB105" t="s">
        <v>701</v>
      </c>
      <c r="AC105" t="s">
        <v>701</v>
      </c>
      <c r="AE105" t="s">
        <v>701</v>
      </c>
      <c r="AF105" t="s">
        <v>701</v>
      </c>
      <c r="AG105" t="s">
        <v>701</v>
      </c>
      <c r="AH105" t="s">
        <v>701</v>
      </c>
      <c r="AI105" t="s">
        <v>701</v>
      </c>
      <c r="AJ105" t="s">
        <v>701</v>
      </c>
      <c r="AK105" t="s">
        <v>701</v>
      </c>
      <c r="AL105" t="s">
        <v>701</v>
      </c>
      <c r="AY105" t="s">
        <v>1590</v>
      </c>
      <c r="AZ105" s="213" t="e">
        <v>#N/A</v>
      </c>
      <c r="BA105">
        <v>811918</v>
      </c>
      <c r="BB105" s="113"/>
    </row>
    <row r="106" spans="1:54" customFormat="1" ht="18.75" customHeight="1" x14ac:dyDescent="0.3">
      <c r="A106">
        <v>811924</v>
      </c>
      <c r="B106" s="113" t="s">
        <v>231</v>
      </c>
      <c r="D106" t="s">
        <v>701</v>
      </c>
      <c r="O106" t="s">
        <v>701</v>
      </c>
      <c r="R106" t="s">
        <v>701</v>
      </c>
      <c r="AA106" t="s">
        <v>701</v>
      </c>
      <c r="AB106" t="s">
        <v>701</v>
      </c>
      <c r="AC106" t="s">
        <v>701</v>
      </c>
      <c r="AF106" t="s">
        <v>701</v>
      </c>
      <c r="AG106" t="s">
        <v>701</v>
      </c>
      <c r="AH106" t="s">
        <v>701</v>
      </c>
      <c r="AJ106" t="s">
        <v>701</v>
      </c>
      <c r="AK106" t="s">
        <v>701</v>
      </c>
      <c r="AL106" t="s">
        <v>701</v>
      </c>
      <c r="AY106" t="s">
        <v>1590</v>
      </c>
      <c r="AZ106" s="213" t="e">
        <v>#N/A</v>
      </c>
      <c r="BA106">
        <v>811924</v>
      </c>
      <c r="BB106" s="113"/>
    </row>
    <row r="107" spans="1:54" customFormat="1" ht="18.75" customHeight="1" x14ac:dyDescent="0.3">
      <c r="A107">
        <v>812668</v>
      </c>
      <c r="B107" s="113" t="s">
        <v>231</v>
      </c>
      <c r="O107" t="s">
        <v>701</v>
      </c>
      <c r="S107" t="s">
        <v>701</v>
      </c>
      <c r="X107" t="s">
        <v>701</v>
      </c>
      <c r="Z107" t="s">
        <v>701</v>
      </c>
      <c r="AA107" t="s">
        <v>701</v>
      </c>
      <c r="AB107" t="s">
        <v>701</v>
      </c>
      <c r="AE107" t="s">
        <v>701</v>
      </c>
      <c r="AF107" t="s">
        <v>701</v>
      </c>
      <c r="AG107" t="s">
        <v>701</v>
      </c>
      <c r="AJ107" t="s">
        <v>701</v>
      </c>
      <c r="AK107" t="s">
        <v>701</v>
      </c>
      <c r="AL107" t="s">
        <v>701</v>
      </c>
      <c r="AY107" t="s">
        <v>1590</v>
      </c>
      <c r="AZ107" s="213" t="e">
        <v>#N/A</v>
      </c>
      <c r="BA107">
        <v>812668</v>
      </c>
      <c r="BB107" s="113"/>
    </row>
    <row r="108" spans="1:54" customFormat="1" ht="18.75" customHeight="1" x14ac:dyDescent="0.3">
      <c r="A108">
        <v>813422</v>
      </c>
      <c r="B108" s="113" t="s">
        <v>231</v>
      </c>
      <c r="O108" t="s">
        <v>701</v>
      </c>
      <c r="P108" t="s">
        <v>701</v>
      </c>
      <c r="W108" t="s">
        <v>701</v>
      </c>
      <c r="AC108" t="s">
        <v>701</v>
      </c>
      <c r="AD108" t="s">
        <v>701</v>
      </c>
      <c r="AE108" t="s">
        <v>701</v>
      </c>
      <c r="AH108" t="s">
        <v>701</v>
      </c>
      <c r="AJ108" t="s">
        <v>701</v>
      </c>
      <c r="AK108" t="s">
        <v>701</v>
      </c>
      <c r="AL108" t="s">
        <v>701</v>
      </c>
      <c r="AY108" t="s">
        <v>1590</v>
      </c>
      <c r="AZ108" s="213" t="e">
        <v>#N/A</v>
      </c>
      <c r="BA108">
        <v>813422</v>
      </c>
      <c r="BB108" s="113"/>
    </row>
    <row r="109" spans="1:54" customFormat="1" ht="18.75" customHeight="1" x14ac:dyDescent="0.3">
      <c r="A109">
        <v>813432</v>
      </c>
      <c r="B109" s="113" t="s">
        <v>231</v>
      </c>
      <c r="D109" t="s">
        <v>701</v>
      </c>
      <c r="K109" t="s">
        <v>701</v>
      </c>
      <c r="O109" t="s">
        <v>701</v>
      </c>
      <c r="Z109" t="s">
        <v>701</v>
      </c>
      <c r="AA109" t="s">
        <v>701</v>
      </c>
      <c r="AC109" t="s">
        <v>701</v>
      </c>
      <c r="AD109" t="s">
        <v>701</v>
      </c>
      <c r="AE109" t="s">
        <v>701</v>
      </c>
      <c r="AF109" t="s">
        <v>701</v>
      </c>
      <c r="AG109" t="s">
        <v>701</v>
      </c>
      <c r="AH109" t="s">
        <v>701</v>
      </c>
      <c r="AI109" t="s">
        <v>701</v>
      </c>
      <c r="AJ109" t="s">
        <v>701</v>
      </c>
      <c r="AK109" t="s">
        <v>701</v>
      </c>
      <c r="AL109" t="s">
        <v>701</v>
      </c>
      <c r="AY109" t="s">
        <v>1590</v>
      </c>
      <c r="AZ109" s="213" t="e">
        <v>#N/A</v>
      </c>
      <c r="BA109">
        <v>813432</v>
      </c>
      <c r="BB109" s="113"/>
    </row>
    <row r="110" spans="1:54" customFormat="1" ht="18.75" customHeight="1" x14ac:dyDescent="0.3">
      <c r="A110">
        <v>807201</v>
      </c>
      <c r="B110" t="s">
        <v>231</v>
      </c>
      <c r="O110" t="s">
        <v>701</v>
      </c>
      <c r="R110" t="s">
        <v>701</v>
      </c>
      <c r="AA110" t="s">
        <v>701</v>
      </c>
      <c r="AB110" t="s">
        <v>701</v>
      </c>
      <c r="AC110" t="s">
        <v>701</v>
      </c>
      <c r="AD110" t="s">
        <v>701</v>
      </c>
      <c r="AE110" t="s">
        <v>701</v>
      </c>
      <c r="AH110" t="s">
        <v>701</v>
      </c>
      <c r="AK110" t="s">
        <v>701</v>
      </c>
      <c r="AY110" t="s">
        <v>1590</v>
      </c>
      <c r="AZ110" s="213">
        <v>807201</v>
      </c>
      <c r="BA110">
        <v>807201</v>
      </c>
    </row>
    <row r="111" spans="1:54" customFormat="1" ht="18.75" customHeight="1" x14ac:dyDescent="0.3">
      <c r="A111">
        <v>807298</v>
      </c>
      <c r="B111" t="s">
        <v>231</v>
      </c>
      <c r="O111" t="s">
        <v>701</v>
      </c>
      <c r="AA111" t="s">
        <v>701</v>
      </c>
      <c r="AB111" t="s">
        <v>701</v>
      </c>
      <c r="AD111" t="s">
        <v>701</v>
      </c>
      <c r="AE111" t="s">
        <v>701</v>
      </c>
      <c r="AF111" t="s">
        <v>701</v>
      </c>
      <c r="AG111" t="s">
        <v>701</v>
      </c>
      <c r="AH111" t="s">
        <v>701</v>
      </c>
      <c r="AJ111" t="s">
        <v>701</v>
      </c>
      <c r="AK111" t="s">
        <v>701</v>
      </c>
      <c r="AL111" t="s">
        <v>701</v>
      </c>
      <c r="AY111" t="s">
        <v>1590</v>
      </c>
      <c r="AZ111" s="213">
        <v>807298</v>
      </c>
      <c r="BA111">
        <v>807298</v>
      </c>
    </row>
    <row r="112" spans="1:54" customFormat="1" ht="18.75" customHeight="1" x14ac:dyDescent="0.3">
      <c r="A112">
        <v>807328</v>
      </c>
      <c r="B112" t="s">
        <v>231</v>
      </c>
      <c r="J112" t="s">
        <v>701</v>
      </c>
      <c r="R112" t="s">
        <v>701</v>
      </c>
      <c r="AA112" t="s">
        <v>701</v>
      </c>
      <c r="AC112" t="s">
        <v>701</v>
      </c>
      <c r="AD112" t="s">
        <v>701</v>
      </c>
      <c r="AE112" t="s">
        <v>701</v>
      </c>
      <c r="AF112" t="s">
        <v>701</v>
      </c>
      <c r="AG112" t="s">
        <v>701</v>
      </c>
      <c r="AH112" t="s">
        <v>701</v>
      </c>
      <c r="AI112" t="s">
        <v>701</v>
      </c>
      <c r="AJ112" t="s">
        <v>701</v>
      </c>
      <c r="AK112" t="s">
        <v>701</v>
      </c>
      <c r="AL112" t="s">
        <v>701</v>
      </c>
      <c r="AY112" t="s">
        <v>1590</v>
      </c>
      <c r="AZ112" s="213">
        <v>807328</v>
      </c>
      <c r="BA112">
        <v>807328</v>
      </c>
    </row>
    <row r="113" spans="1:54" customFormat="1" ht="18.75" customHeight="1" x14ac:dyDescent="0.3">
      <c r="A113">
        <v>807998</v>
      </c>
      <c r="B113" t="s">
        <v>231</v>
      </c>
      <c r="O113" t="s">
        <v>701</v>
      </c>
      <c r="Z113" t="s">
        <v>701</v>
      </c>
      <c r="AA113" t="s">
        <v>701</v>
      </c>
      <c r="AJ113" t="s">
        <v>701</v>
      </c>
      <c r="AK113" t="s">
        <v>701</v>
      </c>
      <c r="AL113" t="s">
        <v>701</v>
      </c>
      <c r="AY113" t="s">
        <v>1590</v>
      </c>
      <c r="AZ113" s="213">
        <v>807998</v>
      </c>
      <c r="BA113">
        <v>807998</v>
      </c>
    </row>
    <row r="114" spans="1:54" customFormat="1" ht="18.75" customHeight="1" x14ac:dyDescent="0.3">
      <c r="A114">
        <v>808860</v>
      </c>
      <c r="B114" t="s">
        <v>231</v>
      </c>
      <c r="O114" t="s">
        <v>701</v>
      </c>
      <c r="X114" t="s">
        <v>701</v>
      </c>
      <c r="Y114" t="s">
        <v>701</v>
      </c>
      <c r="AE114" t="s">
        <v>701</v>
      </c>
      <c r="AK114" t="s">
        <v>701</v>
      </c>
      <c r="AL114" t="s">
        <v>701</v>
      </c>
      <c r="AY114" t="s">
        <v>1590</v>
      </c>
      <c r="AZ114" s="213">
        <v>808860</v>
      </c>
      <c r="BA114">
        <v>808860</v>
      </c>
    </row>
    <row r="115" spans="1:54" customFormat="1" ht="18.75" customHeight="1" x14ac:dyDescent="0.3">
      <c r="A115">
        <v>809654</v>
      </c>
      <c r="B115" t="s">
        <v>231</v>
      </c>
      <c r="O115" t="s">
        <v>701</v>
      </c>
      <c r="Z115" t="s">
        <v>701</v>
      </c>
      <c r="AC115" t="s">
        <v>701</v>
      </c>
      <c r="AE115" t="s">
        <v>701</v>
      </c>
      <c r="AH115" t="s">
        <v>701</v>
      </c>
      <c r="AK115" t="s">
        <v>701</v>
      </c>
      <c r="AY115" t="s">
        <v>1590</v>
      </c>
      <c r="AZ115" s="213">
        <v>809654</v>
      </c>
      <c r="BA115">
        <v>809654</v>
      </c>
    </row>
    <row r="116" spans="1:54" customFormat="1" ht="18.75" customHeight="1" x14ac:dyDescent="0.3">
      <c r="A116">
        <v>810051</v>
      </c>
      <c r="B116" t="s">
        <v>231</v>
      </c>
      <c r="O116" t="s">
        <v>701</v>
      </c>
      <c r="V116" t="s">
        <v>701</v>
      </c>
      <c r="AC116" t="s">
        <v>701</v>
      </c>
      <c r="AE116" t="s">
        <v>701</v>
      </c>
      <c r="AF116" t="s">
        <v>701</v>
      </c>
      <c r="AG116" t="s">
        <v>701</v>
      </c>
      <c r="AH116" t="s">
        <v>701</v>
      </c>
      <c r="AI116" t="s">
        <v>701</v>
      </c>
      <c r="AJ116" t="s">
        <v>701</v>
      </c>
      <c r="AK116" t="s">
        <v>701</v>
      </c>
      <c r="AL116" t="s">
        <v>701</v>
      </c>
      <c r="AY116" t="s">
        <v>1590</v>
      </c>
      <c r="AZ116" s="213">
        <v>810051</v>
      </c>
      <c r="BA116">
        <v>810051</v>
      </c>
    </row>
    <row r="117" spans="1:54" customFormat="1" ht="18.75" customHeight="1" x14ac:dyDescent="0.3">
      <c r="A117">
        <v>810351</v>
      </c>
      <c r="B117" t="s">
        <v>231</v>
      </c>
      <c r="K117" t="s">
        <v>701</v>
      </c>
      <c r="O117" t="s">
        <v>701</v>
      </c>
      <c r="R117" t="s">
        <v>701</v>
      </c>
      <c r="V117" t="s">
        <v>701</v>
      </c>
      <c r="AB117" t="s">
        <v>701</v>
      </c>
      <c r="AC117" t="s">
        <v>701</v>
      </c>
      <c r="AD117" t="s">
        <v>701</v>
      </c>
      <c r="AE117" t="s">
        <v>701</v>
      </c>
      <c r="AF117" t="s">
        <v>701</v>
      </c>
      <c r="AG117" t="s">
        <v>701</v>
      </c>
      <c r="AH117" t="s">
        <v>701</v>
      </c>
      <c r="AJ117" t="s">
        <v>701</v>
      </c>
      <c r="AK117" t="s">
        <v>701</v>
      </c>
      <c r="AY117" t="s">
        <v>1590</v>
      </c>
      <c r="AZ117" s="213">
        <v>810351</v>
      </c>
      <c r="BA117">
        <v>810351</v>
      </c>
    </row>
    <row r="118" spans="1:54" customFormat="1" ht="18.75" customHeight="1" x14ac:dyDescent="0.3">
      <c r="A118">
        <v>811852</v>
      </c>
      <c r="B118" t="s">
        <v>231</v>
      </c>
      <c r="J118" t="s">
        <v>701</v>
      </c>
      <c r="O118" t="s">
        <v>701</v>
      </c>
      <c r="R118" t="s">
        <v>701</v>
      </c>
      <c r="W118" t="s">
        <v>701</v>
      </c>
      <c r="AB118" t="s">
        <v>701</v>
      </c>
      <c r="AC118" t="s">
        <v>701</v>
      </c>
      <c r="AD118" t="s">
        <v>701</v>
      </c>
      <c r="AE118" t="s">
        <v>701</v>
      </c>
      <c r="AF118" t="s">
        <v>701</v>
      </c>
      <c r="AG118" t="s">
        <v>701</v>
      </c>
      <c r="AH118" t="s">
        <v>701</v>
      </c>
      <c r="AJ118" t="s">
        <v>701</v>
      </c>
      <c r="AK118" t="s">
        <v>701</v>
      </c>
      <c r="AL118" t="s">
        <v>701</v>
      </c>
      <c r="AY118" t="s">
        <v>1590</v>
      </c>
      <c r="AZ118" s="213">
        <v>811852</v>
      </c>
      <c r="BA118">
        <v>811852</v>
      </c>
    </row>
    <row r="119" spans="1:54" customFormat="1" ht="18.75" customHeight="1" x14ac:dyDescent="0.3">
      <c r="A119">
        <v>804892</v>
      </c>
      <c r="B119" s="113" t="s">
        <v>231</v>
      </c>
      <c r="O119" t="s">
        <v>701</v>
      </c>
      <c r="V119" t="s">
        <v>701</v>
      </c>
      <c r="AE119" t="s">
        <v>701</v>
      </c>
      <c r="AG119" t="s">
        <v>701</v>
      </c>
      <c r="AH119" t="s">
        <v>701</v>
      </c>
      <c r="AJ119" t="s">
        <v>701</v>
      </c>
      <c r="AK119" t="s">
        <v>701</v>
      </c>
      <c r="AY119" t="s">
        <v>696</v>
      </c>
      <c r="AZ119" s="213" t="e">
        <v>#N/A</v>
      </c>
      <c r="BA119">
        <v>804892</v>
      </c>
      <c r="BB119" s="113"/>
    </row>
    <row r="120" spans="1:54" customFormat="1" ht="18.75" customHeight="1" x14ac:dyDescent="0.3">
      <c r="A120">
        <v>805286</v>
      </c>
      <c r="B120" s="113" t="s">
        <v>231</v>
      </c>
      <c r="O120" t="s">
        <v>701</v>
      </c>
      <c r="V120" t="s">
        <v>701</v>
      </c>
      <c r="Y120" t="s">
        <v>701</v>
      </c>
      <c r="Z120" t="s">
        <v>701</v>
      </c>
      <c r="AD120" t="s">
        <v>701</v>
      </c>
      <c r="AE120" t="s">
        <v>701</v>
      </c>
      <c r="AG120" t="s">
        <v>701</v>
      </c>
      <c r="AH120" t="s">
        <v>701</v>
      </c>
      <c r="AJ120" t="s">
        <v>701</v>
      </c>
      <c r="AK120" t="s">
        <v>701</v>
      </c>
      <c r="AL120" t="s">
        <v>701</v>
      </c>
      <c r="AY120" t="s">
        <v>696</v>
      </c>
      <c r="AZ120" s="213" t="e">
        <v>#N/A</v>
      </c>
      <c r="BA120">
        <v>805286</v>
      </c>
      <c r="BB120" s="113"/>
    </row>
    <row r="121" spans="1:54" customFormat="1" ht="18.75" customHeight="1" x14ac:dyDescent="0.3">
      <c r="A121">
        <v>806554</v>
      </c>
      <c r="B121" s="113" t="s">
        <v>231</v>
      </c>
      <c r="O121" t="s">
        <v>701</v>
      </c>
      <c r="R121" t="s">
        <v>701</v>
      </c>
      <c r="U121" t="s">
        <v>701</v>
      </c>
      <c r="AA121" t="s">
        <v>701</v>
      </c>
      <c r="AB121" t="s">
        <v>701</v>
      </c>
      <c r="AC121" t="s">
        <v>701</v>
      </c>
      <c r="AE121" t="s">
        <v>701</v>
      </c>
      <c r="AF121" t="s">
        <v>701</v>
      </c>
      <c r="AG121" t="s">
        <v>701</v>
      </c>
      <c r="AH121" t="s">
        <v>701</v>
      </c>
      <c r="AJ121" t="s">
        <v>701</v>
      </c>
      <c r="AK121" t="s">
        <v>701</v>
      </c>
      <c r="AL121" t="s">
        <v>701</v>
      </c>
      <c r="AY121" t="s">
        <v>696</v>
      </c>
      <c r="AZ121" s="213" t="e">
        <v>#N/A</v>
      </c>
      <c r="BA121">
        <v>806554</v>
      </c>
      <c r="BB121" s="113"/>
    </row>
    <row r="122" spans="1:54" customFormat="1" ht="18.75" customHeight="1" x14ac:dyDescent="0.3">
      <c r="A122">
        <v>807881</v>
      </c>
      <c r="B122" s="113" t="s">
        <v>231</v>
      </c>
      <c r="O122" t="s">
        <v>701</v>
      </c>
      <c r="R122" t="s">
        <v>701</v>
      </c>
      <c r="AD122" t="s">
        <v>701</v>
      </c>
      <c r="AE122" t="s">
        <v>701</v>
      </c>
      <c r="AG122" t="s">
        <v>701</v>
      </c>
      <c r="AH122" t="s">
        <v>701</v>
      </c>
      <c r="AI122" t="s">
        <v>701</v>
      </c>
      <c r="AJ122" t="s">
        <v>701</v>
      </c>
      <c r="AK122" t="s">
        <v>701</v>
      </c>
      <c r="AY122" t="s">
        <v>696</v>
      </c>
      <c r="AZ122" s="213" t="e">
        <v>#N/A</v>
      </c>
      <c r="BA122">
        <v>807881</v>
      </c>
      <c r="BB122" s="113"/>
    </row>
    <row r="123" spans="1:54" customFormat="1" ht="18.75" customHeight="1" x14ac:dyDescent="0.3">
      <c r="A123">
        <v>808016</v>
      </c>
      <c r="B123" s="113" t="s">
        <v>231</v>
      </c>
      <c r="O123" t="s">
        <v>701</v>
      </c>
      <c r="Y123" t="s">
        <v>701</v>
      </c>
      <c r="Z123" t="s">
        <v>701</v>
      </c>
      <c r="AA123" t="s">
        <v>701</v>
      </c>
      <c r="AB123" t="s">
        <v>701</v>
      </c>
      <c r="AC123" t="s">
        <v>701</v>
      </c>
      <c r="AD123" t="s">
        <v>701</v>
      </c>
      <c r="AE123" t="s">
        <v>701</v>
      </c>
      <c r="AF123" t="s">
        <v>701</v>
      </c>
      <c r="AG123" t="s">
        <v>701</v>
      </c>
      <c r="AH123" t="s">
        <v>701</v>
      </c>
      <c r="AI123" t="s">
        <v>701</v>
      </c>
      <c r="AJ123" t="s">
        <v>701</v>
      </c>
      <c r="AK123" t="s">
        <v>701</v>
      </c>
      <c r="AL123" t="s">
        <v>701</v>
      </c>
      <c r="AY123" t="s">
        <v>696</v>
      </c>
      <c r="AZ123" s="213" t="e">
        <v>#N/A</v>
      </c>
      <c r="BA123">
        <v>808016</v>
      </c>
      <c r="BB123" s="113"/>
    </row>
    <row r="124" spans="1:54" customFormat="1" ht="18.75" customHeight="1" x14ac:dyDescent="0.3">
      <c r="A124">
        <v>808408</v>
      </c>
      <c r="B124" s="113" t="s">
        <v>231</v>
      </c>
      <c r="D124" t="s">
        <v>701</v>
      </c>
      <c r="E124" t="s">
        <v>701</v>
      </c>
      <c r="O124" t="s">
        <v>701</v>
      </c>
      <c r="P124" t="s">
        <v>701</v>
      </c>
      <c r="R124" t="s">
        <v>701</v>
      </c>
      <c r="V124" t="s">
        <v>701</v>
      </c>
      <c r="AA124" t="s">
        <v>701</v>
      </c>
      <c r="AB124" t="s">
        <v>701</v>
      </c>
      <c r="AC124" t="s">
        <v>701</v>
      </c>
      <c r="AD124" t="s">
        <v>701</v>
      </c>
      <c r="AE124" t="s">
        <v>701</v>
      </c>
      <c r="AF124" t="s">
        <v>701</v>
      </c>
      <c r="AG124" t="s">
        <v>701</v>
      </c>
      <c r="AH124" t="s">
        <v>701</v>
      </c>
      <c r="AI124" t="s">
        <v>701</v>
      </c>
      <c r="AJ124" t="s">
        <v>701</v>
      </c>
      <c r="AK124" t="s">
        <v>701</v>
      </c>
      <c r="AL124" t="s">
        <v>701</v>
      </c>
      <c r="AY124" t="s">
        <v>696</v>
      </c>
      <c r="AZ124" s="213" t="e">
        <v>#N/A</v>
      </c>
      <c r="BA124">
        <v>808408</v>
      </c>
      <c r="BB124" s="113"/>
    </row>
    <row r="125" spans="1:54" customFormat="1" ht="18.75" customHeight="1" x14ac:dyDescent="0.3">
      <c r="A125">
        <v>810088</v>
      </c>
      <c r="B125" s="113" t="s">
        <v>231</v>
      </c>
      <c r="O125" t="s">
        <v>701</v>
      </c>
      <c r="Q125" t="s">
        <v>701</v>
      </c>
      <c r="X125" t="s">
        <v>701</v>
      </c>
      <c r="Y125" t="s">
        <v>701</v>
      </c>
      <c r="Z125" t="s">
        <v>701</v>
      </c>
      <c r="AA125" t="s">
        <v>701</v>
      </c>
      <c r="AB125" t="s">
        <v>701</v>
      </c>
      <c r="AC125" t="s">
        <v>701</v>
      </c>
      <c r="AD125" t="s">
        <v>701</v>
      </c>
      <c r="AE125" t="s">
        <v>701</v>
      </c>
      <c r="AF125" t="s">
        <v>701</v>
      </c>
      <c r="AG125" t="s">
        <v>701</v>
      </c>
      <c r="AH125" t="s">
        <v>701</v>
      </c>
      <c r="AI125" t="s">
        <v>701</v>
      </c>
      <c r="AJ125" t="s">
        <v>701</v>
      </c>
      <c r="AK125" t="s">
        <v>701</v>
      </c>
      <c r="AL125" t="s">
        <v>701</v>
      </c>
      <c r="AY125" t="s">
        <v>696</v>
      </c>
      <c r="AZ125" s="213" t="e">
        <v>#N/A</v>
      </c>
      <c r="BA125">
        <v>810088</v>
      </c>
      <c r="BB125" s="113"/>
    </row>
    <row r="126" spans="1:54" customFormat="1" ht="18.75" customHeight="1" x14ac:dyDescent="0.3">
      <c r="A126">
        <v>803088</v>
      </c>
      <c r="B126" t="s">
        <v>231</v>
      </c>
      <c r="J126" t="s">
        <v>701</v>
      </c>
      <c r="K126" t="s">
        <v>701</v>
      </c>
      <c r="O126" t="s">
        <v>701</v>
      </c>
      <c r="V126" t="s">
        <v>701</v>
      </c>
      <c r="W126" t="s">
        <v>701</v>
      </c>
      <c r="X126" t="s">
        <v>701</v>
      </c>
      <c r="AA126" t="s">
        <v>701</v>
      </c>
      <c r="AB126" t="s">
        <v>701</v>
      </c>
      <c r="AC126" t="s">
        <v>701</v>
      </c>
      <c r="AD126" t="s">
        <v>701</v>
      </c>
      <c r="AE126" t="s">
        <v>701</v>
      </c>
      <c r="AF126" t="s">
        <v>701</v>
      </c>
      <c r="AG126" t="s">
        <v>701</v>
      </c>
      <c r="AH126" t="s">
        <v>701</v>
      </c>
      <c r="AI126" t="s">
        <v>701</v>
      </c>
      <c r="AJ126" t="s">
        <v>701</v>
      </c>
      <c r="AK126" t="s">
        <v>701</v>
      </c>
      <c r="AL126" t="s">
        <v>701</v>
      </c>
      <c r="AY126" t="s">
        <v>696</v>
      </c>
      <c r="AZ126" s="213">
        <v>803088</v>
      </c>
      <c r="BA126">
        <v>803088</v>
      </c>
    </row>
    <row r="127" spans="1:54" customFormat="1" ht="18.75" customHeight="1" x14ac:dyDescent="0.3">
      <c r="A127">
        <v>805349</v>
      </c>
      <c r="B127" t="s">
        <v>231</v>
      </c>
      <c r="K127" t="s">
        <v>701</v>
      </c>
      <c r="O127" t="s">
        <v>701</v>
      </c>
      <c r="Q127" t="s">
        <v>701</v>
      </c>
      <c r="R127" t="s">
        <v>701</v>
      </c>
      <c r="V127" t="s">
        <v>701</v>
      </c>
      <c r="W127" t="s">
        <v>701</v>
      </c>
      <c r="AA127" t="s">
        <v>701</v>
      </c>
      <c r="AB127" t="s">
        <v>701</v>
      </c>
      <c r="AC127" t="s">
        <v>701</v>
      </c>
      <c r="AD127" t="s">
        <v>701</v>
      </c>
      <c r="AE127" t="s">
        <v>701</v>
      </c>
      <c r="AG127" t="s">
        <v>701</v>
      </c>
      <c r="AH127" t="s">
        <v>701</v>
      </c>
      <c r="AJ127" t="s">
        <v>701</v>
      </c>
      <c r="AK127" t="s">
        <v>701</v>
      </c>
      <c r="AL127" t="s">
        <v>701</v>
      </c>
      <c r="AY127" t="s">
        <v>696</v>
      </c>
      <c r="AZ127" s="213">
        <v>805349</v>
      </c>
      <c r="BA127">
        <v>805349</v>
      </c>
    </row>
    <row r="128" spans="1:54" customFormat="1" ht="18.75" customHeight="1" x14ac:dyDescent="0.3">
      <c r="A128">
        <v>805546</v>
      </c>
      <c r="B128" t="s">
        <v>231</v>
      </c>
      <c r="O128" t="s">
        <v>701</v>
      </c>
      <c r="V128" t="s">
        <v>701</v>
      </c>
      <c r="X128" t="s">
        <v>701</v>
      </c>
      <c r="Y128" t="s">
        <v>701</v>
      </c>
      <c r="Z128" t="s">
        <v>701</v>
      </c>
      <c r="AA128" t="s">
        <v>701</v>
      </c>
      <c r="AB128" t="s">
        <v>701</v>
      </c>
      <c r="AC128" t="s">
        <v>701</v>
      </c>
      <c r="AD128" t="s">
        <v>701</v>
      </c>
      <c r="AE128" t="s">
        <v>701</v>
      </c>
      <c r="AF128" t="s">
        <v>701</v>
      </c>
      <c r="AG128" t="s">
        <v>701</v>
      </c>
      <c r="AH128" t="s">
        <v>701</v>
      </c>
      <c r="AI128" t="s">
        <v>701</v>
      </c>
      <c r="AJ128" t="s">
        <v>701</v>
      </c>
      <c r="AK128" t="s">
        <v>701</v>
      </c>
      <c r="AL128" t="s">
        <v>701</v>
      </c>
      <c r="AY128" t="s">
        <v>696</v>
      </c>
      <c r="AZ128" s="213">
        <v>805546</v>
      </c>
      <c r="BA128">
        <v>805546</v>
      </c>
    </row>
    <row r="129" spans="1:54" customFormat="1" ht="18.75" customHeight="1" x14ac:dyDescent="0.3">
      <c r="A129">
        <v>806321</v>
      </c>
      <c r="B129" t="s">
        <v>702</v>
      </c>
      <c r="N129" t="s">
        <v>701</v>
      </c>
      <c r="O129" t="s">
        <v>701</v>
      </c>
      <c r="P129" t="s">
        <v>701</v>
      </c>
      <c r="Z129" t="s">
        <v>701</v>
      </c>
      <c r="AA129" t="s">
        <v>701</v>
      </c>
      <c r="AB129" t="s">
        <v>701</v>
      </c>
      <c r="AC129" t="s">
        <v>701</v>
      </c>
      <c r="AD129" t="s">
        <v>701</v>
      </c>
      <c r="AE129" t="s">
        <v>701</v>
      </c>
      <c r="AF129" t="s">
        <v>701</v>
      </c>
      <c r="AY129" t="s">
        <v>696</v>
      </c>
      <c r="AZ129" s="213">
        <v>806321</v>
      </c>
      <c r="BA129">
        <v>806321</v>
      </c>
    </row>
    <row r="130" spans="1:54" customFormat="1" ht="18.75" customHeight="1" x14ac:dyDescent="0.3">
      <c r="A130">
        <v>807018</v>
      </c>
      <c r="B130" t="s">
        <v>231</v>
      </c>
      <c r="O130" t="s">
        <v>701</v>
      </c>
      <c r="V130" t="s">
        <v>701</v>
      </c>
      <c r="Y130" t="s">
        <v>701</v>
      </c>
      <c r="AD130" t="s">
        <v>701</v>
      </c>
      <c r="AE130" t="s">
        <v>701</v>
      </c>
      <c r="AK130" t="s">
        <v>701</v>
      </c>
      <c r="AY130" t="s">
        <v>696</v>
      </c>
      <c r="AZ130" s="213">
        <v>807018</v>
      </c>
      <c r="BA130">
        <v>807018</v>
      </c>
    </row>
    <row r="131" spans="1:54" customFormat="1" ht="18.75" customHeight="1" x14ac:dyDescent="0.3">
      <c r="A131">
        <v>808093</v>
      </c>
      <c r="B131" t="s">
        <v>231</v>
      </c>
      <c r="O131" t="s">
        <v>701</v>
      </c>
      <c r="V131" t="s">
        <v>701</v>
      </c>
      <c r="Z131" t="s">
        <v>701</v>
      </c>
      <c r="AC131" t="s">
        <v>701</v>
      </c>
      <c r="AD131" t="s">
        <v>701</v>
      </c>
      <c r="AE131" t="s">
        <v>701</v>
      </c>
      <c r="AG131" t="s">
        <v>701</v>
      </c>
      <c r="AH131" t="s">
        <v>701</v>
      </c>
      <c r="AK131" t="s">
        <v>701</v>
      </c>
      <c r="AL131" t="s">
        <v>701</v>
      </c>
      <c r="AY131" t="s">
        <v>696</v>
      </c>
      <c r="AZ131" s="213">
        <v>808093</v>
      </c>
      <c r="BA131">
        <v>808093</v>
      </c>
    </row>
    <row r="132" spans="1:54" customFormat="1" ht="18.75" customHeight="1" x14ac:dyDescent="0.3">
      <c r="A132">
        <v>808309</v>
      </c>
      <c r="B132" t="s">
        <v>231</v>
      </c>
      <c r="O132" t="s">
        <v>701</v>
      </c>
      <c r="R132" t="s">
        <v>701</v>
      </c>
      <c r="Y132" t="s">
        <v>701</v>
      </c>
      <c r="AC132" t="s">
        <v>701</v>
      </c>
      <c r="AD132" t="s">
        <v>701</v>
      </c>
      <c r="AE132" t="s">
        <v>701</v>
      </c>
      <c r="AG132" t="s">
        <v>701</v>
      </c>
      <c r="AH132" t="s">
        <v>701</v>
      </c>
      <c r="AJ132" t="s">
        <v>701</v>
      </c>
      <c r="AK132" t="s">
        <v>701</v>
      </c>
      <c r="AL132" t="s">
        <v>701</v>
      </c>
      <c r="AY132" t="s">
        <v>696</v>
      </c>
      <c r="AZ132" s="213">
        <v>808309</v>
      </c>
      <c r="BA132">
        <v>808309</v>
      </c>
    </row>
    <row r="133" spans="1:54" customFormat="1" ht="18.75" customHeight="1" x14ac:dyDescent="0.3">
      <c r="A133">
        <v>809346</v>
      </c>
      <c r="B133" t="s">
        <v>231</v>
      </c>
      <c r="L133" t="s">
        <v>701</v>
      </c>
      <c r="O133" t="s">
        <v>701</v>
      </c>
      <c r="S133" t="s">
        <v>701</v>
      </c>
      <c r="V133" t="s">
        <v>701</v>
      </c>
      <c r="W133" t="s">
        <v>701</v>
      </c>
      <c r="Z133" t="s">
        <v>701</v>
      </c>
      <c r="AA133" t="s">
        <v>701</v>
      </c>
      <c r="AB133" t="s">
        <v>701</v>
      </c>
      <c r="AC133" t="s">
        <v>701</v>
      </c>
      <c r="AD133" t="s">
        <v>701</v>
      </c>
      <c r="AE133" t="s">
        <v>701</v>
      </c>
      <c r="AG133" t="s">
        <v>701</v>
      </c>
      <c r="AH133" t="s">
        <v>701</v>
      </c>
      <c r="AI133" t="s">
        <v>701</v>
      </c>
      <c r="AJ133" t="s">
        <v>701</v>
      </c>
      <c r="AK133" t="s">
        <v>701</v>
      </c>
      <c r="AL133" t="s">
        <v>701</v>
      </c>
      <c r="AY133" t="s">
        <v>696</v>
      </c>
      <c r="AZ133" s="213">
        <v>809346</v>
      </c>
      <c r="BA133">
        <v>809346</v>
      </c>
    </row>
    <row r="134" spans="1:54" customFormat="1" ht="18.75" customHeight="1" x14ac:dyDescent="0.3">
      <c r="A134">
        <v>809786</v>
      </c>
      <c r="B134" t="s">
        <v>231</v>
      </c>
      <c r="H134" t="s">
        <v>701</v>
      </c>
      <c r="N134" t="s">
        <v>701</v>
      </c>
      <c r="O134" t="s">
        <v>701</v>
      </c>
      <c r="T134" t="s">
        <v>701</v>
      </c>
      <c r="V134" t="s">
        <v>701</v>
      </c>
      <c r="Y134" t="s">
        <v>701</v>
      </c>
      <c r="AA134" t="s">
        <v>701</v>
      </c>
      <c r="AB134" t="s">
        <v>701</v>
      </c>
      <c r="AD134" t="s">
        <v>701</v>
      </c>
      <c r="AE134" t="s">
        <v>701</v>
      </c>
      <c r="AF134" t="s">
        <v>701</v>
      </c>
      <c r="AG134" t="s">
        <v>701</v>
      </c>
      <c r="AH134" t="s">
        <v>701</v>
      </c>
      <c r="AJ134" t="s">
        <v>701</v>
      </c>
      <c r="AK134" t="s">
        <v>701</v>
      </c>
      <c r="AL134" t="s">
        <v>701</v>
      </c>
      <c r="AY134" t="s">
        <v>696</v>
      </c>
      <c r="AZ134" s="213">
        <v>809786</v>
      </c>
      <c r="BA134">
        <v>809786</v>
      </c>
    </row>
    <row r="135" spans="1:54" customFormat="1" ht="18.75" customHeight="1" x14ac:dyDescent="0.3">
      <c r="A135">
        <v>810000</v>
      </c>
      <c r="B135" t="s">
        <v>231</v>
      </c>
      <c r="O135" t="s">
        <v>701</v>
      </c>
      <c r="AB135" t="s">
        <v>701</v>
      </c>
      <c r="AC135" t="s">
        <v>701</v>
      </c>
      <c r="AE135" t="s">
        <v>701</v>
      </c>
      <c r="AH135" t="s">
        <v>701</v>
      </c>
      <c r="AK135" t="s">
        <v>701</v>
      </c>
      <c r="AL135" t="s">
        <v>701</v>
      </c>
      <c r="AY135" t="s">
        <v>696</v>
      </c>
      <c r="AZ135" s="213">
        <v>810000</v>
      </c>
      <c r="BA135">
        <v>810000</v>
      </c>
    </row>
    <row r="136" spans="1:54" customFormat="1" ht="18.75" customHeight="1" x14ac:dyDescent="0.3">
      <c r="A136">
        <v>810327</v>
      </c>
      <c r="B136" t="s">
        <v>702</v>
      </c>
      <c r="K136" t="s">
        <v>701</v>
      </c>
      <c r="R136" t="s">
        <v>701</v>
      </c>
      <c r="T136" t="s">
        <v>701</v>
      </c>
      <c r="X136" t="s">
        <v>701</v>
      </c>
      <c r="AA136" t="s">
        <v>701</v>
      </c>
      <c r="AB136" t="s">
        <v>701</v>
      </c>
      <c r="AC136" t="s">
        <v>701</v>
      </c>
      <c r="AD136" t="s">
        <v>701</v>
      </c>
      <c r="AE136" t="s">
        <v>701</v>
      </c>
      <c r="AF136" t="s">
        <v>701</v>
      </c>
      <c r="AY136" t="s">
        <v>696</v>
      </c>
      <c r="AZ136" s="213">
        <v>810327</v>
      </c>
      <c r="BA136">
        <v>810327</v>
      </c>
    </row>
    <row r="137" spans="1:54" customFormat="1" ht="18.75" customHeight="1" x14ac:dyDescent="0.3">
      <c r="A137">
        <v>800486</v>
      </c>
      <c r="B137" s="113" t="s">
        <v>231</v>
      </c>
      <c r="F137" t="s">
        <v>701</v>
      </c>
      <c r="K137" t="s">
        <v>701</v>
      </c>
      <c r="W137" t="s">
        <v>701</v>
      </c>
      <c r="AA137" t="s">
        <v>701</v>
      </c>
      <c r="AC137" t="s">
        <v>701</v>
      </c>
      <c r="AF137" t="s">
        <v>701</v>
      </c>
      <c r="AG137" t="s">
        <v>701</v>
      </c>
      <c r="AH137" t="s">
        <v>701</v>
      </c>
      <c r="AJ137" t="s">
        <v>701</v>
      </c>
      <c r="AK137" t="s">
        <v>701</v>
      </c>
      <c r="AL137" t="s">
        <v>701</v>
      </c>
      <c r="AY137" t="s">
        <v>697</v>
      </c>
      <c r="AZ137" s="213" t="e">
        <v>#N/A</v>
      </c>
      <c r="BA137">
        <v>800486</v>
      </c>
      <c r="BB137" s="113"/>
    </row>
    <row r="138" spans="1:54" customFormat="1" ht="18.75" customHeight="1" x14ac:dyDescent="0.3">
      <c r="A138">
        <v>807418</v>
      </c>
      <c r="B138" t="s">
        <v>231</v>
      </c>
      <c r="O138" t="s">
        <v>701</v>
      </c>
      <c r="P138" t="s">
        <v>701</v>
      </c>
      <c r="V138" t="s">
        <v>701</v>
      </c>
      <c r="AA138" t="s">
        <v>701</v>
      </c>
      <c r="AB138" t="s">
        <v>701</v>
      </c>
      <c r="AC138" t="s">
        <v>701</v>
      </c>
      <c r="AD138" t="s">
        <v>701</v>
      </c>
      <c r="AF138" t="s">
        <v>701</v>
      </c>
      <c r="AG138" t="s">
        <v>701</v>
      </c>
      <c r="AH138" t="s">
        <v>701</v>
      </c>
      <c r="AI138" t="s">
        <v>701</v>
      </c>
      <c r="AJ138" t="s">
        <v>701</v>
      </c>
      <c r="AK138" t="s">
        <v>701</v>
      </c>
      <c r="AL138" t="s">
        <v>701</v>
      </c>
      <c r="AY138" t="s">
        <v>694</v>
      </c>
      <c r="AZ138" s="213">
        <v>807418</v>
      </c>
      <c r="BA138">
        <v>807418</v>
      </c>
    </row>
    <row r="139" spans="1:54" customFormat="1" ht="18.75" customHeight="1" x14ac:dyDescent="0.3">
      <c r="A139">
        <v>807544</v>
      </c>
      <c r="B139" t="s">
        <v>231</v>
      </c>
      <c r="O139" t="s">
        <v>701</v>
      </c>
      <c r="AA139" t="s">
        <v>701</v>
      </c>
      <c r="AC139" t="s">
        <v>701</v>
      </c>
      <c r="AG139" t="s">
        <v>701</v>
      </c>
      <c r="AH139" t="s">
        <v>701</v>
      </c>
      <c r="AK139" t="s">
        <v>701</v>
      </c>
      <c r="AL139" t="s">
        <v>701</v>
      </c>
      <c r="AY139" t="s">
        <v>694</v>
      </c>
      <c r="AZ139" s="213">
        <v>807544</v>
      </c>
      <c r="BA139">
        <v>807544</v>
      </c>
    </row>
    <row r="140" spans="1:54" customFormat="1" ht="18.75" customHeight="1" x14ac:dyDescent="0.3">
      <c r="A140">
        <v>808850</v>
      </c>
      <c r="B140" t="s">
        <v>231</v>
      </c>
      <c r="R140" t="s">
        <v>701</v>
      </c>
      <c r="Y140" t="s">
        <v>701</v>
      </c>
      <c r="Z140" t="s">
        <v>701</v>
      </c>
      <c r="AA140" t="s">
        <v>701</v>
      </c>
      <c r="AB140" t="s">
        <v>701</v>
      </c>
      <c r="AC140" t="s">
        <v>701</v>
      </c>
      <c r="AD140" t="s">
        <v>701</v>
      </c>
      <c r="AE140" t="s">
        <v>701</v>
      </c>
      <c r="AF140" t="s">
        <v>701</v>
      </c>
      <c r="AG140" t="s">
        <v>701</v>
      </c>
      <c r="AJ140" t="s">
        <v>701</v>
      </c>
      <c r="AL140" t="s">
        <v>701</v>
      </c>
      <c r="AY140" t="s">
        <v>694</v>
      </c>
      <c r="AZ140" s="213">
        <v>808850</v>
      </c>
      <c r="BA140">
        <v>808850</v>
      </c>
    </row>
    <row r="141" spans="1:54" customFormat="1" ht="18.75" customHeight="1" x14ac:dyDescent="0.3">
      <c r="A141">
        <v>804615</v>
      </c>
      <c r="B141" t="s">
        <v>231</v>
      </c>
      <c r="O141" t="s">
        <v>701</v>
      </c>
      <c r="V141" t="s">
        <v>701</v>
      </c>
      <c r="Z141" t="s">
        <v>701</v>
      </c>
      <c r="AA141" t="s">
        <v>701</v>
      </c>
      <c r="AB141" t="s">
        <v>701</v>
      </c>
      <c r="AC141" t="s">
        <v>701</v>
      </c>
      <c r="AD141" t="s">
        <v>701</v>
      </c>
      <c r="AE141" t="s">
        <v>701</v>
      </c>
      <c r="AG141" t="s">
        <v>701</v>
      </c>
      <c r="AH141" t="s">
        <v>701</v>
      </c>
      <c r="AI141" t="s">
        <v>701</v>
      </c>
      <c r="AJ141" t="s">
        <v>701</v>
      </c>
      <c r="AK141" t="s">
        <v>701</v>
      </c>
      <c r="AL141" t="s">
        <v>701</v>
      </c>
      <c r="AY141" t="s">
        <v>694</v>
      </c>
      <c r="AZ141" s="213">
        <v>804615</v>
      </c>
      <c r="BA141">
        <v>804615</v>
      </c>
    </row>
    <row r="142" spans="1:54" customFormat="1" ht="18.75" customHeight="1" x14ac:dyDescent="0.3">
      <c r="A142">
        <v>810303</v>
      </c>
      <c r="B142" t="s">
        <v>231</v>
      </c>
      <c r="O142" t="s">
        <v>701</v>
      </c>
      <c r="Q142" t="s">
        <v>701</v>
      </c>
      <c r="S142" t="s">
        <v>701</v>
      </c>
      <c r="Z142" t="s">
        <v>701</v>
      </c>
      <c r="AA142" t="s">
        <v>701</v>
      </c>
      <c r="AB142" t="s">
        <v>701</v>
      </c>
      <c r="AC142" t="s">
        <v>701</v>
      </c>
      <c r="AD142" t="s">
        <v>701</v>
      </c>
      <c r="AE142" t="s">
        <v>701</v>
      </c>
      <c r="AF142" t="s">
        <v>701</v>
      </c>
      <c r="AG142" t="s">
        <v>701</v>
      </c>
      <c r="AH142" t="s">
        <v>701</v>
      </c>
      <c r="AI142" t="s">
        <v>701</v>
      </c>
      <c r="AJ142" t="s">
        <v>701</v>
      </c>
      <c r="AK142" t="s">
        <v>701</v>
      </c>
      <c r="AL142" t="s">
        <v>701</v>
      </c>
      <c r="AY142" t="s">
        <v>694</v>
      </c>
      <c r="AZ142" s="213">
        <v>810303</v>
      </c>
      <c r="BA142">
        <v>810303</v>
      </c>
    </row>
    <row r="143" spans="1:54" customFormat="1" ht="18.75" customHeight="1" x14ac:dyDescent="0.3">
      <c r="A143">
        <v>810063</v>
      </c>
      <c r="B143" t="s">
        <v>231</v>
      </c>
      <c r="O143" t="s">
        <v>701</v>
      </c>
      <c r="S143" t="s">
        <v>701</v>
      </c>
      <c r="AA143" t="s">
        <v>701</v>
      </c>
      <c r="AB143" t="s">
        <v>701</v>
      </c>
      <c r="AD143" t="s">
        <v>701</v>
      </c>
      <c r="AE143" t="s">
        <v>701</v>
      </c>
      <c r="AG143" t="s">
        <v>701</v>
      </c>
      <c r="AK143" t="s">
        <v>701</v>
      </c>
      <c r="AL143" t="s">
        <v>701</v>
      </c>
      <c r="AY143" t="s">
        <v>731</v>
      </c>
      <c r="AZ143" s="213">
        <v>810063</v>
      </c>
      <c r="BA143">
        <v>810063</v>
      </c>
    </row>
    <row r="144" spans="1:54" customFormat="1" ht="18.75" customHeight="1" x14ac:dyDescent="0.3">
      <c r="A144">
        <v>801015</v>
      </c>
      <c r="B144" s="113" t="s">
        <v>231</v>
      </c>
      <c r="O144" t="s">
        <v>701</v>
      </c>
      <c r="Y144" t="s">
        <v>701</v>
      </c>
      <c r="AB144" t="s">
        <v>701</v>
      </c>
      <c r="AC144" t="s">
        <v>701</v>
      </c>
      <c r="AD144" t="s">
        <v>701</v>
      </c>
      <c r="AE144" t="s">
        <v>701</v>
      </c>
      <c r="AH144" t="s">
        <v>701</v>
      </c>
      <c r="AJ144" t="s">
        <v>701</v>
      </c>
      <c r="AK144" t="s">
        <v>701</v>
      </c>
      <c r="AL144" t="s">
        <v>701</v>
      </c>
      <c r="AY144" t="s">
        <v>731</v>
      </c>
      <c r="AZ144" s="213" t="e">
        <v>#N/A</v>
      </c>
      <c r="BA144">
        <v>801015</v>
      </c>
      <c r="BB144" s="113"/>
    </row>
    <row r="145" spans="1:54" customFormat="1" ht="18.75" customHeight="1" x14ac:dyDescent="0.3">
      <c r="A145">
        <v>802592</v>
      </c>
      <c r="B145" s="113" t="s">
        <v>231</v>
      </c>
      <c r="D145" t="s">
        <v>701</v>
      </c>
      <c r="Q145" t="s">
        <v>701</v>
      </c>
      <c r="S145" t="s">
        <v>701</v>
      </c>
      <c r="Z145" t="s">
        <v>701</v>
      </c>
      <c r="AA145" t="s">
        <v>701</v>
      </c>
      <c r="AB145" t="s">
        <v>701</v>
      </c>
      <c r="AC145" t="s">
        <v>701</v>
      </c>
      <c r="AG145" t="s">
        <v>701</v>
      </c>
      <c r="AH145" t="s">
        <v>701</v>
      </c>
      <c r="AI145" t="s">
        <v>701</v>
      </c>
      <c r="AJ145" t="s">
        <v>701</v>
      </c>
      <c r="AK145" t="s">
        <v>701</v>
      </c>
      <c r="AL145" t="s">
        <v>701</v>
      </c>
      <c r="AY145" t="s">
        <v>731</v>
      </c>
      <c r="AZ145" s="213" t="e">
        <v>#N/A</v>
      </c>
      <c r="BA145">
        <v>802592</v>
      </c>
      <c r="BB145" s="113"/>
    </row>
    <row r="146" spans="1:54" customFormat="1" ht="18.75" customHeight="1" x14ac:dyDescent="0.3">
      <c r="A146">
        <v>802634</v>
      </c>
      <c r="B146" s="113" t="s">
        <v>231</v>
      </c>
      <c r="L146" t="s">
        <v>701</v>
      </c>
      <c r="Y146" t="s">
        <v>701</v>
      </c>
      <c r="AD146" t="s">
        <v>701</v>
      </c>
      <c r="AG146" t="s">
        <v>701</v>
      </c>
      <c r="AH146" t="s">
        <v>701</v>
      </c>
      <c r="AI146" t="s">
        <v>701</v>
      </c>
      <c r="AJ146" t="s">
        <v>701</v>
      </c>
      <c r="AK146" t="s">
        <v>701</v>
      </c>
      <c r="AL146" t="s">
        <v>701</v>
      </c>
      <c r="AY146" t="s">
        <v>731</v>
      </c>
      <c r="AZ146" s="213" t="e">
        <v>#N/A</v>
      </c>
      <c r="BA146">
        <v>802634</v>
      </c>
      <c r="BB146" s="113"/>
    </row>
    <row r="147" spans="1:54" customFormat="1" ht="18.75" customHeight="1" x14ac:dyDescent="0.3">
      <c r="A147">
        <v>802841</v>
      </c>
      <c r="B147" s="113" t="s">
        <v>231</v>
      </c>
      <c r="K147" t="s">
        <v>701</v>
      </c>
      <c r="O147" t="s">
        <v>701</v>
      </c>
      <c r="V147" t="s">
        <v>701</v>
      </c>
      <c r="Z147" t="s">
        <v>701</v>
      </c>
      <c r="AA147" t="s">
        <v>701</v>
      </c>
      <c r="AB147" t="s">
        <v>701</v>
      </c>
      <c r="AC147" t="s">
        <v>701</v>
      </c>
      <c r="AF147" t="s">
        <v>701</v>
      </c>
      <c r="AG147" t="s">
        <v>701</v>
      </c>
      <c r="AH147" t="s">
        <v>701</v>
      </c>
      <c r="AI147" t="s">
        <v>701</v>
      </c>
      <c r="AJ147" t="s">
        <v>701</v>
      </c>
      <c r="AK147" t="s">
        <v>701</v>
      </c>
      <c r="AL147" t="s">
        <v>701</v>
      </c>
      <c r="AY147" t="s">
        <v>731</v>
      </c>
      <c r="AZ147" s="213" t="e">
        <v>#N/A</v>
      </c>
      <c r="BA147">
        <v>802841</v>
      </c>
      <c r="BB147" s="113"/>
    </row>
    <row r="148" spans="1:54" customFormat="1" ht="18.75" customHeight="1" x14ac:dyDescent="0.3">
      <c r="A148">
        <v>803833</v>
      </c>
      <c r="B148" s="113" t="s">
        <v>231</v>
      </c>
      <c r="K148" t="s">
        <v>701</v>
      </c>
      <c r="O148" t="s">
        <v>701</v>
      </c>
      <c r="R148" t="s">
        <v>701</v>
      </c>
      <c r="Y148" t="s">
        <v>701</v>
      </c>
      <c r="AA148" t="s">
        <v>701</v>
      </c>
      <c r="AB148" t="s">
        <v>701</v>
      </c>
      <c r="AC148" t="s">
        <v>701</v>
      </c>
      <c r="AD148" t="s">
        <v>701</v>
      </c>
      <c r="AE148" t="s">
        <v>701</v>
      </c>
      <c r="AG148" t="s">
        <v>701</v>
      </c>
      <c r="AH148" t="s">
        <v>701</v>
      </c>
      <c r="AI148" t="s">
        <v>701</v>
      </c>
      <c r="AJ148" t="s">
        <v>701</v>
      </c>
      <c r="AK148" t="s">
        <v>701</v>
      </c>
      <c r="AL148" t="s">
        <v>701</v>
      </c>
      <c r="AY148" t="s">
        <v>731</v>
      </c>
      <c r="AZ148" s="213" t="e">
        <v>#N/A</v>
      </c>
      <c r="BA148">
        <v>803833</v>
      </c>
      <c r="BB148" s="113"/>
    </row>
    <row r="149" spans="1:54" customFormat="1" ht="18.75" customHeight="1" x14ac:dyDescent="0.3">
      <c r="A149">
        <v>804043</v>
      </c>
      <c r="B149" s="113" t="s">
        <v>231</v>
      </c>
      <c r="O149" t="s">
        <v>701</v>
      </c>
      <c r="P149" t="s">
        <v>701</v>
      </c>
      <c r="R149" t="s">
        <v>701</v>
      </c>
      <c r="AA149" t="s">
        <v>701</v>
      </c>
      <c r="AB149" t="s">
        <v>701</v>
      </c>
      <c r="AC149" t="s">
        <v>701</v>
      </c>
      <c r="AE149" t="s">
        <v>701</v>
      </c>
      <c r="AG149" t="s">
        <v>701</v>
      </c>
      <c r="AH149" t="s">
        <v>701</v>
      </c>
      <c r="AJ149" t="s">
        <v>701</v>
      </c>
      <c r="AK149" t="s">
        <v>701</v>
      </c>
      <c r="AL149" t="s">
        <v>701</v>
      </c>
      <c r="AY149" t="s">
        <v>731</v>
      </c>
      <c r="AZ149" s="213" t="e">
        <v>#N/A</v>
      </c>
      <c r="BA149">
        <v>804043</v>
      </c>
      <c r="BB149" s="113"/>
    </row>
    <row r="150" spans="1:54" customFormat="1" ht="18.75" customHeight="1" x14ac:dyDescent="0.3">
      <c r="A150">
        <v>804581</v>
      </c>
      <c r="B150" s="113" t="s">
        <v>231</v>
      </c>
      <c r="F150" t="s">
        <v>701</v>
      </c>
      <c r="O150" t="s">
        <v>701</v>
      </c>
      <c r="R150" t="s">
        <v>701</v>
      </c>
      <c r="Y150" t="s">
        <v>701</v>
      </c>
      <c r="AA150" t="s">
        <v>701</v>
      </c>
      <c r="AB150" t="s">
        <v>701</v>
      </c>
      <c r="AC150" t="s">
        <v>701</v>
      </c>
      <c r="AD150" t="s">
        <v>701</v>
      </c>
      <c r="AE150" t="s">
        <v>701</v>
      </c>
      <c r="AF150" t="s">
        <v>701</v>
      </c>
      <c r="AG150" t="s">
        <v>701</v>
      </c>
      <c r="AH150" t="s">
        <v>701</v>
      </c>
      <c r="AI150" t="s">
        <v>701</v>
      </c>
      <c r="AJ150" t="s">
        <v>701</v>
      </c>
      <c r="AK150" t="s">
        <v>701</v>
      </c>
      <c r="AL150" t="s">
        <v>701</v>
      </c>
      <c r="AY150" t="s">
        <v>731</v>
      </c>
      <c r="AZ150" s="213" t="e">
        <v>#N/A</v>
      </c>
      <c r="BA150">
        <v>804581</v>
      </c>
      <c r="BB150" s="113"/>
    </row>
    <row r="151" spans="1:54" customFormat="1" ht="18.75" customHeight="1" x14ac:dyDescent="0.3">
      <c r="A151">
        <v>805190</v>
      </c>
      <c r="B151" s="113" t="s">
        <v>231</v>
      </c>
      <c r="H151" t="s">
        <v>701</v>
      </c>
      <c r="N151" t="s">
        <v>701</v>
      </c>
      <c r="R151" t="s">
        <v>701</v>
      </c>
      <c r="AG151" t="s">
        <v>701</v>
      </c>
      <c r="AH151" t="s">
        <v>701</v>
      </c>
      <c r="AK151" t="s">
        <v>701</v>
      </c>
      <c r="AY151" t="s">
        <v>731</v>
      </c>
      <c r="AZ151" s="213" t="e">
        <v>#N/A</v>
      </c>
      <c r="BA151">
        <v>805190</v>
      </c>
      <c r="BB151" s="113"/>
    </row>
    <row r="152" spans="1:54" customFormat="1" ht="18.75" customHeight="1" x14ac:dyDescent="0.3">
      <c r="A152">
        <v>805273</v>
      </c>
      <c r="B152" s="113" t="s">
        <v>231</v>
      </c>
      <c r="K152" t="s">
        <v>701</v>
      </c>
      <c r="O152" t="s">
        <v>701</v>
      </c>
      <c r="R152" t="s">
        <v>701</v>
      </c>
      <c r="Y152" t="s">
        <v>701</v>
      </c>
      <c r="AC152" t="s">
        <v>701</v>
      </c>
      <c r="AG152" t="s">
        <v>701</v>
      </c>
      <c r="AH152" t="s">
        <v>701</v>
      </c>
      <c r="AJ152" t="s">
        <v>701</v>
      </c>
      <c r="AK152" t="s">
        <v>701</v>
      </c>
      <c r="AL152" t="s">
        <v>701</v>
      </c>
      <c r="AY152" t="s">
        <v>731</v>
      </c>
      <c r="AZ152" s="213" t="e">
        <v>#N/A</v>
      </c>
      <c r="BA152">
        <v>805273</v>
      </c>
      <c r="BB152" s="113"/>
    </row>
    <row r="153" spans="1:54" customFormat="1" ht="18.75" customHeight="1" x14ac:dyDescent="0.3">
      <c r="A153">
        <v>805313</v>
      </c>
      <c r="B153" s="113" t="s">
        <v>231</v>
      </c>
      <c r="O153" t="s">
        <v>701</v>
      </c>
      <c r="AD153" t="s">
        <v>701</v>
      </c>
      <c r="AE153" t="s">
        <v>701</v>
      </c>
      <c r="AG153" t="s">
        <v>701</v>
      </c>
      <c r="AJ153" t="s">
        <v>701</v>
      </c>
      <c r="AK153" t="s">
        <v>701</v>
      </c>
      <c r="AL153" t="s">
        <v>701</v>
      </c>
      <c r="AY153" t="s">
        <v>731</v>
      </c>
      <c r="AZ153" s="213" t="e">
        <v>#N/A</v>
      </c>
      <c r="BA153">
        <v>805313</v>
      </c>
      <c r="BB153" s="113"/>
    </row>
    <row r="154" spans="1:54" customFormat="1" ht="18.75" customHeight="1" x14ac:dyDescent="0.3">
      <c r="A154">
        <v>805440</v>
      </c>
      <c r="B154" s="113" t="s">
        <v>231</v>
      </c>
      <c r="H154" t="s">
        <v>701</v>
      </c>
      <c r="M154" t="s">
        <v>701</v>
      </c>
      <c r="P154" t="s">
        <v>701</v>
      </c>
      <c r="V154" t="s">
        <v>701</v>
      </c>
      <c r="AB154" t="s">
        <v>701</v>
      </c>
      <c r="AD154" t="s">
        <v>701</v>
      </c>
      <c r="AE154" t="s">
        <v>701</v>
      </c>
      <c r="AG154" t="s">
        <v>701</v>
      </c>
      <c r="AH154" t="s">
        <v>701</v>
      </c>
      <c r="AI154" t="s">
        <v>701</v>
      </c>
      <c r="AJ154" t="s">
        <v>701</v>
      </c>
      <c r="AK154" t="s">
        <v>701</v>
      </c>
      <c r="AL154" t="s">
        <v>701</v>
      </c>
      <c r="AY154" t="s">
        <v>731</v>
      </c>
      <c r="AZ154" s="213" t="e">
        <v>#N/A</v>
      </c>
      <c r="BA154">
        <v>805440</v>
      </c>
      <c r="BB154" s="113"/>
    </row>
    <row r="155" spans="1:54" customFormat="1" ht="18.75" customHeight="1" x14ac:dyDescent="0.3">
      <c r="A155">
        <v>805447</v>
      </c>
      <c r="B155" s="113" t="s">
        <v>231</v>
      </c>
      <c r="E155" t="s">
        <v>701</v>
      </c>
      <c r="F155" t="s">
        <v>701</v>
      </c>
      <c r="N155" t="s">
        <v>701</v>
      </c>
      <c r="AA155" t="s">
        <v>701</v>
      </c>
      <c r="AB155" t="s">
        <v>701</v>
      </c>
      <c r="AC155" t="s">
        <v>701</v>
      </c>
      <c r="AD155" t="s">
        <v>701</v>
      </c>
      <c r="AE155" t="s">
        <v>701</v>
      </c>
      <c r="AF155" t="s">
        <v>701</v>
      </c>
      <c r="AG155" t="s">
        <v>701</v>
      </c>
      <c r="AH155" t="s">
        <v>701</v>
      </c>
      <c r="AI155" t="s">
        <v>701</v>
      </c>
      <c r="AJ155" t="s">
        <v>701</v>
      </c>
      <c r="AK155" t="s">
        <v>701</v>
      </c>
      <c r="AL155" t="s">
        <v>701</v>
      </c>
      <c r="AY155" t="s">
        <v>731</v>
      </c>
      <c r="AZ155" s="213" t="e">
        <v>#N/A</v>
      </c>
      <c r="BA155">
        <v>805447</v>
      </c>
      <c r="BB155" s="113"/>
    </row>
    <row r="156" spans="1:54" customFormat="1" ht="18.75" customHeight="1" x14ac:dyDescent="0.3">
      <c r="A156">
        <v>805694</v>
      </c>
      <c r="B156" s="113" t="s">
        <v>231</v>
      </c>
      <c r="O156" t="s">
        <v>701</v>
      </c>
      <c r="R156" t="s">
        <v>701</v>
      </c>
      <c r="Z156" t="s">
        <v>701</v>
      </c>
      <c r="AB156" t="s">
        <v>701</v>
      </c>
      <c r="AC156" t="s">
        <v>701</v>
      </c>
      <c r="AF156" t="s">
        <v>701</v>
      </c>
      <c r="AG156" t="s">
        <v>701</v>
      </c>
      <c r="AH156" t="s">
        <v>701</v>
      </c>
      <c r="AJ156" t="s">
        <v>701</v>
      </c>
      <c r="AK156" t="s">
        <v>701</v>
      </c>
      <c r="AL156" t="s">
        <v>701</v>
      </c>
      <c r="AY156" t="s">
        <v>731</v>
      </c>
      <c r="AZ156" s="213" t="e">
        <v>#N/A</v>
      </c>
      <c r="BA156">
        <v>805694</v>
      </c>
      <c r="BB156" s="113"/>
    </row>
    <row r="157" spans="1:54" customFormat="1" ht="18.75" customHeight="1" x14ac:dyDescent="0.3">
      <c r="A157">
        <v>805750</v>
      </c>
      <c r="B157" s="113" t="s">
        <v>231</v>
      </c>
      <c r="K157" t="s">
        <v>701</v>
      </c>
      <c r="R157" t="s">
        <v>701</v>
      </c>
      <c r="AB157" t="s">
        <v>701</v>
      </c>
      <c r="AC157" t="s">
        <v>701</v>
      </c>
      <c r="AD157" t="s">
        <v>701</v>
      </c>
      <c r="AE157" t="s">
        <v>701</v>
      </c>
      <c r="AF157" t="s">
        <v>701</v>
      </c>
      <c r="AG157" t="s">
        <v>701</v>
      </c>
      <c r="AH157" t="s">
        <v>701</v>
      </c>
      <c r="AI157" t="s">
        <v>701</v>
      </c>
      <c r="AJ157" t="s">
        <v>701</v>
      </c>
      <c r="AK157" t="s">
        <v>701</v>
      </c>
      <c r="AY157" t="s">
        <v>731</v>
      </c>
      <c r="AZ157" s="213" t="e">
        <v>#N/A</v>
      </c>
      <c r="BA157">
        <v>805750</v>
      </c>
      <c r="BB157" s="113"/>
    </row>
    <row r="158" spans="1:54" customFormat="1" ht="18.75" customHeight="1" x14ac:dyDescent="0.3">
      <c r="A158">
        <v>805786</v>
      </c>
      <c r="B158" s="113" t="s">
        <v>231</v>
      </c>
      <c r="K158" t="s">
        <v>701</v>
      </c>
      <c r="O158" t="s">
        <v>701</v>
      </c>
      <c r="P158" t="s">
        <v>701</v>
      </c>
      <c r="R158" t="s">
        <v>701</v>
      </c>
      <c r="AA158" t="s">
        <v>701</v>
      </c>
      <c r="AB158" t="s">
        <v>701</v>
      </c>
      <c r="AC158" t="s">
        <v>701</v>
      </c>
      <c r="AD158" t="s">
        <v>701</v>
      </c>
      <c r="AE158" t="s">
        <v>701</v>
      </c>
      <c r="AG158" t="s">
        <v>701</v>
      </c>
      <c r="AH158" t="s">
        <v>701</v>
      </c>
      <c r="AI158" t="s">
        <v>701</v>
      </c>
      <c r="AJ158" t="s">
        <v>701</v>
      </c>
      <c r="AK158" t="s">
        <v>701</v>
      </c>
      <c r="AL158" t="s">
        <v>701</v>
      </c>
      <c r="AY158" t="s">
        <v>731</v>
      </c>
      <c r="AZ158" s="213" t="e">
        <v>#N/A</v>
      </c>
      <c r="BA158">
        <v>805786</v>
      </c>
      <c r="BB158" s="113"/>
    </row>
    <row r="159" spans="1:54" customFormat="1" ht="18.75" customHeight="1" x14ac:dyDescent="0.3">
      <c r="A159">
        <v>806351</v>
      </c>
      <c r="B159" s="113" t="s">
        <v>231</v>
      </c>
      <c r="E159" t="s">
        <v>701</v>
      </c>
      <c r="K159" t="s">
        <v>701</v>
      </c>
      <c r="R159" t="s">
        <v>701</v>
      </c>
      <c r="AA159" t="s">
        <v>701</v>
      </c>
      <c r="AB159" t="s">
        <v>701</v>
      </c>
      <c r="AC159" t="s">
        <v>701</v>
      </c>
      <c r="AD159" t="s">
        <v>701</v>
      </c>
      <c r="AE159" t="s">
        <v>701</v>
      </c>
      <c r="AF159" t="s">
        <v>701</v>
      </c>
      <c r="AG159" t="s">
        <v>701</v>
      </c>
      <c r="AH159" t="s">
        <v>701</v>
      </c>
      <c r="AI159" t="s">
        <v>701</v>
      </c>
      <c r="AJ159" t="s">
        <v>701</v>
      </c>
      <c r="AK159" t="s">
        <v>701</v>
      </c>
      <c r="AL159" t="s">
        <v>701</v>
      </c>
      <c r="AY159" t="s">
        <v>731</v>
      </c>
      <c r="AZ159" s="213" t="e">
        <v>#N/A</v>
      </c>
      <c r="BA159">
        <v>806351</v>
      </c>
      <c r="BB159" s="113"/>
    </row>
    <row r="160" spans="1:54" customFormat="1" ht="18.75" customHeight="1" x14ac:dyDescent="0.3">
      <c r="A160">
        <v>807416</v>
      </c>
      <c r="B160" s="113" t="s">
        <v>231</v>
      </c>
      <c r="O160" t="s">
        <v>701</v>
      </c>
      <c r="AA160" t="s">
        <v>701</v>
      </c>
      <c r="AB160" t="s">
        <v>701</v>
      </c>
      <c r="AC160" t="s">
        <v>701</v>
      </c>
      <c r="AD160" t="s">
        <v>701</v>
      </c>
      <c r="AF160" t="s">
        <v>701</v>
      </c>
      <c r="AG160" t="s">
        <v>701</v>
      </c>
      <c r="AH160" t="s">
        <v>701</v>
      </c>
      <c r="AI160" t="s">
        <v>701</v>
      </c>
      <c r="AJ160" t="s">
        <v>701</v>
      </c>
      <c r="AK160" t="s">
        <v>701</v>
      </c>
      <c r="AL160" t="s">
        <v>701</v>
      </c>
      <c r="AY160" t="s">
        <v>731</v>
      </c>
      <c r="AZ160" s="213" t="e">
        <v>#N/A</v>
      </c>
      <c r="BA160">
        <v>807416</v>
      </c>
      <c r="BB160" s="113"/>
    </row>
    <row r="161" spans="1:54" customFormat="1" ht="18.75" customHeight="1" x14ac:dyDescent="0.3">
      <c r="A161">
        <v>807479</v>
      </c>
      <c r="B161" s="113" t="s">
        <v>231</v>
      </c>
      <c r="O161" t="s">
        <v>701</v>
      </c>
      <c r="Y161" t="s">
        <v>701</v>
      </c>
      <c r="AA161" t="s">
        <v>701</v>
      </c>
      <c r="AB161" t="s">
        <v>701</v>
      </c>
      <c r="AC161" t="s">
        <v>701</v>
      </c>
      <c r="AD161" t="s">
        <v>701</v>
      </c>
      <c r="AE161" t="s">
        <v>701</v>
      </c>
      <c r="AF161" t="s">
        <v>701</v>
      </c>
      <c r="AG161" t="s">
        <v>701</v>
      </c>
      <c r="AH161" t="s">
        <v>701</v>
      </c>
      <c r="AI161" t="s">
        <v>701</v>
      </c>
      <c r="AJ161" t="s">
        <v>701</v>
      </c>
      <c r="AK161" t="s">
        <v>701</v>
      </c>
      <c r="AL161" t="s">
        <v>701</v>
      </c>
      <c r="AY161" t="s">
        <v>731</v>
      </c>
      <c r="AZ161" s="213" t="e">
        <v>#N/A</v>
      </c>
      <c r="BA161">
        <v>807479</v>
      </c>
      <c r="BB161" s="113"/>
    </row>
    <row r="162" spans="1:54" customFormat="1" ht="18.75" customHeight="1" x14ac:dyDescent="0.3">
      <c r="A162">
        <v>807810</v>
      </c>
      <c r="B162" s="113" t="s">
        <v>231</v>
      </c>
      <c r="O162" t="s">
        <v>701</v>
      </c>
      <c r="Y162" t="s">
        <v>701</v>
      </c>
      <c r="AA162" t="s">
        <v>701</v>
      </c>
      <c r="AB162" t="s">
        <v>701</v>
      </c>
      <c r="AE162" t="s">
        <v>701</v>
      </c>
      <c r="AF162" t="s">
        <v>701</v>
      </c>
      <c r="AG162" t="s">
        <v>701</v>
      </c>
      <c r="AH162" t="s">
        <v>701</v>
      </c>
      <c r="AI162" t="s">
        <v>701</v>
      </c>
      <c r="AJ162" t="s">
        <v>701</v>
      </c>
      <c r="AK162" t="s">
        <v>701</v>
      </c>
      <c r="AL162" t="s">
        <v>701</v>
      </c>
      <c r="AY162" t="s">
        <v>731</v>
      </c>
      <c r="AZ162" s="213" t="e">
        <v>#N/A</v>
      </c>
      <c r="BA162">
        <v>807810</v>
      </c>
      <c r="BB162" s="113"/>
    </row>
    <row r="163" spans="1:54" customFormat="1" ht="18.75" customHeight="1" x14ac:dyDescent="0.3">
      <c r="A163">
        <v>807983</v>
      </c>
      <c r="B163" s="113" t="s">
        <v>231</v>
      </c>
      <c r="E163" t="s">
        <v>701</v>
      </c>
      <c r="O163" t="s">
        <v>701</v>
      </c>
      <c r="X163" t="s">
        <v>701</v>
      </c>
      <c r="AA163" t="s">
        <v>701</v>
      </c>
      <c r="AD163" t="s">
        <v>701</v>
      </c>
      <c r="AF163" t="s">
        <v>701</v>
      </c>
      <c r="AG163" t="s">
        <v>701</v>
      </c>
      <c r="AH163" t="s">
        <v>701</v>
      </c>
      <c r="AJ163" t="s">
        <v>701</v>
      </c>
      <c r="AK163" t="s">
        <v>701</v>
      </c>
      <c r="AL163" t="s">
        <v>701</v>
      </c>
      <c r="AY163" t="s">
        <v>731</v>
      </c>
      <c r="AZ163" s="213" t="e">
        <v>#N/A</v>
      </c>
      <c r="BA163">
        <v>807983</v>
      </c>
      <c r="BB163" s="113"/>
    </row>
    <row r="164" spans="1:54" customFormat="1" ht="18.75" customHeight="1" x14ac:dyDescent="0.3">
      <c r="A164">
        <v>808042</v>
      </c>
      <c r="B164" s="113" t="s">
        <v>231</v>
      </c>
      <c r="D164" t="s">
        <v>701</v>
      </c>
      <c r="E164" t="s">
        <v>701</v>
      </c>
      <c r="L164" t="s">
        <v>701</v>
      </c>
      <c r="AA164" t="s">
        <v>701</v>
      </c>
      <c r="AB164" t="s">
        <v>701</v>
      </c>
      <c r="AC164" t="s">
        <v>701</v>
      </c>
      <c r="AD164" t="s">
        <v>701</v>
      </c>
      <c r="AF164" t="s">
        <v>701</v>
      </c>
      <c r="AG164" t="s">
        <v>701</v>
      </c>
      <c r="AH164" t="s">
        <v>701</v>
      </c>
      <c r="AI164" t="s">
        <v>701</v>
      </c>
      <c r="AJ164" t="s">
        <v>701</v>
      </c>
      <c r="AL164" t="s">
        <v>701</v>
      </c>
      <c r="AY164" t="s">
        <v>731</v>
      </c>
      <c r="AZ164" s="213" t="e">
        <v>#N/A</v>
      </c>
      <c r="BA164">
        <v>808042</v>
      </c>
      <c r="BB164" s="113"/>
    </row>
    <row r="165" spans="1:54" customFormat="1" ht="18.75" customHeight="1" x14ac:dyDescent="0.3">
      <c r="A165">
        <v>808373</v>
      </c>
      <c r="B165" s="113" t="s">
        <v>231</v>
      </c>
      <c r="O165" t="s">
        <v>701</v>
      </c>
      <c r="Z165" t="s">
        <v>701</v>
      </c>
      <c r="AB165" t="s">
        <v>701</v>
      </c>
      <c r="AG165" t="s">
        <v>701</v>
      </c>
      <c r="AH165" t="s">
        <v>701</v>
      </c>
      <c r="AI165" t="s">
        <v>701</v>
      </c>
      <c r="AJ165" t="s">
        <v>701</v>
      </c>
      <c r="AK165" t="s">
        <v>701</v>
      </c>
      <c r="AL165" t="s">
        <v>701</v>
      </c>
      <c r="AY165" t="s">
        <v>731</v>
      </c>
      <c r="AZ165" s="213" t="e">
        <v>#N/A</v>
      </c>
      <c r="BA165">
        <v>808373</v>
      </c>
      <c r="BB165" s="113"/>
    </row>
    <row r="166" spans="1:54" customFormat="1" ht="18.75" customHeight="1" x14ac:dyDescent="0.3">
      <c r="A166">
        <v>808385</v>
      </c>
      <c r="B166" s="113" t="s">
        <v>231</v>
      </c>
      <c r="K166" t="s">
        <v>701</v>
      </c>
      <c r="R166" t="s">
        <v>701</v>
      </c>
      <c r="AB166" t="s">
        <v>701</v>
      </c>
      <c r="AC166" t="s">
        <v>701</v>
      </c>
      <c r="AG166" t="s">
        <v>701</v>
      </c>
      <c r="AH166" t="s">
        <v>701</v>
      </c>
      <c r="AJ166" t="s">
        <v>701</v>
      </c>
      <c r="AK166" t="s">
        <v>701</v>
      </c>
      <c r="AL166" t="s">
        <v>701</v>
      </c>
      <c r="AY166" t="s">
        <v>731</v>
      </c>
      <c r="AZ166" s="213" t="e">
        <v>#N/A</v>
      </c>
      <c r="BA166">
        <v>808385</v>
      </c>
      <c r="BB166" s="113"/>
    </row>
    <row r="167" spans="1:54" customFormat="1" ht="18.75" customHeight="1" x14ac:dyDescent="0.3">
      <c r="A167">
        <v>808417</v>
      </c>
      <c r="B167" s="113" t="s">
        <v>231</v>
      </c>
      <c r="O167" t="s">
        <v>701</v>
      </c>
      <c r="R167" t="s">
        <v>701</v>
      </c>
      <c r="Y167" t="s">
        <v>701</v>
      </c>
      <c r="AE167" t="s">
        <v>701</v>
      </c>
      <c r="AG167" t="s">
        <v>701</v>
      </c>
      <c r="AH167" t="s">
        <v>701</v>
      </c>
      <c r="AI167" t="s">
        <v>701</v>
      </c>
      <c r="AK167" t="s">
        <v>701</v>
      </c>
      <c r="AL167" t="s">
        <v>701</v>
      </c>
      <c r="AY167" t="s">
        <v>731</v>
      </c>
      <c r="AZ167" s="213" t="e">
        <v>#N/A</v>
      </c>
      <c r="BA167">
        <v>808417</v>
      </c>
      <c r="BB167" s="113"/>
    </row>
    <row r="168" spans="1:54" customFormat="1" ht="18.75" customHeight="1" x14ac:dyDescent="0.3">
      <c r="A168">
        <v>808419</v>
      </c>
      <c r="B168" s="113" t="s">
        <v>231</v>
      </c>
      <c r="O168" t="s">
        <v>701</v>
      </c>
      <c r="AB168" t="s">
        <v>701</v>
      </c>
      <c r="AF168" t="s">
        <v>701</v>
      </c>
      <c r="AG168" t="s">
        <v>701</v>
      </c>
      <c r="AH168" t="s">
        <v>701</v>
      </c>
      <c r="AI168" t="s">
        <v>701</v>
      </c>
      <c r="AJ168" t="s">
        <v>701</v>
      </c>
      <c r="AK168" t="s">
        <v>701</v>
      </c>
      <c r="AL168" t="s">
        <v>701</v>
      </c>
      <c r="AY168" t="s">
        <v>731</v>
      </c>
      <c r="AZ168" s="213" t="e">
        <v>#N/A</v>
      </c>
      <c r="BA168">
        <v>808419</v>
      </c>
      <c r="BB168" s="113"/>
    </row>
    <row r="169" spans="1:54" customFormat="1" ht="18.75" customHeight="1" x14ac:dyDescent="0.3">
      <c r="A169">
        <v>808609</v>
      </c>
      <c r="B169" s="113" t="s">
        <v>231</v>
      </c>
      <c r="O169" t="s">
        <v>701</v>
      </c>
      <c r="S169" t="s">
        <v>701</v>
      </c>
      <c r="Z169" t="s">
        <v>701</v>
      </c>
      <c r="AF169" t="s">
        <v>701</v>
      </c>
      <c r="AG169" t="s">
        <v>701</v>
      </c>
      <c r="AJ169" t="s">
        <v>701</v>
      </c>
      <c r="AK169" t="s">
        <v>701</v>
      </c>
      <c r="AL169" t="s">
        <v>701</v>
      </c>
      <c r="AY169" t="s">
        <v>731</v>
      </c>
      <c r="AZ169" s="213" t="e">
        <v>#N/A</v>
      </c>
      <c r="BA169">
        <v>808609</v>
      </c>
      <c r="BB169" s="113"/>
    </row>
    <row r="170" spans="1:54" customFormat="1" ht="18.75" customHeight="1" x14ac:dyDescent="0.3">
      <c r="A170">
        <v>808727</v>
      </c>
      <c r="B170" s="113" t="s">
        <v>231</v>
      </c>
      <c r="J170" t="s">
        <v>701</v>
      </c>
      <c r="K170" t="s">
        <v>701</v>
      </c>
      <c r="R170" t="s">
        <v>701</v>
      </c>
      <c r="AC170" t="s">
        <v>701</v>
      </c>
      <c r="AE170" t="s">
        <v>701</v>
      </c>
      <c r="AG170" t="s">
        <v>701</v>
      </c>
      <c r="AH170" t="s">
        <v>701</v>
      </c>
      <c r="AK170" t="s">
        <v>701</v>
      </c>
      <c r="AY170" t="s">
        <v>731</v>
      </c>
      <c r="AZ170" s="213" t="e">
        <v>#N/A</v>
      </c>
      <c r="BA170">
        <v>808727</v>
      </c>
      <c r="BB170" s="113"/>
    </row>
    <row r="171" spans="1:54" customFormat="1" ht="18.75" customHeight="1" x14ac:dyDescent="0.3">
      <c r="A171">
        <v>808923</v>
      </c>
      <c r="B171" s="113" t="s">
        <v>231</v>
      </c>
      <c r="H171" t="s">
        <v>701</v>
      </c>
      <c r="N171" t="s">
        <v>701</v>
      </c>
      <c r="O171" t="s">
        <v>701</v>
      </c>
      <c r="X171" t="s">
        <v>701</v>
      </c>
      <c r="AA171" t="s">
        <v>701</v>
      </c>
      <c r="AB171" t="s">
        <v>701</v>
      </c>
      <c r="AC171" t="s">
        <v>701</v>
      </c>
      <c r="AD171" t="s">
        <v>701</v>
      </c>
      <c r="AE171" t="s">
        <v>701</v>
      </c>
      <c r="AF171" t="s">
        <v>701</v>
      </c>
      <c r="AG171" t="s">
        <v>701</v>
      </c>
      <c r="AH171" t="s">
        <v>701</v>
      </c>
      <c r="AI171" t="s">
        <v>701</v>
      </c>
      <c r="AJ171" t="s">
        <v>701</v>
      </c>
      <c r="AK171" t="s">
        <v>701</v>
      </c>
      <c r="AL171" t="s">
        <v>701</v>
      </c>
      <c r="AY171" t="s">
        <v>731</v>
      </c>
      <c r="AZ171" s="213" t="e">
        <v>#N/A</v>
      </c>
      <c r="BA171">
        <v>808923</v>
      </c>
      <c r="BB171" s="113"/>
    </row>
    <row r="172" spans="1:54" customFormat="1" ht="18.75" customHeight="1" x14ac:dyDescent="0.3">
      <c r="A172">
        <v>808966</v>
      </c>
      <c r="B172" s="113" t="s">
        <v>231</v>
      </c>
      <c r="O172" t="s">
        <v>701</v>
      </c>
      <c r="AA172" t="s">
        <v>701</v>
      </c>
      <c r="AD172" t="s">
        <v>701</v>
      </c>
      <c r="AE172" t="s">
        <v>701</v>
      </c>
      <c r="AF172" t="s">
        <v>701</v>
      </c>
      <c r="AG172" t="s">
        <v>701</v>
      </c>
      <c r="AH172" t="s">
        <v>701</v>
      </c>
      <c r="AJ172" t="s">
        <v>701</v>
      </c>
      <c r="AK172" t="s">
        <v>701</v>
      </c>
      <c r="AL172" t="s">
        <v>701</v>
      </c>
      <c r="AY172" t="s">
        <v>731</v>
      </c>
      <c r="AZ172" s="213" t="e">
        <v>#N/A</v>
      </c>
      <c r="BA172">
        <v>808966</v>
      </c>
      <c r="BB172" s="113"/>
    </row>
    <row r="173" spans="1:54" customFormat="1" ht="18.75" customHeight="1" x14ac:dyDescent="0.3">
      <c r="A173">
        <v>808984</v>
      </c>
      <c r="B173" s="113" t="s">
        <v>231</v>
      </c>
      <c r="M173" t="s">
        <v>701</v>
      </c>
      <c r="R173" t="s">
        <v>701</v>
      </c>
      <c r="Y173" t="s">
        <v>701</v>
      </c>
      <c r="AB173" t="s">
        <v>701</v>
      </c>
      <c r="AC173" t="s">
        <v>701</v>
      </c>
      <c r="AE173" t="s">
        <v>701</v>
      </c>
      <c r="AH173" t="s">
        <v>701</v>
      </c>
      <c r="AI173" t="s">
        <v>701</v>
      </c>
      <c r="AJ173" t="s">
        <v>701</v>
      </c>
      <c r="AK173" t="s">
        <v>701</v>
      </c>
      <c r="AL173" t="s">
        <v>701</v>
      </c>
      <c r="AY173" t="s">
        <v>731</v>
      </c>
      <c r="AZ173" s="213" t="e">
        <v>#N/A</v>
      </c>
      <c r="BA173">
        <v>808984</v>
      </c>
      <c r="BB173" s="113"/>
    </row>
    <row r="174" spans="1:54" customFormat="1" ht="18.75" customHeight="1" x14ac:dyDescent="0.3">
      <c r="A174">
        <v>809133</v>
      </c>
      <c r="B174" s="113" t="s">
        <v>231</v>
      </c>
      <c r="O174" t="s">
        <v>701</v>
      </c>
      <c r="Q174" t="s">
        <v>701</v>
      </c>
      <c r="Z174" t="s">
        <v>701</v>
      </c>
      <c r="AA174" t="s">
        <v>701</v>
      </c>
      <c r="AB174" t="s">
        <v>701</v>
      </c>
      <c r="AC174" t="s">
        <v>701</v>
      </c>
      <c r="AD174" t="s">
        <v>701</v>
      </c>
      <c r="AE174" t="s">
        <v>701</v>
      </c>
      <c r="AG174" t="s">
        <v>701</v>
      </c>
      <c r="AH174" t="s">
        <v>701</v>
      </c>
      <c r="AK174" t="s">
        <v>701</v>
      </c>
      <c r="AL174" t="s">
        <v>701</v>
      </c>
      <c r="AY174" t="s">
        <v>731</v>
      </c>
      <c r="AZ174" s="213" t="e">
        <v>#N/A</v>
      </c>
      <c r="BA174">
        <v>809133</v>
      </c>
      <c r="BB174" s="113"/>
    </row>
    <row r="175" spans="1:54" customFormat="1" ht="18.75" customHeight="1" x14ac:dyDescent="0.3">
      <c r="A175">
        <v>809176</v>
      </c>
      <c r="B175" s="113" t="s">
        <v>231</v>
      </c>
      <c r="C175" t="s">
        <v>701</v>
      </c>
      <c r="U175" t="s">
        <v>701</v>
      </c>
      <c r="Y175" t="s">
        <v>701</v>
      </c>
      <c r="AB175" t="s">
        <v>701</v>
      </c>
      <c r="AC175" t="s">
        <v>701</v>
      </c>
      <c r="AD175" t="s">
        <v>701</v>
      </c>
      <c r="AF175" t="s">
        <v>701</v>
      </c>
      <c r="AG175" t="s">
        <v>701</v>
      </c>
      <c r="AH175" t="s">
        <v>701</v>
      </c>
      <c r="AI175" t="s">
        <v>701</v>
      </c>
      <c r="AJ175" t="s">
        <v>701</v>
      </c>
      <c r="AK175" t="s">
        <v>701</v>
      </c>
      <c r="AL175" t="s">
        <v>701</v>
      </c>
      <c r="AY175" t="s">
        <v>731</v>
      </c>
      <c r="AZ175" s="213" t="e">
        <v>#N/A</v>
      </c>
      <c r="BA175">
        <v>809176</v>
      </c>
      <c r="BB175" s="113"/>
    </row>
    <row r="176" spans="1:54" customFormat="1" ht="18.75" customHeight="1" x14ac:dyDescent="0.3">
      <c r="A176">
        <v>809287</v>
      </c>
      <c r="B176" s="113" t="s">
        <v>231</v>
      </c>
      <c r="O176" t="s">
        <v>701</v>
      </c>
      <c r="V176" t="s">
        <v>701</v>
      </c>
      <c r="W176" t="s">
        <v>701</v>
      </c>
      <c r="AA176" t="s">
        <v>701</v>
      </c>
      <c r="AB176" t="s">
        <v>701</v>
      </c>
      <c r="AC176" t="s">
        <v>701</v>
      </c>
      <c r="AD176" t="s">
        <v>701</v>
      </c>
      <c r="AG176" t="s">
        <v>701</v>
      </c>
      <c r="AH176" t="s">
        <v>701</v>
      </c>
      <c r="AI176" t="s">
        <v>701</v>
      </c>
      <c r="AJ176" t="s">
        <v>701</v>
      </c>
      <c r="AK176" t="s">
        <v>701</v>
      </c>
      <c r="AL176" t="s">
        <v>701</v>
      </c>
      <c r="AY176" t="s">
        <v>731</v>
      </c>
      <c r="AZ176" s="213" t="e">
        <v>#N/A</v>
      </c>
      <c r="BA176">
        <v>809287</v>
      </c>
      <c r="BB176" s="113"/>
    </row>
    <row r="177" spans="1:54" customFormat="1" ht="18.75" customHeight="1" x14ac:dyDescent="0.3">
      <c r="A177">
        <v>809373</v>
      </c>
      <c r="B177" s="113" t="s">
        <v>231</v>
      </c>
      <c r="O177" t="s">
        <v>701</v>
      </c>
      <c r="V177" t="s">
        <v>701</v>
      </c>
      <c r="AF177" t="s">
        <v>701</v>
      </c>
      <c r="AI177" t="s">
        <v>701</v>
      </c>
      <c r="AJ177" t="s">
        <v>701</v>
      </c>
      <c r="AK177" t="s">
        <v>701</v>
      </c>
      <c r="AL177" t="s">
        <v>701</v>
      </c>
      <c r="AY177" t="s">
        <v>731</v>
      </c>
      <c r="AZ177" s="213" t="e">
        <v>#N/A</v>
      </c>
      <c r="BA177">
        <v>809373</v>
      </c>
      <c r="BB177" s="113"/>
    </row>
    <row r="178" spans="1:54" customFormat="1" ht="18.75" customHeight="1" x14ac:dyDescent="0.3">
      <c r="A178">
        <v>809443</v>
      </c>
      <c r="B178" s="113" t="s">
        <v>231</v>
      </c>
      <c r="M178" t="s">
        <v>701</v>
      </c>
      <c r="R178" t="s">
        <v>701</v>
      </c>
      <c r="AA178" t="s">
        <v>701</v>
      </c>
      <c r="AB178" t="s">
        <v>701</v>
      </c>
      <c r="AC178" t="s">
        <v>701</v>
      </c>
      <c r="AD178" t="s">
        <v>701</v>
      </c>
      <c r="AE178" t="s">
        <v>701</v>
      </c>
      <c r="AF178" t="s">
        <v>701</v>
      </c>
      <c r="AG178" t="s">
        <v>701</v>
      </c>
      <c r="AH178" t="s">
        <v>701</v>
      </c>
      <c r="AI178" t="s">
        <v>701</v>
      </c>
      <c r="AJ178" t="s">
        <v>701</v>
      </c>
      <c r="AK178" t="s">
        <v>701</v>
      </c>
      <c r="AL178" t="s">
        <v>701</v>
      </c>
      <c r="AY178" t="s">
        <v>731</v>
      </c>
      <c r="AZ178" s="213" t="e">
        <v>#N/A</v>
      </c>
      <c r="BA178">
        <v>809443</v>
      </c>
      <c r="BB178" s="113"/>
    </row>
    <row r="179" spans="1:54" customFormat="1" ht="18.75" customHeight="1" x14ac:dyDescent="0.3">
      <c r="A179">
        <v>809458</v>
      </c>
      <c r="B179" s="113" t="s">
        <v>231</v>
      </c>
      <c r="AA179" t="s">
        <v>701</v>
      </c>
      <c r="AB179" t="s">
        <v>701</v>
      </c>
      <c r="AC179" t="s">
        <v>701</v>
      </c>
      <c r="AD179" t="s">
        <v>701</v>
      </c>
      <c r="AJ179" t="s">
        <v>701</v>
      </c>
      <c r="AK179" t="s">
        <v>701</v>
      </c>
      <c r="AL179" t="s">
        <v>701</v>
      </c>
      <c r="AY179" t="s">
        <v>731</v>
      </c>
      <c r="AZ179" s="213" t="e">
        <v>#N/A</v>
      </c>
      <c r="BA179">
        <v>809458</v>
      </c>
      <c r="BB179" s="113"/>
    </row>
    <row r="180" spans="1:54" customFormat="1" ht="18.75" customHeight="1" x14ac:dyDescent="0.3">
      <c r="A180">
        <v>809508</v>
      </c>
      <c r="B180" s="113" t="s">
        <v>231</v>
      </c>
      <c r="J180" t="s">
        <v>701</v>
      </c>
      <c r="R180" t="s">
        <v>701</v>
      </c>
      <c r="V180" t="s">
        <v>701</v>
      </c>
      <c r="AG180" t="s">
        <v>701</v>
      </c>
      <c r="AK180" t="s">
        <v>701</v>
      </c>
      <c r="AY180" t="s">
        <v>731</v>
      </c>
      <c r="AZ180" s="213" t="e">
        <v>#N/A</v>
      </c>
      <c r="BA180">
        <v>809508</v>
      </c>
      <c r="BB180" s="113"/>
    </row>
    <row r="181" spans="1:54" customFormat="1" ht="18.75" customHeight="1" x14ac:dyDescent="0.3">
      <c r="A181">
        <v>809554</v>
      </c>
      <c r="B181" s="113" t="s">
        <v>231</v>
      </c>
      <c r="O181" t="s">
        <v>701</v>
      </c>
      <c r="R181" t="s">
        <v>701</v>
      </c>
      <c r="Y181" t="s">
        <v>701</v>
      </c>
      <c r="AB181" t="s">
        <v>701</v>
      </c>
      <c r="AC181" t="s">
        <v>701</v>
      </c>
      <c r="AD181" t="s">
        <v>701</v>
      </c>
      <c r="AE181" t="s">
        <v>701</v>
      </c>
      <c r="AF181" t="s">
        <v>701</v>
      </c>
      <c r="AG181" t="s">
        <v>701</v>
      </c>
      <c r="AH181" t="s">
        <v>701</v>
      </c>
      <c r="AJ181" t="s">
        <v>701</v>
      </c>
      <c r="AK181" t="s">
        <v>701</v>
      </c>
      <c r="AL181" t="s">
        <v>701</v>
      </c>
      <c r="AY181" t="s">
        <v>731</v>
      </c>
      <c r="AZ181" s="213" t="e">
        <v>#N/A</v>
      </c>
      <c r="BA181">
        <v>809554</v>
      </c>
      <c r="BB181" s="113"/>
    </row>
    <row r="182" spans="1:54" customFormat="1" ht="18.75" customHeight="1" x14ac:dyDescent="0.3">
      <c r="A182">
        <v>809712</v>
      </c>
      <c r="B182" s="113" t="s">
        <v>231</v>
      </c>
      <c r="D182" t="s">
        <v>701</v>
      </c>
      <c r="O182" t="s">
        <v>701</v>
      </c>
      <c r="R182" t="s">
        <v>701</v>
      </c>
      <c r="Z182" t="s">
        <v>701</v>
      </c>
      <c r="AA182" t="s">
        <v>701</v>
      </c>
      <c r="AB182" t="s">
        <v>701</v>
      </c>
      <c r="AC182" t="s">
        <v>701</v>
      </c>
      <c r="AF182" t="s">
        <v>701</v>
      </c>
      <c r="AG182" t="s">
        <v>701</v>
      </c>
      <c r="AH182" t="s">
        <v>701</v>
      </c>
      <c r="AI182" t="s">
        <v>701</v>
      </c>
      <c r="AJ182" t="s">
        <v>701</v>
      </c>
      <c r="AK182" t="s">
        <v>701</v>
      </c>
      <c r="AL182" t="s">
        <v>701</v>
      </c>
      <c r="AY182" t="s">
        <v>731</v>
      </c>
      <c r="AZ182" s="213" t="e">
        <v>#N/A</v>
      </c>
      <c r="BA182">
        <v>809712</v>
      </c>
      <c r="BB182" s="113"/>
    </row>
    <row r="183" spans="1:54" customFormat="1" ht="18.75" customHeight="1" x14ac:dyDescent="0.3">
      <c r="A183">
        <v>810410</v>
      </c>
      <c r="B183" s="113" t="s">
        <v>231</v>
      </c>
      <c r="D183" t="s">
        <v>701</v>
      </c>
      <c r="L183" t="s">
        <v>701</v>
      </c>
      <c r="Y183" t="s">
        <v>701</v>
      </c>
      <c r="AB183" t="s">
        <v>701</v>
      </c>
      <c r="AC183" t="s">
        <v>701</v>
      </c>
      <c r="AD183" t="s">
        <v>701</v>
      </c>
      <c r="AE183" t="s">
        <v>701</v>
      </c>
      <c r="AF183" t="s">
        <v>701</v>
      </c>
      <c r="AG183" t="s">
        <v>701</v>
      </c>
      <c r="AH183" t="s">
        <v>701</v>
      </c>
      <c r="AJ183" t="s">
        <v>701</v>
      </c>
      <c r="AK183" t="s">
        <v>701</v>
      </c>
      <c r="AL183" t="s">
        <v>701</v>
      </c>
      <c r="AY183" t="s">
        <v>731</v>
      </c>
      <c r="AZ183" s="213" t="e">
        <v>#N/A</v>
      </c>
      <c r="BA183">
        <v>810410</v>
      </c>
      <c r="BB183" s="113"/>
    </row>
    <row r="184" spans="1:54" customFormat="1" ht="18.75" customHeight="1" x14ac:dyDescent="0.3">
      <c r="A184">
        <v>810423</v>
      </c>
      <c r="B184" s="113" t="s">
        <v>231</v>
      </c>
      <c r="H184" t="s">
        <v>701</v>
      </c>
      <c r="N184" t="s">
        <v>701</v>
      </c>
      <c r="O184" t="s">
        <v>701</v>
      </c>
      <c r="Z184" t="s">
        <v>701</v>
      </c>
      <c r="AB184" t="s">
        <v>701</v>
      </c>
      <c r="AC184" t="s">
        <v>701</v>
      </c>
      <c r="AF184" t="s">
        <v>701</v>
      </c>
      <c r="AH184" t="s">
        <v>701</v>
      </c>
      <c r="AJ184" t="s">
        <v>701</v>
      </c>
      <c r="AK184" t="s">
        <v>701</v>
      </c>
      <c r="AL184" t="s">
        <v>701</v>
      </c>
      <c r="AY184" t="s">
        <v>731</v>
      </c>
      <c r="AZ184" s="213" t="e">
        <v>#N/A</v>
      </c>
      <c r="BA184">
        <v>810423</v>
      </c>
      <c r="BB184" s="113"/>
    </row>
    <row r="185" spans="1:54" customFormat="1" ht="18.75" customHeight="1" x14ac:dyDescent="0.3">
      <c r="A185">
        <v>810542</v>
      </c>
      <c r="B185" s="113" t="s">
        <v>231</v>
      </c>
      <c r="AA185" t="s">
        <v>701</v>
      </c>
      <c r="AB185" t="s">
        <v>701</v>
      </c>
      <c r="AC185" t="s">
        <v>701</v>
      </c>
      <c r="AD185" t="s">
        <v>701</v>
      </c>
      <c r="AF185" t="s">
        <v>701</v>
      </c>
      <c r="AG185" t="s">
        <v>701</v>
      </c>
      <c r="AH185" t="s">
        <v>701</v>
      </c>
      <c r="AI185" t="s">
        <v>701</v>
      </c>
      <c r="AJ185" t="s">
        <v>701</v>
      </c>
      <c r="AK185" t="s">
        <v>701</v>
      </c>
      <c r="AL185" t="s">
        <v>701</v>
      </c>
      <c r="AY185" t="s">
        <v>731</v>
      </c>
      <c r="AZ185" s="213" t="e">
        <v>#N/A</v>
      </c>
      <c r="BA185">
        <v>810542</v>
      </c>
      <c r="BB185" s="113"/>
    </row>
    <row r="186" spans="1:54" customFormat="1" ht="18.75" customHeight="1" x14ac:dyDescent="0.3">
      <c r="A186">
        <v>810664</v>
      </c>
      <c r="B186" s="113" t="s">
        <v>231</v>
      </c>
      <c r="O186" t="s">
        <v>701</v>
      </c>
      <c r="R186" t="s">
        <v>701</v>
      </c>
      <c r="U186" t="s">
        <v>701</v>
      </c>
      <c r="Y186" t="s">
        <v>701</v>
      </c>
      <c r="AA186" t="s">
        <v>701</v>
      </c>
      <c r="AB186" t="s">
        <v>701</v>
      </c>
      <c r="AC186" t="s">
        <v>701</v>
      </c>
      <c r="AD186" t="s">
        <v>701</v>
      </c>
      <c r="AE186" t="s">
        <v>701</v>
      </c>
      <c r="AF186" t="s">
        <v>701</v>
      </c>
      <c r="AH186" t="s">
        <v>701</v>
      </c>
      <c r="AI186" t="s">
        <v>701</v>
      </c>
      <c r="AJ186" t="s">
        <v>701</v>
      </c>
      <c r="AK186" t="s">
        <v>701</v>
      </c>
      <c r="AL186" t="s">
        <v>701</v>
      </c>
      <c r="AY186" t="s">
        <v>731</v>
      </c>
      <c r="AZ186" s="213" t="e">
        <v>#N/A</v>
      </c>
      <c r="BA186">
        <v>810664</v>
      </c>
      <c r="BB186" s="113"/>
    </row>
    <row r="187" spans="1:54" customFormat="1" ht="18.75" customHeight="1" x14ac:dyDescent="0.3">
      <c r="A187">
        <v>810794</v>
      </c>
      <c r="B187" s="113" t="s">
        <v>231</v>
      </c>
      <c r="L187" t="s">
        <v>701</v>
      </c>
      <c r="P187" t="s">
        <v>701</v>
      </c>
      <c r="S187" t="s">
        <v>701</v>
      </c>
      <c r="Y187" t="s">
        <v>701</v>
      </c>
      <c r="AA187" t="s">
        <v>701</v>
      </c>
      <c r="AB187" t="s">
        <v>701</v>
      </c>
      <c r="AC187" t="s">
        <v>701</v>
      </c>
      <c r="AD187" t="s">
        <v>701</v>
      </c>
      <c r="AE187" t="s">
        <v>701</v>
      </c>
      <c r="AF187" t="s">
        <v>701</v>
      </c>
      <c r="AG187" t="s">
        <v>701</v>
      </c>
      <c r="AH187" t="s">
        <v>701</v>
      </c>
      <c r="AI187" t="s">
        <v>701</v>
      </c>
      <c r="AJ187" t="s">
        <v>701</v>
      </c>
      <c r="AK187" t="s">
        <v>701</v>
      </c>
      <c r="AL187" t="s">
        <v>701</v>
      </c>
      <c r="AY187" t="s">
        <v>731</v>
      </c>
      <c r="AZ187" s="213" t="e">
        <v>#N/A</v>
      </c>
      <c r="BA187">
        <v>810794</v>
      </c>
      <c r="BB187" s="113"/>
    </row>
    <row r="188" spans="1:54" customFormat="1" ht="18.75" customHeight="1" x14ac:dyDescent="0.3">
      <c r="A188">
        <v>810801</v>
      </c>
      <c r="B188" s="113" t="s">
        <v>231</v>
      </c>
      <c r="K188" t="s">
        <v>701</v>
      </c>
      <c r="O188" t="s">
        <v>701</v>
      </c>
      <c r="R188" t="s">
        <v>701</v>
      </c>
      <c r="AB188" t="s">
        <v>701</v>
      </c>
      <c r="AC188" t="s">
        <v>701</v>
      </c>
      <c r="AD188" t="s">
        <v>701</v>
      </c>
      <c r="AG188" t="s">
        <v>701</v>
      </c>
      <c r="AH188" t="s">
        <v>701</v>
      </c>
      <c r="AI188" t="s">
        <v>701</v>
      </c>
      <c r="AJ188" t="s">
        <v>701</v>
      </c>
      <c r="AK188" t="s">
        <v>701</v>
      </c>
      <c r="AL188" t="s">
        <v>701</v>
      </c>
      <c r="AY188" t="s">
        <v>731</v>
      </c>
      <c r="AZ188" s="213" t="e">
        <v>#N/A</v>
      </c>
      <c r="BA188">
        <v>810801</v>
      </c>
      <c r="BB188" s="113"/>
    </row>
    <row r="189" spans="1:54" customFormat="1" ht="18.75" customHeight="1" x14ac:dyDescent="0.3">
      <c r="A189">
        <v>811807</v>
      </c>
      <c r="B189" s="113" t="s">
        <v>231</v>
      </c>
      <c r="O189" t="s">
        <v>701</v>
      </c>
      <c r="AE189" t="s">
        <v>701</v>
      </c>
      <c r="AG189" t="s">
        <v>701</v>
      </c>
      <c r="AH189" t="s">
        <v>701</v>
      </c>
      <c r="AI189" t="s">
        <v>701</v>
      </c>
      <c r="AJ189" t="s">
        <v>701</v>
      </c>
      <c r="AK189" t="s">
        <v>701</v>
      </c>
      <c r="AY189" t="s">
        <v>731</v>
      </c>
      <c r="AZ189" s="213" t="e">
        <v>#N/A</v>
      </c>
      <c r="BA189">
        <v>811807</v>
      </c>
      <c r="BB189" s="113"/>
    </row>
    <row r="190" spans="1:54" customFormat="1" ht="18.75" customHeight="1" x14ac:dyDescent="0.3">
      <c r="A190">
        <v>811838</v>
      </c>
      <c r="B190" s="113" t="s">
        <v>231</v>
      </c>
      <c r="E190" t="s">
        <v>701</v>
      </c>
      <c r="O190" t="s">
        <v>701</v>
      </c>
      <c r="R190" t="s">
        <v>701</v>
      </c>
      <c r="Y190" t="s">
        <v>701</v>
      </c>
      <c r="AB190" t="s">
        <v>701</v>
      </c>
      <c r="AC190" t="s">
        <v>701</v>
      </c>
      <c r="AE190" t="s">
        <v>701</v>
      </c>
      <c r="AH190" t="s">
        <v>701</v>
      </c>
      <c r="AI190" t="s">
        <v>701</v>
      </c>
      <c r="AJ190" t="s">
        <v>701</v>
      </c>
      <c r="AK190" t="s">
        <v>701</v>
      </c>
      <c r="AL190" t="s">
        <v>701</v>
      </c>
      <c r="AY190" t="s">
        <v>731</v>
      </c>
      <c r="AZ190" s="213" t="e">
        <v>#N/A</v>
      </c>
      <c r="BA190">
        <v>811838</v>
      </c>
      <c r="BB190" s="113"/>
    </row>
    <row r="191" spans="1:54" customFormat="1" ht="18.75" customHeight="1" x14ac:dyDescent="0.3">
      <c r="A191">
        <v>811893</v>
      </c>
      <c r="B191" s="113" t="s">
        <v>231</v>
      </c>
      <c r="O191" t="s">
        <v>701</v>
      </c>
      <c r="V191" t="s">
        <v>701</v>
      </c>
      <c r="Y191" t="s">
        <v>701</v>
      </c>
      <c r="AC191" t="s">
        <v>701</v>
      </c>
      <c r="AE191" t="s">
        <v>701</v>
      </c>
      <c r="AG191" t="s">
        <v>701</v>
      </c>
      <c r="AH191" t="s">
        <v>701</v>
      </c>
      <c r="AI191" t="s">
        <v>701</v>
      </c>
      <c r="AJ191" t="s">
        <v>701</v>
      </c>
      <c r="AK191" t="s">
        <v>701</v>
      </c>
      <c r="AL191" t="s">
        <v>701</v>
      </c>
      <c r="AY191" t="s">
        <v>731</v>
      </c>
      <c r="AZ191" s="213" t="e">
        <v>#N/A</v>
      </c>
      <c r="BA191">
        <v>811893</v>
      </c>
      <c r="BB191" s="113"/>
    </row>
    <row r="192" spans="1:54" customFormat="1" ht="18.75" customHeight="1" x14ac:dyDescent="0.3">
      <c r="A192">
        <v>811899</v>
      </c>
      <c r="B192" s="113" t="s">
        <v>231</v>
      </c>
      <c r="D192" t="s">
        <v>701</v>
      </c>
      <c r="O192" t="s">
        <v>701</v>
      </c>
      <c r="Q192" t="s">
        <v>701</v>
      </c>
      <c r="AA192" t="s">
        <v>701</v>
      </c>
      <c r="AB192" t="s">
        <v>701</v>
      </c>
      <c r="AC192" t="s">
        <v>701</v>
      </c>
      <c r="AD192" t="s">
        <v>701</v>
      </c>
      <c r="AE192" t="s">
        <v>701</v>
      </c>
      <c r="AF192" t="s">
        <v>701</v>
      </c>
      <c r="AG192" t="s">
        <v>701</v>
      </c>
      <c r="AH192" t="s">
        <v>701</v>
      </c>
      <c r="AI192" t="s">
        <v>701</v>
      </c>
      <c r="AJ192" t="s">
        <v>701</v>
      </c>
      <c r="AK192" t="s">
        <v>701</v>
      </c>
      <c r="AL192" t="s">
        <v>701</v>
      </c>
      <c r="AY192" t="s">
        <v>731</v>
      </c>
      <c r="AZ192" s="213" t="e">
        <v>#N/A</v>
      </c>
      <c r="BA192">
        <v>811899</v>
      </c>
      <c r="BB192" s="113"/>
    </row>
    <row r="193" spans="1:54" customFormat="1" ht="18.75" customHeight="1" x14ac:dyDescent="0.3">
      <c r="A193">
        <v>813044</v>
      </c>
      <c r="B193" s="113" t="s">
        <v>231</v>
      </c>
      <c r="T193" t="s">
        <v>701</v>
      </c>
      <c r="V193" t="s">
        <v>701</v>
      </c>
      <c r="Z193" t="s">
        <v>701</v>
      </c>
      <c r="AA193" t="s">
        <v>701</v>
      </c>
      <c r="AB193" t="s">
        <v>701</v>
      </c>
      <c r="AC193" t="s">
        <v>701</v>
      </c>
      <c r="AD193" t="s">
        <v>701</v>
      </c>
      <c r="AE193" t="s">
        <v>701</v>
      </c>
      <c r="AF193" t="s">
        <v>701</v>
      </c>
      <c r="AG193" t="s">
        <v>701</v>
      </c>
      <c r="AH193" t="s">
        <v>701</v>
      </c>
      <c r="AI193" t="s">
        <v>701</v>
      </c>
      <c r="AJ193" t="s">
        <v>701</v>
      </c>
      <c r="AK193" t="s">
        <v>701</v>
      </c>
      <c r="AL193" t="s">
        <v>701</v>
      </c>
      <c r="AY193" t="s">
        <v>731</v>
      </c>
      <c r="AZ193" s="213" t="e">
        <v>#N/A</v>
      </c>
      <c r="BA193">
        <v>813044</v>
      </c>
      <c r="BB193" s="113"/>
    </row>
    <row r="194" spans="1:54" customFormat="1" ht="18.75" customHeight="1" x14ac:dyDescent="0.3">
      <c r="A194">
        <v>813413</v>
      </c>
      <c r="B194" s="113" t="s">
        <v>231</v>
      </c>
      <c r="O194" t="s">
        <v>701</v>
      </c>
      <c r="R194" t="s">
        <v>701</v>
      </c>
      <c r="Y194" t="s">
        <v>701</v>
      </c>
      <c r="AA194" t="s">
        <v>701</v>
      </c>
      <c r="AB194" t="s">
        <v>701</v>
      </c>
      <c r="AC194" t="s">
        <v>701</v>
      </c>
      <c r="AE194" t="s">
        <v>701</v>
      </c>
      <c r="AF194" t="s">
        <v>701</v>
      </c>
      <c r="AG194" t="s">
        <v>701</v>
      </c>
      <c r="AH194" t="s">
        <v>701</v>
      </c>
      <c r="AI194" t="s">
        <v>701</v>
      </c>
      <c r="AJ194" t="s">
        <v>701</v>
      </c>
      <c r="AK194" t="s">
        <v>701</v>
      </c>
      <c r="AL194" t="s">
        <v>701</v>
      </c>
      <c r="AY194" t="s">
        <v>731</v>
      </c>
      <c r="AZ194" s="213" t="e">
        <v>#N/A</v>
      </c>
      <c r="BA194">
        <v>813413</v>
      </c>
      <c r="BB194" s="113"/>
    </row>
    <row r="195" spans="1:54" customFormat="1" ht="18.75" customHeight="1" x14ac:dyDescent="0.3">
      <c r="A195">
        <v>813416</v>
      </c>
      <c r="B195" s="113" t="s">
        <v>231</v>
      </c>
      <c r="O195" t="s">
        <v>701</v>
      </c>
      <c r="R195" t="s">
        <v>701</v>
      </c>
      <c r="Z195" t="s">
        <v>701</v>
      </c>
      <c r="AB195" t="s">
        <v>701</v>
      </c>
      <c r="AC195" t="s">
        <v>701</v>
      </c>
      <c r="AD195" t="s">
        <v>701</v>
      </c>
      <c r="AE195" t="s">
        <v>701</v>
      </c>
      <c r="AF195" t="s">
        <v>701</v>
      </c>
      <c r="AG195" t="s">
        <v>701</v>
      </c>
      <c r="AH195" t="s">
        <v>701</v>
      </c>
      <c r="AJ195" t="s">
        <v>701</v>
      </c>
      <c r="AK195" t="s">
        <v>701</v>
      </c>
      <c r="AL195" t="s">
        <v>701</v>
      </c>
      <c r="AY195" t="s">
        <v>731</v>
      </c>
      <c r="AZ195" s="213" t="e">
        <v>#N/A</v>
      </c>
      <c r="BA195">
        <v>813416</v>
      </c>
      <c r="BB195" s="113"/>
    </row>
    <row r="196" spans="1:54" customFormat="1" ht="18.75" customHeight="1" x14ac:dyDescent="0.3">
      <c r="A196">
        <v>805022</v>
      </c>
      <c r="B196" t="s">
        <v>231</v>
      </c>
      <c r="K196" t="s">
        <v>701</v>
      </c>
      <c r="L196" t="s">
        <v>701</v>
      </c>
      <c r="R196" t="s">
        <v>701</v>
      </c>
      <c r="V196" t="s">
        <v>701</v>
      </c>
      <c r="AA196" t="s">
        <v>701</v>
      </c>
      <c r="AC196" t="s">
        <v>701</v>
      </c>
      <c r="AE196" t="s">
        <v>701</v>
      </c>
      <c r="AG196" t="s">
        <v>701</v>
      </c>
      <c r="AH196" t="s">
        <v>701</v>
      </c>
      <c r="AK196" t="s">
        <v>701</v>
      </c>
      <c r="AY196" t="s">
        <v>731</v>
      </c>
      <c r="AZ196" s="213">
        <v>805022</v>
      </c>
      <c r="BA196">
        <v>805022</v>
      </c>
    </row>
    <row r="197" spans="1:54" customFormat="1" ht="18.75" customHeight="1" x14ac:dyDescent="0.3">
      <c r="A197">
        <v>806217</v>
      </c>
      <c r="B197" t="s">
        <v>231</v>
      </c>
      <c r="K197" t="s">
        <v>701</v>
      </c>
      <c r="O197" t="s">
        <v>701</v>
      </c>
      <c r="R197" t="s">
        <v>701</v>
      </c>
      <c r="AA197" t="s">
        <v>701</v>
      </c>
      <c r="AC197" t="s">
        <v>701</v>
      </c>
      <c r="AE197" t="s">
        <v>701</v>
      </c>
      <c r="AG197" t="s">
        <v>701</v>
      </c>
      <c r="AH197" t="s">
        <v>701</v>
      </c>
      <c r="AK197" t="s">
        <v>701</v>
      </c>
      <c r="AY197" t="s">
        <v>731</v>
      </c>
      <c r="AZ197" s="213">
        <v>806217</v>
      </c>
      <c r="BA197">
        <v>806217</v>
      </c>
    </row>
    <row r="198" spans="1:54" customFormat="1" ht="18.75" customHeight="1" x14ac:dyDescent="0.3">
      <c r="A198">
        <v>806249</v>
      </c>
      <c r="B198" t="s">
        <v>231</v>
      </c>
      <c r="E198" t="s">
        <v>701</v>
      </c>
      <c r="K198" t="s">
        <v>701</v>
      </c>
      <c r="P198" t="s">
        <v>701</v>
      </c>
      <c r="AC198" t="s">
        <v>701</v>
      </c>
      <c r="AK198" t="s">
        <v>701</v>
      </c>
      <c r="AY198" t="s">
        <v>731</v>
      </c>
      <c r="AZ198" s="213">
        <v>806249</v>
      </c>
      <c r="BA198">
        <v>806249</v>
      </c>
    </row>
    <row r="199" spans="1:54" customFormat="1" ht="18.75" customHeight="1" x14ac:dyDescent="0.3">
      <c r="A199">
        <v>806597</v>
      </c>
      <c r="B199" t="s">
        <v>231</v>
      </c>
      <c r="O199" t="s">
        <v>701</v>
      </c>
      <c r="Y199" t="s">
        <v>701</v>
      </c>
      <c r="Z199" t="s">
        <v>701</v>
      </c>
      <c r="AA199" t="s">
        <v>701</v>
      </c>
      <c r="AB199" t="s">
        <v>701</v>
      </c>
      <c r="AC199" t="s">
        <v>701</v>
      </c>
      <c r="AD199" t="s">
        <v>701</v>
      </c>
      <c r="AG199" t="s">
        <v>701</v>
      </c>
      <c r="AH199" t="s">
        <v>701</v>
      </c>
      <c r="AJ199" t="s">
        <v>701</v>
      </c>
      <c r="AK199" t="s">
        <v>701</v>
      </c>
      <c r="AL199" t="s">
        <v>701</v>
      </c>
      <c r="AY199" t="s">
        <v>731</v>
      </c>
      <c r="AZ199" s="213">
        <v>806597</v>
      </c>
      <c r="BA199">
        <v>806597</v>
      </c>
    </row>
    <row r="200" spans="1:54" customFormat="1" ht="18.75" customHeight="1" x14ac:dyDescent="0.3">
      <c r="A200">
        <v>806988</v>
      </c>
      <c r="B200" t="s">
        <v>231</v>
      </c>
      <c r="C200" t="s">
        <v>701</v>
      </c>
      <c r="X200" t="s">
        <v>701</v>
      </c>
      <c r="AB200" t="s">
        <v>701</v>
      </c>
      <c r="AE200" t="s">
        <v>701</v>
      </c>
      <c r="AG200" t="s">
        <v>701</v>
      </c>
      <c r="AH200" t="s">
        <v>701</v>
      </c>
      <c r="AJ200" t="s">
        <v>701</v>
      </c>
      <c r="AK200" t="s">
        <v>701</v>
      </c>
      <c r="AY200" t="s">
        <v>731</v>
      </c>
      <c r="AZ200" s="213">
        <v>806988</v>
      </c>
      <c r="BA200">
        <v>806988</v>
      </c>
    </row>
    <row r="201" spans="1:54" customFormat="1" ht="18.75" customHeight="1" x14ac:dyDescent="0.3">
      <c r="A201">
        <v>807855</v>
      </c>
      <c r="B201" t="s">
        <v>231</v>
      </c>
      <c r="O201" t="s">
        <v>701</v>
      </c>
      <c r="Z201" t="s">
        <v>701</v>
      </c>
      <c r="AB201" t="s">
        <v>701</v>
      </c>
      <c r="AG201" t="s">
        <v>701</v>
      </c>
      <c r="AH201" t="s">
        <v>701</v>
      </c>
      <c r="AK201" t="s">
        <v>701</v>
      </c>
      <c r="AL201" t="s">
        <v>701</v>
      </c>
      <c r="AY201" t="s">
        <v>731</v>
      </c>
      <c r="AZ201" s="213">
        <v>807855</v>
      </c>
      <c r="BA201">
        <v>807855</v>
      </c>
    </row>
    <row r="202" spans="1:54" customFormat="1" ht="18.75" customHeight="1" x14ac:dyDescent="0.3">
      <c r="A202">
        <v>809340</v>
      </c>
      <c r="B202" t="s">
        <v>231</v>
      </c>
      <c r="E202" t="s">
        <v>701</v>
      </c>
      <c r="T202" t="s">
        <v>701</v>
      </c>
      <c r="AE202" t="s">
        <v>701</v>
      </c>
      <c r="AF202" t="s">
        <v>701</v>
      </c>
      <c r="AG202" t="s">
        <v>701</v>
      </c>
      <c r="AH202" t="s">
        <v>701</v>
      </c>
      <c r="AK202" t="s">
        <v>701</v>
      </c>
      <c r="AL202" t="s">
        <v>701</v>
      </c>
      <c r="AY202" t="s">
        <v>731</v>
      </c>
      <c r="AZ202" s="213">
        <v>809340</v>
      </c>
      <c r="BA202">
        <v>809340</v>
      </c>
    </row>
    <row r="203" spans="1:54" customFormat="1" ht="18.75" customHeight="1" x14ac:dyDescent="0.3">
      <c r="A203">
        <v>810407</v>
      </c>
      <c r="B203" t="s">
        <v>231</v>
      </c>
      <c r="D203" t="s">
        <v>701</v>
      </c>
      <c r="Y203" t="s">
        <v>701</v>
      </c>
      <c r="AB203" t="s">
        <v>701</v>
      </c>
      <c r="AC203" t="s">
        <v>701</v>
      </c>
      <c r="AE203" t="s">
        <v>701</v>
      </c>
      <c r="AG203" t="s">
        <v>701</v>
      </c>
      <c r="AH203" t="s">
        <v>701</v>
      </c>
      <c r="AJ203" t="s">
        <v>701</v>
      </c>
      <c r="AK203" t="s">
        <v>701</v>
      </c>
      <c r="AL203" t="s">
        <v>701</v>
      </c>
      <c r="AY203" t="s">
        <v>731</v>
      </c>
      <c r="AZ203" s="213">
        <v>810407</v>
      </c>
      <c r="BA203">
        <v>810407</v>
      </c>
    </row>
    <row r="204" spans="1:54" customFormat="1" ht="18.75" customHeight="1" x14ac:dyDescent="0.3">
      <c r="A204">
        <v>810878</v>
      </c>
      <c r="B204" t="s">
        <v>702</v>
      </c>
      <c r="O204" t="s">
        <v>701</v>
      </c>
      <c r="W204" t="s">
        <v>701</v>
      </c>
      <c r="X204" t="s">
        <v>701</v>
      </c>
      <c r="Z204" t="s">
        <v>701</v>
      </c>
      <c r="AA204" t="s">
        <v>701</v>
      </c>
      <c r="AB204" t="s">
        <v>701</v>
      </c>
      <c r="AC204" t="s">
        <v>701</v>
      </c>
      <c r="AD204" t="s">
        <v>701</v>
      </c>
      <c r="AE204" t="s">
        <v>701</v>
      </c>
      <c r="AF204" t="s">
        <v>701</v>
      </c>
      <c r="AY204" t="s">
        <v>731</v>
      </c>
      <c r="AZ204" s="213">
        <v>810878</v>
      </c>
      <c r="BA204">
        <v>810878</v>
      </c>
    </row>
    <row r="205" spans="1:54" customFormat="1" ht="18.75" customHeight="1" x14ac:dyDescent="0.3">
      <c r="A205">
        <v>810984</v>
      </c>
      <c r="B205" t="s">
        <v>702</v>
      </c>
      <c r="O205" t="s">
        <v>701</v>
      </c>
      <c r="AA205" t="s">
        <v>701</v>
      </c>
      <c r="AB205" t="s">
        <v>701</v>
      </c>
      <c r="AC205" t="s">
        <v>701</v>
      </c>
      <c r="AD205" t="s">
        <v>701</v>
      </c>
      <c r="AE205" t="s">
        <v>701</v>
      </c>
      <c r="AF205" t="s">
        <v>701</v>
      </c>
      <c r="AY205" t="s">
        <v>731</v>
      </c>
      <c r="AZ205" s="213">
        <v>810984</v>
      </c>
      <c r="BA205">
        <v>810984</v>
      </c>
    </row>
    <row r="206" spans="1:54" customFormat="1" ht="18.75" customHeight="1" x14ac:dyDescent="0.3">
      <c r="A206">
        <v>811995</v>
      </c>
      <c r="B206" t="s">
        <v>702</v>
      </c>
      <c r="O206" t="s">
        <v>701</v>
      </c>
      <c r="S206" t="s">
        <v>701</v>
      </c>
      <c r="V206" t="s">
        <v>701</v>
      </c>
      <c r="Z206" t="s">
        <v>701</v>
      </c>
      <c r="AA206" t="s">
        <v>701</v>
      </c>
      <c r="AB206" t="s">
        <v>701</v>
      </c>
      <c r="AC206" t="s">
        <v>701</v>
      </c>
      <c r="AD206" t="s">
        <v>701</v>
      </c>
      <c r="AE206" t="s">
        <v>701</v>
      </c>
      <c r="AF206" t="s">
        <v>701</v>
      </c>
      <c r="AY206" t="s">
        <v>731</v>
      </c>
      <c r="AZ206" s="213">
        <v>811995</v>
      </c>
      <c r="BA206">
        <v>811995</v>
      </c>
    </row>
    <row r="207" spans="1:54" customFormat="1" ht="18.75" customHeight="1" x14ac:dyDescent="0.3">
      <c r="A207">
        <v>812305</v>
      </c>
      <c r="B207" t="s">
        <v>702</v>
      </c>
      <c r="O207" t="s">
        <v>701</v>
      </c>
      <c r="T207" t="s">
        <v>701</v>
      </c>
      <c r="W207" t="s">
        <v>701</v>
      </c>
      <c r="Z207" t="s">
        <v>701</v>
      </c>
      <c r="AA207" t="s">
        <v>701</v>
      </c>
      <c r="AB207" t="s">
        <v>701</v>
      </c>
      <c r="AC207" t="s">
        <v>701</v>
      </c>
      <c r="AD207" t="s">
        <v>701</v>
      </c>
      <c r="AE207" t="s">
        <v>701</v>
      </c>
      <c r="AF207" t="s">
        <v>701</v>
      </c>
      <c r="AY207" t="s">
        <v>731</v>
      </c>
      <c r="AZ207" s="213">
        <v>812305</v>
      </c>
      <c r="BA207">
        <v>812305</v>
      </c>
    </row>
    <row r="208" spans="1:54" customFormat="1" ht="18.75" customHeight="1" x14ac:dyDescent="0.3">
      <c r="A208">
        <v>812479</v>
      </c>
      <c r="B208" t="s">
        <v>702</v>
      </c>
      <c r="D208" t="s">
        <v>701</v>
      </c>
      <c r="O208" t="s">
        <v>701</v>
      </c>
      <c r="Q208" t="s">
        <v>701</v>
      </c>
      <c r="R208" t="s">
        <v>701</v>
      </c>
      <c r="AA208" t="s">
        <v>701</v>
      </c>
      <c r="AB208" t="s">
        <v>701</v>
      </c>
      <c r="AC208" t="s">
        <v>701</v>
      </c>
      <c r="AD208" t="s">
        <v>701</v>
      </c>
      <c r="AE208" t="s">
        <v>701</v>
      </c>
      <c r="AF208" t="s">
        <v>701</v>
      </c>
      <c r="AY208" t="s">
        <v>731</v>
      </c>
      <c r="AZ208" s="213">
        <v>812479</v>
      </c>
      <c r="BA208">
        <v>812479</v>
      </c>
    </row>
    <row r="209" spans="1:53" customFormat="1" ht="18.75" customHeight="1" x14ac:dyDescent="0.3">
      <c r="A209">
        <v>813443</v>
      </c>
      <c r="B209" t="s">
        <v>231</v>
      </c>
      <c r="G209" t="s">
        <v>701</v>
      </c>
      <c r="K209" t="s">
        <v>701</v>
      </c>
      <c r="AD209" t="s">
        <v>701</v>
      </c>
      <c r="AG209" t="s">
        <v>701</v>
      </c>
      <c r="AJ209" t="s">
        <v>701</v>
      </c>
      <c r="AK209" t="s">
        <v>701</v>
      </c>
      <c r="AY209" t="s">
        <v>731</v>
      </c>
      <c r="AZ209" s="213">
        <v>813443</v>
      </c>
      <c r="BA209">
        <v>813443</v>
      </c>
    </row>
    <row r="210" spans="1:53" customFormat="1" ht="18.75" customHeight="1" x14ac:dyDescent="0.3">
      <c r="A210">
        <v>810457</v>
      </c>
      <c r="B210" t="s">
        <v>231</v>
      </c>
      <c r="O210" t="s">
        <v>701</v>
      </c>
      <c r="Q210" t="s">
        <v>701</v>
      </c>
      <c r="AC210" t="s">
        <v>701</v>
      </c>
      <c r="AE210" t="s">
        <v>701</v>
      </c>
      <c r="AF210" t="s">
        <v>701</v>
      </c>
      <c r="AG210" t="s">
        <v>701</v>
      </c>
      <c r="AH210" t="s">
        <v>701</v>
      </c>
      <c r="AI210" t="s">
        <v>701</v>
      </c>
      <c r="AJ210" t="s">
        <v>701</v>
      </c>
      <c r="AK210" t="s">
        <v>701</v>
      </c>
      <c r="AL210" t="s">
        <v>701</v>
      </c>
      <c r="AY210" t="s">
        <v>956</v>
      </c>
      <c r="AZ210" s="213">
        <v>810457</v>
      </c>
      <c r="BA210">
        <v>810457</v>
      </c>
    </row>
    <row r="211" spans="1:53" customFormat="1" ht="18.75" customHeight="1" x14ac:dyDescent="0.3">
      <c r="A211">
        <v>800499</v>
      </c>
      <c r="B211" t="s">
        <v>231</v>
      </c>
      <c r="F211" t="s">
        <v>120</v>
      </c>
      <c r="K211" t="s">
        <v>120</v>
      </c>
      <c r="O211" t="s">
        <v>121</v>
      </c>
      <c r="R211" t="s">
        <v>122</v>
      </c>
      <c r="AB211" t="s">
        <v>121</v>
      </c>
      <c r="AC211" t="s">
        <v>121</v>
      </c>
      <c r="AD211" t="s">
        <v>120</v>
      </c>
      <c r="AF211" t="s">
        <v>121</v>
      </c>
      <c r="AG211" t="s">
        <v>122</v>
      </c>
      <c r="AH211" t="s">
        <v>122</v>
      </c>
      <c r="AK211" t="s">
        <v>121</v>
      </c>
      <c r="AL211" t="s">
        <v>121</v>
      </c>
      <c r="AZ211" s="213">
        <v>800499</v>
      </c>
      <c r="BA211">
        <v>800499</v>
      </c>
    </row>
    <row r="212" spans="1:53" customFormat="1" ht="18.75" customHeight="1" x14ac:dyDescent="0.3">
      <c r="A212">
        <v>805701</v>
      </c>
      <c r="B212" t="s">
        <v>231</v>
      </c>
      <c r="P212" t="s">
        <v>120</v>
      </c>
      <c r="Q212" t="s">
        <v>120</v>
      </c>
      <c r="V212" t="s">
        <v>122</v>
      </c>
      <c r="W212" t="s">
        <v>122</v>
      </c>
      <c r="AC212" t="s">
        <v>121</v>
      </c>
      <c r="AE212" t="s">
        <v>120</v>
      </c>
      <c r="AH212" t="s">
        <v>121</v>
      </c>
      <c r="AJ212" t="s">
        <v>122</v>
      </c>
      <c r="AK212" t="s">
        <v>122</v>
      </c>
      <c r="AL212" t="s">
        <v>122</v>
      </c>
      <c r="AZ212" s="213">
        <v>805701</v>
      </c>
      <c r="BA212">
        <v>805701</v>
      </c>
    </row>
    <row r="213" spans="1:53" customFormat="1" ht="18.75" customHeight="1" x14ac:dyDescent="0.3">
      <c r="A213">
        <v>807733</v>
      </c>
      <c r="B213" t="s">
        <v>231</v>
      </c>
      <c r="F213" t="s">
        <v>120</v>
      </c>
      <c r="O213" t="s">
        <v>122</v>
      </c>
      <c r="R213" t="s">
        <v>120</v>
      </c>
      <c r="Y213" t="s">
        <v>120</v>
      </c>
      <c r="AA213" t="s">
        <v>120</v>
      </c>
      <c r="AB213" t="s">
        <v>122</v>
      </c>
      <c r="AC213" t="s">
        <v>122</v>
      </c>
      <c r="AD213" t="s">
        <v>120</v>
      </c>
      <c r="AE213" t="s">
        <v>120</v>
      </c>
      <c r="AF213" t="s">
        <v>120</v>
      </c>
      <c r="AG213" t="s">
        <v>121</v>
      </c>
      <c r="AH213" t="s">
        <v>121</v>
      </c>
      <c r="AI213" t="s">
        <v>121</v>
      </c>
      <c r="AJ213" t="s">
        <v>121</v>
      </c>
      <c r="AK213" t="s">
        <v>121</v>
      </c>
      <c r="AL213" t="s">
        <v>121</v>
      </c>
      <c r="AZ213" s="213">
        <v>807733</v>
      </c>
      <c r="BA213">
        <v>807733</v>
      </c>
    </row>
    <row r="214" spans="1:53" customFormat="1" ht="18.75" customHeight="1" x14ac:dyDescent="0.3">
      <c r="A214">
        <v>808616</v>
      </c>
      <c r="B214" t="s">
        <v>231</v>
      </c>
      <c r="D214" t="s">
        <v>120</v>
      </c>
      <c r="O214" t="s">
        <v>120</v>
      </c>
      <c r="U214" t="s">
        <v>120</v>
      </c>
      <c r="Z214" t="s">
        <v>121</v>
      </c>
      <c r="AA214" t="s">
        <v>120</v>
      </c>
      <c r="AB214" t="s">
        <v>120</v>
      </c>
      <c r="AC214" t="s">
        <v>122</v>
      </c>
      <c r="AD214" t="s">
        <v>120</v>
      </c>
      <c r="AE214" t="s">
        <v>120</v>
      </c>
      <c r="AF214" t="s">
        <v>120</v>
      </c>
      <c r="AG214" t="s">
        <v>122</v>
      </c>
      <c r="AH214" t="s">
        <v>122</v>
      </c>
      <c r="AI214" t="s">
        <v>120</v>
      </c>
      <c r="AJ214" t="s">
        <v>120</v>
      </c>
      <c r="AK214" t="s">
        <v>121</v>
      </c>
      <c r="AL214" t="s">
        <v>121</v>
      </c>
      <c r="AZ214" s="213">
        <v>808616</v>
      </c>
      <c r="BA214">
        <v>808616</v>
      </c>
    </row>
    <row r="215" spans="1:53" customFormat="1" ht="18.75" customHeight="1" x14ac:dyDescent="0.3">
      <c r="A215">
        <v>808661</v>
      </c>
      <c r="B215" t="s">
        <v>231</v>
      </c>
      <c r="M215" t="s">
        <v>122</v>
      </c>
      <c r="O215" t="s">
        <v>120</v>
      </c>
      <c r="V215" t="s">
        <v>122</v>
      </c>
      <c r="AA215" t="s">
        <v>120</v>
      </c>
      <c r="AB215" t="s">
        <v>120</v>
      </c>
      <c r="AC215" t="s">
        <v>121</v>
      </c>
      <c r="AD215" t="s">
        <v>121</v>
      </c>
      <c r="AE215" t="s">
        <v>122</v>
      </c>
      <c r="AF215" t="s">
        <v>122</v>
      </c>
      <c r="AG215" t="s">
        <v>121</v>
      </c>
      <c r="AH215" t="s">
        <v>121</v>
      </c>
      <c r="AI215" t="s">
        <v>121</v>
      </c>
      <c r="AJ215" t="s">
        <v>121</v>
      </c>
      <c r="AK215" t="s">
        <v>121</v>
      </c>
      <c r="AL215" t="s">
        <v>121</v>
      </c>
      <c r="AZ215" s="213">
        <v>808661</v>
      </c>
      <c r="BA215">
        <v>808661</v>
      </c>
    </row>
    <row r="216" spans="1:53" customFormat="1" ht="18.75" customHeight="1" x14ac:dyDescent="0.3">
      <c r="A216">
        <v>809024</v>
      </c>
      <c r="B216" t="s">
        <v>231</v>
      </c>
      <c r="O216" t="s">
        <v>121</v>
      </c>
      <c r="S216" t="s">
        <v>120</v>
      </c>
      <c r="V216" t="s">
        <v>121</v>
      </c>
      <c r="Z216" t="s">
        <v>122</v>
      </c>
      <c r="AA216" t="s">
        <v>122</v>
      </c>
      <c r="AB216" t="s">
        <v>122</v>
      </c>
      <c r="AC216" t="s">
        <v>122</v>
      </c>
      <c r="AD216" t="s">
        <v>121</v>
      </c>
      <c r="AE216" t="s">
        <v>121</v>
      </c>
      <c r="AF216" t="s">
        <v>122</v>
      </c>
      <c r="AG216" t="s">
        <v>121</v>
      </c>
      <c r="AH216" t="s">
        <v>121</v>
      </c>
      <c r="AI216" t="s">
        <v>121</v>
      </c>
      <c r="AJ216" t="s">
        <v>121</v>
      </c>
      <c r="AK216" t="s">
        <v>121</v>
      </c>
      <c r="AL216" t="s">
        <v>121</v>
      </c>
      <c r="AZ216" s="213">
        <v>809024</v>
      </c>
      <c r="BA216">
        <v>809024</v>
      </c>
    </row>
    <row r="217" spans="1:53" customFormat="1" ht="18.75" customHeight="1" x14ac:dyDescent="0.3">
      <c r="A217">
        <v>809500</v>
      </c>
      <c r="B217" t="s">
        <v>231</v>
      </c>
      <c r="J217" t="s">
        <v>121</v>
      </c>
      <c r="O217" t="s">
        <v>121</v>
      </c>
      <c r="AB217" t="s">
        <v>121</v>
      </c>
      <c r="AC217" t="s">
        <v>121</v>
      </c>
      <c r="AE217" t="s">
        <v>121</v>
      </c>
      <c r="AH217" t="s">
        <v>121</v>
      </c>
      <c r="AK217" t="s">
        <v>121</v>
      </c>
      <c r="AL217" t="s">
        <v>121</v>
      </c>
      <c r="AZ217" s="213">
        <v>809500</v>
      </c>
      <c r="BA217">
        <v>809500</v>
      </c>
    </row>
    <row r="218" spans="1:53" customFormat="1" ht="18.75" customHeight="1" x14ac:dyDescent="0.3">
      <c r="A218">
        <v>809766</v>
      </c>
      <c r="B218" t="s">
        <v>231</v>
      </c>
      <c r="D218" t="s">
        <v>120</v>
      </c>
      <c r="E218" t="s">
        <v>120</v>
      </c>
      <c r="O218" t="s">
        <v>120</v>
      </c>
      <c r="V218" t="s">
        <v>120</v>
      </c>
      <c r="AC218" t="s">
        <v>121</v>
      </c>
      <c r="AD218" t="s">
        <v>122</v>
      </c>
      <c r="AF218" t="s">
        <v>122</v>
      </c>
      <c r="AH218" t="s">
        <v>122</v>
      </c>
      <c r="AJ218" t="s">
        <v>121</v>
      </c>
      <c r="AZ218" s="213">
        <v>809766</v>
      </c>
      <c r="BA218">
        <v>809766</v>
      </c>
    </row>
    <row r="219" spans="1:53" customFormat="1" ht="18.75" customHeight="1" x14ac:dyDescent="0.3">
      <c r="A219">
        <v>810353</v>
      </c>
      <c r="B219" t="s">
        <v>231</v>
      </c>
      <c r="O219" t="s">
        <v>121</v>
      </c>
      <c r="Y219" t="s">
        <v>122</v>
      </c>
      <c r="Z219" t="s">
        <v>121</v>
      </c>
      <c r="AB219" t="s">
        <v>122</v>
      </c>
      <c r="AD219" t="s">
        <v>121</v>
      </c>
      <c r="AE219" t="s">
        <v>120</v>
      </c>
      <c r="AG219" t="s">
        <v>121</v>
      </c>
      <c r="AJ219" t="s">
        <v>121</v>
      </c>
      <c r="AK219" t="s">
        <v>121</v>
      </c>
      <c r="AL219" t="s">
        <v>121</v>
      </c>
      <c r="AZ219" s="213">
        <v>810353</v>
      </c>
      <c r="BA219">
        <v>810353</v>
      </c>
    </row>
    <row r="220" spans="1:53" customFormat="1" ht="18.75" customHeight="1" x14ac:dyDescent="0.3">
      <c r="A220">
        <v>810561</v>
      </c>
      <c r="B220" t="s">
        <v>231</v>
      </c>
      <c r="K220" t="s">
        <v>120</v>
      </c>
      <c r="P220" t="s">
        <v>120</v>
      </c>
      <c r="R220" t="s">
        <v>120</v>
      </c>
      <c r="W220" t="s">
        <v>121</v>
      </c>
      <c r="X220" t="s">
        <v>120</v>
      </c>
      <c r="AB220" t="s">
        <v>121</v>
      </c>
      <c r="AC220" t="s">
        <v>121</v>
      </c>
      <c r="AD220" t="s">
        <v>122</v>
      </c>
      <c r="AE220" t="s">
        <v>121</v>
      </c>
      <c r="AF220" t="s">
        <v>121</v>
      </c>
      <c r="AG220" t="s">
        <v>121</v>
      </c>
      <c r="AH220" t="s">
        <v>121</v>
      </c>
      <c r="AI220" t="s">
        <v>121</v>
      </c>
      <c r="AJ220" t="s">
        <v>121</v>
      </c>
      <c r="AK220" t="s">
        <v>121</v>
      </c>
      <c r="AL220" t="s">
        <v>121</v>
      </c>
      <c r="AZ220" s="213">
        <v>810561</v>
      </c>
      <c r="BA220">
        <v>810561</v>
      </c>
    </row>
    <row r="221" spans="1:53" customFormat="1" ht="18.75" customHeight="1" x14ac:dyDescent="0.3">
      <c r="A221">
        <v>810904</v>
      </c>
      <c r="B221" t="s">
        <v>231</v>
      </c>
      <c r="O221" t="s">
        <v>120</v>
      </c>
      <c r="V221" t="s">
        <v>122</v>
      </c>
      <c r="Z221" t="s">
        <v>122</v>
      </c>
      <c r="AB221" t="s">
        <v>122</v>
      </c>
      <c r="AE221" t="s">
        <v>122</v>
      </c>
      <c r="AG221" t="s">
        <v>121</v>
      </c>
      <c r="AH221" t="s">
        <v>121</v>
      </c>
      <c r="AI221" t="s">
        <v>121</v>
      </c>
      <c r="AJ221" t="s">
        <v>121</v>
      </c>
      <c r="AK221" t="s">
        <v>121</v>
      </c>
      <c r="AL221" t="s">
        <v>121</v>
      </c>
      <c r="AZ221" s="213">
        <v>810904</v>
      </c>
      <c r="BA221">
        <v>810904</v>
      </c>
    </row>
    <row r="222" spans="1:53" customFormat="1" ht="18.75" customHeight="1" x14ac:dyDescent="0.3">
      <c r="A222">
        <v>810953</v>
      </c>
      <c r="B222" t="s">
        <v>231</v>
      </c>
      <c r="O222" t="s">
        <v>122</v>
      </c>
      <c r="AA222" t="s">
        <v>120</v>
      </c>
      <c r="AD222" t="s">
        <v>120</v>
      </c>
      <c r="AF222" t="s">
        <v>120</v>
      </c>
      <c r="AG222" t="s">
        <v>120</v>
      </c>
      <c r="AJ222" t="s">
        <v>120</v>
      </c>
      <c r="AK222" t="s">
        <v>120</v>
      </c>
      <c r="AL222" t="s">
        <v>120</v>
      </c>
      <c r="AZ222" s="213">
        <v>810953</v>
      </c>
      <c r="BA222">
        <v>810953</v>
      </c>
    </row>
    <row r="223" spans="1:53" customFormat="1" ht="18.75" customHeight="1" x14ac:dyDescent="0.3">
      <c r="A223">
        <v>812019</v>
      </c>
      <c r="B223" t="s">
        <v>231</v>
      </c>
      <c r="P223" t="s">
        <v>120</v>
      </c>
      <c r="Q223" t="s">
        <v>122</v>
      </c>
      <c r="V223" t="s">
        <v>120</v>
      </c>
      <c r="W223" t="s">
        <v>120</v>
      </c>
      <c r="X223" t="s">
        <v>120</v>
      </c>
      <c r="Y223" t="s">
        <v>122</v>
      </c>
      <c r="AA223" t="s">
        <v>121</v>
      </c>
      <c r="AB223" t="s">
        <v>121</v>
      </c>
      <c r="AC223" t="s">
        <v>121</v>
      </c>
      <c r="AD223" t="s">
        <v>121</v>
      </c>
      <c r="AE223" t="s">
        <v>121</v>
      </c>
      <c r="AF223" t="s">
        <v>121</v>
      </c>
      <c r="AG223" t="s">
        <v>121</v>
      </c>
      <c r="AH223" t="s">
        <v>121</v>
      </c>
      <c r="AI223" t="s">
        <v>121</v>
      </c>
      <c r="AJ223" t="s">
        <v>121</v>
      </c>
      <c r="AK223" t="s">
        <v>121</v>
      </c>
      <c r="AL223" t="s">
        <v>121</v>
      </c>
      <c r="AZ223" s="213">
        <v>812019</v>
      </c>
      <c r="BA223">
        <v>812019</v>
      </c>
    </row>
    <row r="224" spans="1:53" customFormat="1" ht="18.75" customHeight="1" x14ac:dyDescent="0.3">
      <c r="A224">
        <v>812667</v>
      </c>
      <c r="B224" t="s">
        <v>231</v>
      </c>
      <c r="O224" t="s">
        <v>122</v>
      </c>
      <c r="Z224" t="s">
        <v>120</v>
      </c>
      <c r="AA224" t="s">
        <v>120</v>
      </c>
      <c r="AB224" t="s">
        <v>120</v>
      </c>
      <c r="AD224" t="s">
        <v>122</v>
      </c>
      <c r="AE224" t="s">
        <v>122</v>
      </c>
      <c r="AF224" t="s">
        <v>120</v>
      </c>
      <c r="AG224" t="s">
        <v>122</v>
      </c>
      <c r="AH224" t="s">
        <v>122</v>
      </c>
      <c r="AI224" t="s">
        <v>120</v>
      </c>
      <c r="AJ224" t="s">
        <v>122</v>
      </c>
      <c r="AK224" t="s">
        <v>121</v>
      </c>
      <c r="AL224" t="s">
        <v>121</v>
      </c>
      <c r="AZ224" s="213">
        <v>812667</v>
      </c>
      <c r="BA224">
        <v>812667</v>
      </c>
    </row>
    <row r="225" spans="1:54" customFormat="1" ht="18.75" customHeight="1" x14ac:dyDescent="0.3">
      <c r="A225">
        <v>812798</v>
      </c>
      <c r="B225" t="s">
        <v>231</v>
      </c>
      <c r="O225" t="s">
        <v>122</v>
      </c>
      <c r="Z225" t="s">
        <v>120</v>
      </c>
      <c r="AB225" t="s">
        <v>120</v>
      </c>
      <c r="AD225" t="s">
        <v>122</v>
      </c>
      <c r="AE225" t="s">
        <v>120</v>
      </c>
      <c r="AF225" t="s">
        <v>120</v>
      </c>
      <c r="AG225" t="s">
        <v>122</v>
      </c>
      <c r="AH225" t="s">
        <v>120</v>
      </c>
      <c r="AJ225" t="s">
        <v>122</v>
      </c>
      <c r="AK225" t="s">
        <v>121</v>
      </c>
      <c r="AL225" t="s">
        <v>121</v>
      </c>
      <c r="AZ225" s="213">
        <v>812798</v>
      </c>
      <c r="BA225">
        <v>812798</v>
      </c>
    </row>
    <row r="226" spans="1:54" customFormat="1" ht="18.75" customHeight="1" x14ac:dyDescent="0.3">
      <c r="A226">
        <v>812870</v>
      </c>
      <c r="B226" t="s">
        <v>231</v>
      </c>
      <c r="K226" t="s">
        <v>120</v>
      </c>
      <c r="V226" t="s">
        <v>120</v>
      </c>
      <c r="W226" t="s">
        <v>120</v>
      </c>
      <c r="Y226" t="s">
        <v>120</v>
      </c>
      <c r="AA226" t="s">
        <v>122</v>
      </c>
      <c r="AB226" t="s">
        <v>122</v>
      </c>
      <c r="AC226" t="s">
        <v>122</v>
      </c>
      <c r="AD226" t="s">
        <v>121</v>
      </c>
      <c r="AE226" t="s">
        <v>121</v>
      </c>
      <c r="AF226" t="s">
        <v>122</v>
      </c>
      <c r="AG226" t="s">
        <v>121</v>
      </c>
      <c r="AH226" t="s">
        <v>121</v>
      </c>
      <c r="AI226" t="s">
        <v>121</v>
      </c>
      <c r="AJ226" t="s">
        <v>121</v>
      </c>
      <c r="AK226" t="s">
        <v>121</v>
      </c>
      <c r="AL226" t="s">
        <v>121</v>
      </c>
      <c r="AZ226" s="213">
        <v>812870</v>
      </c>
      <c r="BA226">
        <v>812870</v>
      </c>
    </row>
    <row r="227" spans="1:54" customFormat="1" ht="18.75" customHeight="1" x14ac:dyDescent="0.3">
      <c r="A227">
        <v>812899</v>
      </c>
      <c r="B227" t="s">
        <v>231</v>
      </c>
      <c r="O227" t="s">
        <v>122</v>
      </c>
      <c r="AB227" t="s">
        <v>122</v>
      </c>
      <c r="AD227" t="s">
        <v>121</v>
      </c>
      <c r="AE227" t="s">
        <v>121</v>
      </c>
      <c r="AF227" t="s">
        <v>121</v>
      </c>
      <c r="AG227" t="s">
        <v>121</v>
      </c>
      <c r="AH227" t="s">
        <v>121</v>
      </c>
      <c r="AI227" t="s">
        <v>121</v>
      </c>
      <c r="AJ227" t="s">
        <v>121</v>
      </c>
      <c r="AK227" t="s">
        <v>121</v>
      </c>
      <c r="AL227" t="s">
        <v>121</v>
      </c>
      <c r="AZ227" s="213">
        <v>812899</v>
      </c>
      <c r="BA227">
        <v>812899</v>
      </c>
    </row>
    <row r="228" spans="1:54" customFormat="1" ht="18.75" customHeight="1" x14ac:dyDescent="0.3">
      <c r="A228">
        <v>813965</v>
      </c>
      <c r="B228" t="s">
        <v>231</v>
      </c>
      <c r="Q228" t="s">
        <v>120</v>
      </c>
      <c r="R228" t="s">
        <v>120</v>
      </c>
      <c r="U228" t="s">
        <v>120</v>
      </c>
      <c r="V228" t="s">
        <v>120</v>
      </c>
      <c r="X228" t="s">
        <v>120</v>
      </c>
      <c r="Z228" t="s">
        <v>122</v>
      </c>
      <c r="AA228" t="s">
        <v>121</v>
      </c>
      <c r="AB228" t="s">
        <v>121</v>
      </c>
      <c r="AC228" t="s">
        <v>121</v>
      </c>
      <c r="AD228" t="s">
        <v>121</v>
      </c>
      <c r="AE228" t="s">
        <v>121</v>
      </c>
      <c r="AF228" t="s">
        <v>121</v>
      </c>
      <c r="AG228" t="s">
        <v>121</v>
      </c>
      <c r="AH228" t="s">
        <v>121</v>
      </c>
      <c r="AI228" t="s">
        <v>121</v>
      </c>
      <c r="AJ228" t="s">
        <v>121</v>
      </c>
      <c r="AK228" t="s">
        <v>121</v>
      </c>
      <c r="AL228" t="s">
        <v>121</v>
      </c>
      <c r="AZ228" s="213">
        <v>813965</v>
      </c>
      <c r="BA228">
        <v>813965</v>
      </c>
    </row>
    <row r="229" spans="1:54" customFormat="1" ht="18.75" customHeight="1" x14ac:dyDescent="0.3">
      <c r="A229">
        <v>814312</v>
      </c>
      <c r="B229" t="s">
        <v>231</v>
      </c>
      <c r="R229" t="s">
        <v>120</v>
      </c>
      <c r="AC229" t="s">
        <v>122</v>
      </c>
      <c r="AG229" t="s">
        <v>121</v>
      </c>
      <c r="AH229" t="s">
        <v>121</v>
      </c>
      <c r="AI229" t="s">
        <v>121</v>
      </c>
      <c r="AJ229" t="s">
        <v>121</v>
      </c>
      <c r="AK229" t="s">
        <v>121</v>
      </c>
      <c r="AL229" t="s">
        <v>121</v>
      </c>
      <c r="AZ229" s="213">
        <v>814312</v>
      </c>
      <c r="BA229">
        <v>814312</v>
      </c>
    </row>
    <row r="230" spans="1:54" customFormat="1" ht="18.75" customHeight="1" x14ac:dyDescent="0.3">
      <c r="A230">
        <v>814812</v>
      </c>
      <c r="B230" t="s">
        <v>702</v>
      </c>
      <c r="O230" t="s">
        <v>121</v>
      </c>
      <c r="T230" t="s">
        <v>120</v>
      </c>
      <c r="Z230" t="s">
        <v>122</v>
      </c>
      <c r="AA230" t="s">
        <v>121</v>
      </c>
      <c r="AB230" t="s">
        <v>121</v>
      </c>
      <c r="AC230" t="s">
        <v>121</v>
      </c>
      <c r="AD230" t="s">
        <v>121</v>
      </c>
      <c r="AE230" t="s">
        <v>121</v>
      </c>
      <c r="AF230" t="s">
        <v>121</v>
      </c>
      <c r="AZ230" s="213">
        <v>814812</v>
      </c>
      <c r="BA230">
        <v>814812</v>
      </c>
    </row>
    <row r="231" spans="1:54" customFormat="1" ht="18.75" customHeight="1" x14ac:dyDescent="0.3">
      <c r="A231">
        <v>814815</v>
      </c>
      <c r="B231" t="s">
        <v>231</v>
      </c>
      <c r="O231" t="s">
        <v>121</v>
      </c>
      <c r="Z231" t="s">
        <v>121</v>
      </c>
      <c r="AA231" t="s">
        <v>121</v>
      </c>
      <c r="AD231" t="s">
        <v>121</v>
      </c>
      <c r="AE231" t="s">
        <v>121</v>
      </c>
      <c r="AG231" t="s">
        <v>121</v>
      </c>
      <c r="AH231" t="s">
        <v>121</v>
      </c>
      <c r="AI231" t="s">
        <v>121</v>
      </c>
      <c r="AJ231" t="s">
        <v>121</v>
      </c>
      <c r="AK231" t="s">
        <v>121</v>
      </c>
      <c r="AL231" t="s">
        <v>121</v>
      </c>
      <c r="AZ231" s="213">
        <v>814815</v>
      </c>
      <c r="BA231">
        <v>814815</v>
      </c>
    </row>
    <row r="232" spans="1:54" customFormat="1" ht="18.75" customHeight="1" x14ac:dyDescent="0.3">
      <c r="A232">
        <v>814817</v>
      </c>
      <c r="B232" t="s">
        <v>702</v>
      </c>
      <c r="I232" t="s">
        <v>121</v>
      </c>
      <c r="X232" t="s">
        <v>121</v>
      </c>
      <c r="AA232" t="s">
        <v>121</v>
      </c>
      <c r="AB232" t="s">
        <v>121</v>
      </c>
      <c r="AC232" t="s">
        <v>121</v>
      </c>
      <c r="AD232" t="s">
        <v>121</v>
      </c>
      <c r="AE232" t="s">
        <v>121</v>
      </c>
      <c r="AF232" t="s">
        <v>121</v>
      </c>
      <c r="AZ232" s="213">
        <v>814817</v>
      </c>
      <c r="BA232">
        <v>814817</v>
      </c>
    </row>
    <row r="233" spans="1:54" customFormat="1" ht="18.75" customHeight="1" x14ac:dyDescent="0.3">
      <c r="A233">
        <v>814841</v>
      </c>
      <c r="B233" t="s">
        <v>702</v>
      </c>
      <c r="D233" t="s">
        <v>122</v>
      </c>
      <c r="O233" t="s">
        <v>121</v>
      </c>
      <c r="X233" t="s">
        <v>120</v>
      </c>
      <c r="Z233" t="s">
        <v>121</v>
      </c>
      <c r="AA233" t="s">
        <v>121</v>
      </c>
      <c r="AB233" t="s">
        <v>121</v>
      </c>
      <c r="AC233" t="s">
        <v>121</v>
      </c>
      <c r="AD233" t="s">
        <v>121</v>
      </c>
      <c r="AE233" t="s">
        <v>121</v>
      </c>
      <c r="AF233" t="s">
        <v>121</v>
      </c>
      <c r="AZ233" s="213">
        <v>814841</v>
      </c>
      <c r="BA233">
        <v>814841</v>
      </c>
    </row>
    <row r="234" spans="1:54" customFormat="1" ht="18.75" customHeight="1" x14ac:dyDescent="0.3">
      <c r="A234">
        <v>814846</v>
      </c>
      <c r="B234" t="s">
        <v>231</v>
      </c>
      <c r="U234" t="s">
        <v>122</v>
      </c>
      <c r="AB234" t="s">
        <v>122</v>
      </c>
      <c r="AD234" t="s">
        <v>122</v>
      </c>
      <c r="AE234" t="s">
        <v>122</v>
      </c>
      <c r="AG234" t="s">
        <v>121</v>
      </c>
      <c r="AH234" t="s">
        <v>121</v>
      </c>
      <c r="AI234" t="s">
        <v>121</v>
      </c>
      <c r="AJ234" t="s">
        <v>121</v>
      </c>
      <c r="AK234" t="s">
        <v>121</v>
      </c>
      <c r="AL234" t="s">
        <v>121</v>
      </c>
      <c r="AZ234" s="213">
        <v>814846</v>
      </c>
      <c r="BA234">
        <v>814846</v>
      </c>
    </row>
    <row r="235" spans="1:54" customFormat="1" ht="18.75" customHeight="1" x14ac:dyDescent="0.3">
      <c r="A235">
        <v>814849</v>
      </c>
      <c r="B235" t="s">
        <v>702</v>
      </c>
      <c r="W235" t="s">
        <v>122</v>
      </c>
      <c r="AA235" t="s">
        <v>121</v>
      </c>
      <c r="AB235" t="s">
        <v>121</v>
      </c>
      <c r="AC235" t="s">
        <v>121</v>
      </c>
      <c r="AD235" t="s">
        <v>121</v>
      </c>
      <c r="AE235" t="s">
        <v>121</v>
      </c>
      <c r="AF235" t="s">
        <v>121</v>
      </c>
      <c r="AZ235" s="213">
        <v>814849</v>
      </c>
      <c r="BA235">
        <v>814849</v>
      </c>
    </row>
    <row r="236" spans="1:54" customFormat="1" ht="18.75" customHeight="1" x14ac:dyDescent="0.3">
      <c r="A236">
        <v>814853</v>
      </c>
      <c r="B236" t="s">
        <v>702</v>
      </c>
      <c r="O236" t="s">
        <v>122</v>
      </c>
      <c r="Z236" t="s">
        <v>122</v>
      </c>
      <c r="AA236" t="s">
        <v>121</v>
      </c>
      <c r="AB236" t="s">
        <v>121</v>
      </c>
      <c r="AC236" t="s">
        <v>121</v>
      </c>
      <c r="AD236" t="s">
        <v>121</v>
      </c>
      <c r="AE236" t="s">
        <v>121</v>
      </c>
      <c r="AF236" t="s">
        <v>121</v>
      </c>
      <c r="AZ236" s="213">
        <v>814853</v>
      </c>
      <c r="BA236">
        <v>814853</v>
      </c>
    </row>
    <row r="237" spans="1:54" customFormat="1" ht="18.75" customHeight="1" x14ac:dyDescent="0.3">
      <c r="A237">
        <v>800117</v>
      </c>
      <c r="B237" s="113" t="s">
        <v>231</v>
      </c>
      <c r="O237" t="s">
        <v>122</v>
      </c>
      <c r="Q237" t="s">
        <v>122</v>
      </c>
      <c r="X237" t="s">
        <v>122</v>
      </c>
      <c r="Y237" t="s">
        <v>122</v>
      </c>
      <c r="AA237" t="s">
        <v>122</v>
      </c>
      <c r="AB237" t="s">
        <v>122</v>
      </c>
      <c r="AC237" t="s">
        <v>122</v>
      </c>
      <c r="AD237" t="s">
        <v>122</v>
      </c>
      <c r="AF237" t="s">
        <v>121</v>
      </c>
      <c r="AG237" t="s">
        <v>121</v>
      </c>
      <c r="AH237" t="s">
        <v>121</v>
      </c>
      <c r="AI237" t="s">
        <v>121</v>
      </c>
      <c r="AJ237" t="s">
        <v>121</v>
      </c>
      <c r="AK237" t="s">
        <v>121</v>
      </c>
      <c r="AL237" t="s">
        <v>121</v>
      </c>
      <c r="AZ237" s="213" t="e">
        <v>#N/A</v>
      </c>
      <c r="BA237">
        <v>800117</v>
      </c>
      <c r="BB237" s="113"/>
    </row>
    <row r="238" spans="1:54" customFormat="1" ht="18.75" customHeight="1" x14ac:dyDescent="0.3">
      <c r="A238">
        <v>805087</v>
      </c>
      <c r="B238" s="113" t="s">
        <v>231</v>
      </c>
      <c r="D238" t="s">
        <v>122</v>
      </c>
      <c r="J238" t="s">
        <v>122</v>
      </c>
      <c r="O238" t="s">
        <v>122</v>
      </c>
      <c r="Z238" t="s">
        <v>121</v>
      </c>
      <c r="AA238" t="s">
        <v>120</v>
      </c>
      <c r="AB238" t="s">
        <v>121</v>
      </c>
      <c r="AC238" t="s">
        <v>122</v>
      </c>
      <c r="AE238" t="s">
        <v>121</v>
      </c>
      <c r="AF238" t="s">
        <v>121</v>
      </c>
      <c r="AH238" t="s">
        <v>121</v>
      </c>
      <c r="AJ238" t="s">
        <v>121</v>
      </c>
      <c r="AK238" t="s">
        <v>122</v>
      </c>
      <c r="AL238" t="s">
        <v>121</v>
      </c>
      <c r="AZ238" s="213" t="e">
        <v>#N/A</v>
      </c>
      <c r="BA238">
        <v>805087</v>
      </c>
      <c r="BB238" s="113"/>
    </row>
    <row r="239" spans="1:54" customFormat="1" ht="18.75" customHeight="1" x14ac:dyDescent="0.3">
      <c r="A239">
        <v>805390</v>
      </c>
      <c r="B239" s="113" t="s">
        <v>231</v>
      </c>
      <c r="L239" t="s">
        <v>120</v>
      </c>
      <c r="M239" t="s">
        <v>120</v>
      </c>
      <c r="O239" t="s">
        <v>121</v>
      </c>
      <c r="R239" t="s">
        <v>120</v>
      </c>
      <c r="AB239" t="s">
        <v>120</v>
      </c>
      <c r="AC239" t="s">
        <v>121</v>
      </c>
      <c r="AD239" t="s">
        <v>120</v>
      </c>
      <c r="AE239" t="s">
        <v>120</v>
      </c>
      <c r="AF239" t="s">
        <v>120</v>
      </c>
      <c r="AG239" t="s">
        <v>122</v>
      </c>
      <c r="AH239" t="s">
        <v>121</v>
      </c>
      <c r="AJ239" t="s">
        <v>121</v>
      </c>
      <c r="AK239" t="s">
        <v>121</v>
      </c>
      <c r="AL239" t="s">
        <v>121</v>
      </c>
      <c r="AZ239" s="213" t="e">
        <v>#N/A</v>
      </c>
      <c r="BA239">
        <v>805390</v>
      </c>
      <c r="BB239" s="113"/>
    </row>
    <row r="240" spans="1:54" customFormat="1" ht="18.75" customHeight="1" x14ac:dyDescent="0.3">
      <c r="A240">
        <v>805547</v>
      </c>
      <c r="B240" s="113" t="s">
        <v>231</v>
      </c>
      <c r="F240" t="s">
        <v>122</v>
      </c>
      <c r="P240" t="s">
        <v>122</v>
      </c>
      <c r="R240" t="s">
        <v>122</v>
      </c>
      <c r="AA240" t="s">
        <v>122</v>
      </c>
      <c r="AB240" t="s">
        <v>121</v>
      </c>
      <c r="AC240" t="s">
        <v>120</v>
      </c>
      <c r="AD240" t="s">
        <v>120</v>
      </c>
      <c r="AE240" t="s">
        <v>120</v>
      </c>
      <c r="AF240" t="s">
        <v>121</v>
      </c>
      <c r="AG240" t="s">
        <v>121</v>
      </c>
      <c r="AH240" t="s">
        <v>120</v>
      </c>
      <c r="AI240" t="s">
        <v>121</v>
      </c>
      <c r="AJ240" t="s">
        <v>121</v>
      </c>
      <c r="AK240" t="s">
        <v>121</v>
      </c>
      <c r="AL240" t="s">
        <v>121</v>
      </c>
      <c r="AZ240" s="213" t="e">
        <v>#N/A</v>
      </c>
      <c r="BA240">
        <v>805547</v>
      </c>
      <c r="BB240" s="113"/>
    </row>
    <row r="241" spans="1:54" customFormat="1" ht="18.75" customHeight="1" x14ac:dyDescent="0.3">
      <c r="A241">
        <v>806162</v>
      </c>
      <c r="B241" s="113" t="s">
        <v>231</v>
      </c>
      <c r="K241" t="s">
        <v>121</v>
      </c>
      <c r="O241" t="s">
        <v>122</v>
      </c>
      <c r="R241" t="s">
        <v>120</v>
      </c>
      <c r="AA241" t="s">
        <v>122</v>
      </c>
      <c r="AC241" t="s">
        <v>122</v>
      </c>
      <c r="AD241" t="s">
        <v>122</v>
      </c>
      <c r="AF241" t="s">
        <v>122</v>
      </c>
      <c r="AG241" t="s">
        <v>120</v>
      </c>
      <c r="AH241" t="s">
        <v>121</v>
      </c>
      <c r="AJ241" t="s">
        <v>121</v>
      </c>
      <c r="AK241" t="s">
        <v>121</v>
      </c>
      <c r="AL241" t="s">
        <v>122</v>
      </c>
      <c r="AZ241" s="213" t="e">
        <v>#N/A</v>
      </c>
      <c r="BA241">
        <v>806162</v>
      </c>
      <c r="BB241" s="113"/>
    </row>
    <row r="242" spans="1:54" customFormat="1" ht="18.75" customHeight="1" x14ac:dyDescent="0.3">
      <c r="A242">
        <v>806605</v>
      </c>
      <c r="B242" s="113" t="s">
        <v>231</v>
      </c>
      <c r="D242" t="s">
        <v>120</v>
      </c>
      <c r="K242" t="s">
        <v>120</v>
      </c>
      <c r="V242" t="s">
        <v>122</v>
      </c>
      <c r="AA242" t="s">
        <v>121</v>
      </c>
      <c r="AB242" t="s">
        <v>121</v>
      </c>
      <c r="AC242" t="s">
        <v>121</v>
      </c>
      <c r="AD242" t="s">
        <v>121</v>
      </c>
      <c r="AE242" t="s">
        <v>121</v>
      </c>
      <c r="AF242" t="s">
        <v>121</v>
      </c>
      <c r="AG242" t="s">
        <v>121</v>
      </c>
      <c r="AH242" t="s">
        <v>121</v>
      </c>
      <c r="AI242" t="s">
        <v>121</v>
      </c>
      <c r="AJ242" t="s">
        <v>121</v>
      </c>
      <c r="AK242" t="s">
        <v>121</v>
      </c>
      <c r="AL242" t="s">
        <v>121</v>
      </c>
      <c r="AZ242" s="213" t="e">
        <v>#N/A</v>
      </c>
      <c r="BA242">
        <v>806605</v>
      </c>
      <c r="BB242" s="113"/>
    </row>
    <row r="243" spans="1:54" customFormat="1" ht="18.75" customHeight="1" x14ac:dyDescent="0.3">
      <c r="A243">
        <v>806694</v>
      </c>
      <c r="B243" s="113" t="s">
        <v>231</v>
      </c>
      <c r="H243" t="s">
        <v>122</v>
      </c>
      <c r="O243" t="s">
        <v>122</v>
      </c>
      <c r="R243" t="s">
        <v>122</v>
      </c>
      <c r="Y243" t="s">
        <v>122</v>
      </c>
      <c r="AA243" t="s">
        <v>121</v>
      </c>
      <c r="AB243" t="s">
        <v>122</v>
      </c>
      <c r="AC243" t="s">
        <v>122</v>
      </c>
      <c r="AD243" t="s">
        <v>122</v>
      </c>
      <c r="AE243" t="s">
        <v>121</v>
      </c>
      <c r="AF243" t="s">
        <v>122</v>
      </c>
      <c r="AG243" t="s">
        <v>121</v>
      </c>
      <c r="AH243" t="s">
        <v>121</v>
      </c>
      <c r="AI243" t="s">
        <v>122</v>
      </c>
      <c r="AJ243" t="s">
        <v>121</v>
      </c>
      <c r="AK243" t="s">
        <v>121</v>
      </c>
      <c r="AL243" t="s">
        <v>121</v>
      </c>
      <c r="AZ243" s="213" t="e">
        <v>#N/A</v>
      </c>
      <c r="BA243">
        <v>806694</v>
      </c>
      <c r="BB243" s="113"/>
    </row>
    <row r="244" spans="1:54" customFormat="1" ht="18.75" customHeight="1" x14ac:dyDescent="0.3">
      <c r="A244">
        <v>806793</v>
      </c>
      <c r="B244" s="113" t="s">
        <v>231</v>
      </c>
      <c r="O244" t="s">
        <v>122</v>
      </c>
      <c r="W244" t="s">
        <v>122</v>
      </c>
      <c r="Z244" t="s">
        <v>122</v>
      </c>
      <c r="AB244" t="s">
        <v>122</v>
      </c>
      <c r="AC244" t="s">
        <v>122</v>
      </c>
      <c r="AD244" t="s">
        <v>122</v>
      </c>
      <c r="AE244" t="s">
        <v>122</v>
      </c>
      <c r="AF244" t="s">
        <v>121</v>
      </c>
      <c r="AG244" t="s">
        <v>121</v>
      </c>
      <c r="AH244" t="s">
        <v>121</v>
      </c>
      <c r="AK244" t="s">
        <v>121</v>
      </c>
      <c r="AL244" t="s">
        <v>121</v>
      </c>
      <c r="AZ244" s="213" t="e">
        <v>#N/A</v>
      </c>
      <c r="BA244">
        <v>806793</v>
      </c>
      <c r="BB244" s="113"/>
    </row>
    <row r="245" spans="1:54" customFormat="1" ht="18.75" customHeight="1" x14ac:dyDescent="0.3">
      <c r="A245">
        <v>807116</v>
      </c>
      <c r="B245" s="113" t="s">
        <v>231</v>
      </c>
      <c r="K245" t="s">
        <v>122</v>
      </c>
      <c r="N245" t="s">
        <v>121</v>
      </c>
      <c r="O245" t="s">
        <v>122</v>
      </c>
      <c r="Z245" t="s">
        <v>122</v>
      </c>
      <c r="AA245" t="s">
        <v>122</v>
      </c>
      <c r="AC245" t="s">
        <v>122</v>
      </c>
      <c r="AD245" t="s">
        <v>121</v>
      </c>
      <c r="AE245" t="s">
        <v>122</v>
      </c>
      <c r="AF245" t="s">
        <v>122</v>
      </c>
      <c r="AG245" t="s">
        <v>121</v>
      </c>
      <c r="AH245" t="s">
        <v>122</v>
      </c>
      <c r="AI245" t="s">
        <v>122</v>
      </c>
      <c r="AJ245" t="s">
        <v>121</v>
      </c>
      <c r="AK245" t="s">
        <v>121</v>
      </c>
      <c r="AL245" t="s">
        <v>121</v>
      </c>
      <c r="AZ245" s="213" t="e">
        <v>#N/A</v>
      </c>
      <c r="BA245">
        <v>807116</v>
      </c>
      <c r="BB245" s="113"/>
    </row>
    <row r="246" spans="1:54" customFormat="1" ht="18.75" customHeight="1" x14ac:dyDescent="0.3">
      <c r="A246">
        <v>807161</v>
      </c>
      <c r="B246" s="113" t="s">
        <v>231</v>
      </c>
      <c r="J246" t="s">
        <v>122</v>
      </c>
      <c r="O246" t="s">
        <v>122</v>
      </c>
      <c r="V246" t="s">
        <v>122</v>
      </c>
      <c r="Z246" t="s">
        <v>121</v>
      </c>
      <c r="AA246" t="s">
        <v>121</v>
      </c>
      <c r="AB246" t="s">
        <v>121</v>
      </c>
      <c r="AC246" t="s">
        <v>121</v>
      </c>
      <c r="AD246" t="s">
        <v>121</v>
      </c>
      <c r="AE246" t="s">
        <v>121</v>
      </c>
      <c r="AF246" t="s">
        <v>121</v>
      </c>
      <c r="AG246" t="s">
        <v>121</v>
      </c>
      <c r="AH246" t="s">
        <v>121</v>
      </c>
      <c r="AI246" t="s">
        <v>121</v>
      </c>
      <c r="AJ246" t="s">
        <v>121</v>
      </c>
      <c r="AK246" t="s">
        <v>121</v>
      </c>
      <c r="AL246" t="s">
        <v>121</v>
      </c>
      <c r="AZ246" s="213" t="e">
        <v>#N/A</v>
      </c>
      <c r="BA246">
        <v>807161</v>
      </c>
      <c r="BB246" s="113"/>
    </row>
    <row r="247" spans="1:54" customFormat="1" ht="18.75" customHeight="1" x14ac:dyDescent="0.3">
      <c r="A247">
        <v>807206</v>
      </c>
      <c r="B247" s="113" t="s">
        <v>231</v>
      </c>
      <c r="O247" t="s">
        <v>120</v>
      </c>
      <c r="S247" t="s">
        <v>120</v>
      </c>
      <c r="AA247" t="s">
        <v>120</v>
      </c>
      <c r="AE247" t="s">
        <v>122</v>
      </c>
      <c r="AG247" t="s">
        <v>120</v>
      </c>
      <c r="AH247" t="s">
        <v>120</v>
      </c>
      <c r="AK247" t="s">
        <v>121</v>
      </c>
      <c r="AL247" t="s">
        <v>120</v>
      </c>
      <c r="AZ247" s="213" t="e">
        <v>#N/A</v>
      </c>
      <c r="BA247">
        <v>807206</v>
      </c>
      <c r="BB247" s="113"/>
    </row>
    <row r="248" spans="1:54" customFormat="1" ht="18.75" customHeight="1" x14ac:dyDescent="0.3">
      <c r="A248">
        <v>807258</v>
      </c>
      <c r="B248" s="113" t="s">
        <v>231</v>
      </c>
      <c r="M248" t="s">
        <v>122</v>
      </c>
      <c r="O248" t="s">
        <v>122</v>
      </c>
      <c r="V248" t="s">
        <v>122</v>
      </c>
      <c r="Z248" t="s">
        <v>121</v>
      </c>
      <c r="AA248" t="s">
        <v>121</v>
      </c>
      <c r="AB248" t="s">
        <v>122</v>
      </c>
      <c r="AC248" t="s">
        <v>122</v>
      </c>
      <c r="AD248" t="s">
        <v>122</v>
      </c>
      <c r="AE248" t="s">
        <v>122</v>
      </c>
      <c r="AF248" t="s">
        <v>122</v>
      </c>
      <c r="AG248" t="s">
        <v>122</v>
      </c>
      <c r="AH248" t="s">
        <v>121</v>
      </c>
      <c r="AI248" t="s">
        <v>121</v>
      </c>
      <c r="AJ248" t="s">
        <v>122</v>
      </c>
      <c r="AK248" t="s">
        <v>122</v>
      </c>
      <c r="AL248" t="s">
        <v>122</v>
      </c>
      <c r="AZ248" s="213" t="e">
        <v>#N/A</v>
      </c>
      <c r="BA248">
        <v>807258</v>
      </c>
      <c r="BB248" s="113"/>
    </row>
    <row r="249" spans="1:54" customFormat="1" ht="18.75" customHeight="1" x14ac:dyDescent="0.3">
      <c r="A249">
        <v>807450</v>
      </c>
      <c r="B249" s="113" t="s">
        <v>231</v>
      </c>
      <c r="N249" t="s">
        <v>120</v>
      </c>
      <c r="O249" t="s">
        <v>120</v>
      </c>
      <c r="V249" t="s">
        <v>120</v>
      </c>
      <c r="AA249" t="s">
        <v>120</v>
      </c>
      <c r="AB249" t="s">
        <v>120</v>
      </c>
      <c r="AD249" t="s">
        <v>120</v>
      </c>
      <c r="AE249" t="s">
        <v>120</v>
      </c>
      <c r="AF249" t="s">
        <v>120</v>
      </c>
      <c r="AG249" t="s">
        <v>121</v>
      </c>
      <c r="AH249" t="s">
        <v>121</v>
      </c>
      <c r="AI249" t="s">
        <v>121</v>
      </c>
      <c r="AJ249" t="s">
        <v>121</v>
      </c>
      <c r="AK249" t="s">
        <v>121</v>
      </c>
      <c r="AL249" t="s">
        <v>121</v>
      </c>
      <c r="AZ249" s="213" t="e">
        <v>#N/A</v>
      </c>
      <c r="BA249">
        <v>807450</v>
      </c>
      <c r="BB249" s="113"/>
    </row>
    <row r="250" spans="1:54" customFormat="1" ht="18.75" customHeight="1" x14ac:dyDescent="0.3">
      <c r="A250">
        <v>807640</v>
      </c>
      <c r="B250" s="113" t="s">
        <v>231</v>
      </c>
      <c r="V250" t="s">
        <v>122</v>
      </c>
      <c r="Z250" t="s">
        <v>120</v>
      </c>
      <c r="AA250" t="s">
        <v>122</v>
      </c>
      <c r="AC250" t="s">
        <v>122</v>
      </c>
      <c r="AG250" t="s">
        <v>121</v>
      </c>
      <c r="AJ250" t="s">
        <v>121</v>
      </c>
      <c r="AK250" t="s">
        <v>121</v>
      </c>
      <c r="AZ250" s="213" t="e">
        <v>#N/A</v>
      </c>
      <c r="BA250">
        <v>807640</v>
      </c>
      <c r="BB250" s="113"/>
    </row>
    <row r="251" spans="1:54" customFormat="1" ht="18.75" customHeight="1" x14ac:dyDescent="0.3">
      <c r="A251">
        <v>807748</v>
      </c>
      <c r="B251" s="113" t="s">
        <v>231</v>
      </c>
      <c r="O251" t="s">
        <v>122</v>
      </c>
      <c r="V251" t="s">
        <v>120</v>
      </c>
      <c r="W251" t="s">
        <v>120</v>
      </c>
      <c r="X251" t="s">
        <v>122</v>
      </c>
      <c r="Z251" t="s">
        <v>121</v>
      </c>
      <c r="AA251" t="s">
        <v>121</v>
      </c>
      <c r="AB251" t="s">
        <v>121</v>
      </c>
      <c r="AC251" t="s">
        <v>121</v>
      </c>
      <c r="AD251" t="s">
        <v>121</v>
      </c>
      <c r="AE251" t="s">
        <v>121</v>
      </c>
      <c r="AF251" t="s">
        <v>121</v>
      </c>
      <c r="AG251" t="s">
        <v>121</v>
      </c>
      <c r="AH251" t="s">
        <v>121</v>
      </c>
      <c r="AI251" t="s">
        <v>121</v>
      </c>
      <c r="AJ251" t="s">
        <v>121</v>
      </c>
      <c r="AK251" t="s">
        <v>121</v>
      </c>
      <c r="AL251" t="s">
        <v>121</v>
      </c>
      <c r="AZ251" s="213" t="e">
        <v>#N/A</v>
      </c>
      <c r="BA251">
        <v>807748</v>
      </c>
      <c r="BB251" s="113"/>
    </row>
    <row r="252" spans="1:54" customFormat="1" ht="18.75" customHeight="1" x14ac:dyDescent="0.3">
      <c r="A252">
        <v>808059</v>
      </c>
      <c r="B252" s="113" t="s">
        <v>231</v>
      </c>
      <c r="N252" t="s">
        <v>120</v>
      </c>
      <c r="O252" t="s">
        <v>122</v>
      </c>
      <c r="Z252" t="s">
        <v>121</v>
      </c>
      <c r="AA252" t="s">
        <v>121</v>
      </c>
      <c r="AB252" t="s">
        <v>121</v>
      </c>
      <c r="AC252" t="s">
        <v>121</v>
      </c>
      <c r="AD252" t="s">
        <v>121</v>
      </c>
      <c r="AE252" t="s">
        <v>121</v>
      </c>
      <c r="AF252" t="s">
        <v>121</v>
      </c>
      <c r="AG252" t="s">
        <v>121</v>
      </c>
      <c r="AH252" t="s">
        <v>121</v>
      </c>
      <c r="AI252" t="s">
        <v>121</v>
      </c>
      <c r="AJ252" t="s">
        <v>121</v>
      </c>
      <c r="AK252" t="s">
        <v>121</v>
      </c>
      <c r="AL252" t="s">
        <v>121</v>
      </c>
      <c r="AZ252" s="213" t="e">
        <v>#N/A</v>
      </c>
      <c r="BA252">
        <v>808059</v>
      </c>
      <c r="BB252" s="113"/>
    </row>
    <row r="253" spans="1:54" customFormat="1" ht="18.75" customHeight="1" x14ac:dyDescent="0.3">
      <c r="A253">
        <v>808069</v>
      </c>
      <c r="B253" s="113" t="s">
        <v>231</v>
      </c>
      <c r="O253" t="s">
        <v>120</v>
      </c>
      <c r="Q253" t="s">
        <v>120</v>
      </c>
      <c r="V253" t="s">
        <v>120</v>
      </c>
      <c r="Y253" t="s">
        <v>120</v>
      </c>
      <c r="AA253" t="s">
        <v>120</v>
      </c>
      <c r="AB253" t="s">
        <v>120</v>
      </c>
      <c r="AC253" t="s">
        <v>120</v>
      </c>
      <c r="AD253" t="s">
        <v>122</v>
      </c>
      <c r="AE253" t="s">
        <v>122</v>
      </c>
      <c r="AF253" t="s">
        <v>122</v>
      </c>
      <c r="AG253" t="s">
        <v>121</v>
      </c>
      <c r="AH253" t="s">
        <v>121</v>
      </c>
      <c r="AI253" t="s">
        <v>121</v>
      </c>
      <c r="AJ253" t="s">
        <v>121</v>
      </c>
      <c r="AK253" t="s">
        <v>121</v>
      </c>
      <c r="AL253" t="s">
        <v>121</v>
      </c>
      <c r="AZ253" s="213" t="e">
        <v>#N/A</v>
      </c>
      <c r="BA253">
        <v>808069</v>
      </c>
      <c r="BB253" s="113"/>
    </row>
    <row r="254" spans="1:54" customFormat="1" ht="18.75" customHeight="1" x14ac:dyDescent="0.3">
      <c r="A254">
        <v>808109</v>
      </c>
      <c r="B254" s="113" t="s">
        <v>231</v>
      </c>
      <c r="M254" t="s">
        <v>122</v>
      </c>
      <c r="O254" t="s">
        <v>122</v>
      </c>
      <c r="Y254" t="s">
        <v>122</v>
      </c>
      <c r="Z254" t="s">
        <v>122</v>
      </c>
      <c r="AA254" t="s">
        <v>122</v>
      </c>
      <c r="AB254" t="s">
        <v>122</v>
      </c>
      <c r="AC254" t="s">
        <v>122</v>
      </c>
      <c r="AD254" t="s">
        <v>122</v>
      </c>
      <c r="AE254" t="s">
        <v>122</v>
      </c>
      <c r="AF254" t="s">
        <v>122</v>
      </c>
      <c r="AG254" t="s">
        <v>122</v>
      </c>
      <c r="AH254" t="s">
        <v>122</v>
      </c>
      <c r="AI254" t="s">
        <v>122</v>
      </c>
      <c r="AJ254" t="s">
        <v>122</v>
      </c>
      <c r="AK254" t="s">
        <v>122</v>
      </c>
      <c r="AL254" t="s">
        <v>122</v>
      </c>
      <c r="AZ254" s="213" t="e">
        <v>#N/A</v>
      </c>
      <c r="BA254">
        <v>808109</v>
      </c>
      <c r="BB254" s="113"/>
    </row>
    <row r="255" spans="1:54" customFormat="1" ht="18.75" customHeight="1" x14ac:dyDescent="0.3">
      <c r="A255">
        <v>808144</v>
      </c>
      <c r="B255" s="113" t="s">
        <v>231</v>
      </c>
      <c r="H255" t="s">
        <v>122</v>
      </c>
      <c r="N255" t="s">
        <v>122</v>
      </c>
      <c r="O255" t="s">
        <v>122</v>
      </c>
      <c r="Q255" t="s">
        <v>122</v>
      </c>
      <c r="AA255" t="s">
        <v>122</v>
      </c>
      <c r="AB255" t="s">
        <v>122</v>
      </c>
      <c r="AC255" t="s">
        <v>122</v>
      </c>
      <c r="AD255" t="s">
        <v>122</v>
      </c>
      <c r="AF255" t="s">
        <v>122</v>
      </c>
      <c r="AG255" t="s">
        <v>122</v>
      </c>
      <c r="AH255" t="s">
        <v>122</v>
      </c>
      <c r="AI255" t="s">
        <v>122</v>
      </c>
      <c r="AJ255" t="s">
        <v>122</v>
      </c>
      <c r="AL255" t="s">
        <v>122</v>
      </c>
      <c r="AZ255" s="213" t="e">
        <v>#N/A</v>
      </c>
      <c r="BA255">
        <v>808144</v>
      </c>
      <c r="BB255" s="113"/>
    </row>
    <row r="256" spans="1:54" customFormat="1" ht="18.75" customHeight="1" x14ac:dyDescent="0.3">
      <c r="A256">
        <v>808374</v>
      </c>
      <c r="B256" s="113" t="s">
        <v>231</v>
      </c>
      <c r="O256" t="s">
        <v>122</v>
      </c>
      <c r="S256" t="s">
        <v>122</v>
      </c>
      <c r="X256" t="s">
        <v>122</v>
      </c>
      <c r="AA256" t="s">
        <v>120</v>
      </c>
      <c r="AB256" t="s">
        <v>120</v>
      </c>
      <c r="AC256" t="s">
        <v>120</v>
      </c>
      <c r="AD256" t="s">
        <v>120</v>
      </c>
      <c r="AE256" t="s">
        <v>120</v>
      </c>
      <c r="AF256" t="s">
        <v>121</v>
      </c>
      <c r="AG256" t="s">
        <v>122</v>
      </c>
      <c r="AH256" t="s">
        <v>121</v>
      </c>
      <c r="AI256" t="s">
        <v>121</v>
      </c>
      <c r="AJ256" t="s">
        <v>121</v>
      </c>
      <c r="AK256" t="s">
        <v>121</v>
      </c>
      <c r="AL256" t="s">
        <v>121</v>
      </c>
      <c r="AZ256" s="213" t="e">
        <v>#N/A</v>
      </c>
      <c r="BA256">
        <v>808374</v>
      </c>
      <c r="BB256" s="113"/>
    </row>
    <row r="257" spans="1:54" customFormat="1" ht="18.75" customHeight="1" x14ac:dyDescent="0.3">
      <c r="A257">
        <v>808405</v>
      </c>
      <c r="B257" s="113" t="s">
        <v>231</v>
      </c>
      <c r="O257" t="s">
        <v>122</v>
      </c>
      <c r="Z257" t="s">
        <v>120</v>
      </c>
      <c r="AA257" t="s">
        <v>122</v>
      </c>
      <c r="AB257" t="s">
        <v>122</v>
      </c>
      <c r="AD257" t="s">
        <v>122</v>
      </c>
      <c r="AE257" t="s">
        <v>122</v>
      </c>
      <c r="AG257" t="s">
        <v>122</v>
      </c>
      <c r="AH257" t="s">
        <v>121</v>
      </c>
      <c r="AI257" t="s">
        <v>122</v>
      </c>
      <c r="AJ257" t="s">
        <v>121</v>
      </c>
      <c r="AK257" t="s">
        <v>121</v>
      </c>
      <c r="AL257" t="s">
        <v>122</v>
      </c>
      <c r="AZ257" s="213" t="e">
        <v>#N/A</v>
      </c>
      <c r="BA257">
        <v>808405</v>
      </c>
      <c r="BB257" s="113"/>
    </row>
    <row r="258" spans="1:54" customFormat="1" ht="18.75" customHeight="1" x14ac:dyDescent="0.3">
      <c r="A258">
        <v>808763</v>
      </c>
      <c r="B258" s="113" t="s">
        <v>231</v>
      </c>
      <c r="O258" t="s">
        <v>120</v>
      </c>
      <c r="P258" t="s">
        <v>122</v>
      </c>
      <c r="V258" t="s">
        <v>122</v>
      </c>
      <c r="AA258" t="s">
        <v>122</v>
      </c>
      <c r="AB258" t="s">
        <v>121</v>
      </c>
      <c r="AC258" t="s">
        <v>122</v>
      </c>
      <c r="AE258" t="s">
        <v>121</v>
      </c>
      <c r="AF258" t="s">
        <v>121</v>
      </c>
      <c r="AG258" t="s">
        <v>121</v>
      </c>
      <c r="AH258" t="s">
        <v>121</v>
      </c>
      <c r="AI258" t="s">
        <v>121</v>
      </c>
      <c r="AJ258" t="s">
        <v>121</v>
      </c>
      <c r="AK258" t="s">
        <v>121</v>
      </c>
      <c r="AL258" t="s">
        <v>121</v>
      </c>
      <c r="AZ258" s="213" t="e">
        <v>#N/A</v>
      </c>
      <c r="BA258">
        <v>808763</v>
      </c>
      <c r="BB258" s="113"/>
    </row>
    <row r="259" spans="1:54" customFormat="1" ht="18.75" customHeight="1" x14ac:dyDescent="0.3">
      <c r="A259">
        <v>808825</v>
      </c>
      <c r="B259" s="113" t="s">
        <v>231</v>
      </c>
      <c r="O259" t="s">
        <v>122</v>
      </c>
      <c r="V259" t="s">
        <v>120</v>
      </c>
      <c r="W259" t="s">
        <v>122</v>
      </c>
      <c r="Z259" t="s">
        <v>121</v>
      </c>
      <c r="AA259" t="s">
        <v>122</v>
      </c>
      <c r="AC259" t="s">
        <v>121</v>
      </c>
      <c r="AD259" t="s">
        <v>121</v>
      </c>
      <c r="AE259" t="s">
        <v>121</v>
      </c>
      <c r="AF259" t="s">
        <v>121</v>
      </c>
      <c r="AG259" t="s">
        <v>121</v>
      </c>
      <c r="AH259" t="s">
        <v>121</v>
      </c>
      <c r="AI259" t="s">
        <v>121</v>
      </c>
      <c r="AJ259" t="s">
        <v>121</v>
      </c>
      <c r="AK259" t="s">
        <v>121</v>
      </c>
      <c r="AL259" t="s">
        <v>121</v>
      </c>
      <c r="AZ259" s="213" t="e">
        <v>#N/A</v>
      </c>
      <c r="BA259">
        <v>808825</v>
      </c>
      <c r="BB259" s="113"/>
    </row>
    <row r="260" spans="1:54" customFormat="1" ht="18.75" customHeight="1" x14ac:dyDescent="0.3">
      <c r="A260">
        <v>808885</v>
      </c>
      <c r="B260" s="113" t="s">
        <v>231</v>
      </c>
      <c r="K260" t="s">
        <v>122</v>
      </c>
      <c r="O260" t="s">
        <v>122</v>
      </c>
      <c r="R260" t="s">
        <v>122</v>
      </c>
      <c r="AA260" t="s">
        <v>122</v>
      </c>
      <c r="AC260" t="s">
        <v>120</v>
      </c>
      <c r="AD260" t="s">
        <v>120</v>
      </c>
      <c r="AE260" t="s">
        <v>120</v>
      </c>
      <c r="AF260" t="s">
        <v>122</v>
      </c>
      <c r="AG260" t="s">
        <v>121</v>
      </c>
      <c r="AH260" t="s">
        <v>122</v>
      </c>
      <c r="AI260" t="s">
        <v>122</v>
      </c>
      <c r="AK260" t="s">
        <v>122</v>
      </c>
      <c r="AL260" t="s">
        <v>122</v>
      </c>
      <c r="AZ260" s="213" t="e">
        <v>#N/A</v>
      </c>
      <c r="BA260">
        <v>808885</v>
      </c>
      <c r="BB260" s="113"/>
    </row>
    <row r="261" spans="1:54" customFormat="1" ht="18.75" customHeight="1" x14ac:dyDescent="0.3">
      <c r="A261">
        <v>809198</v>
      </c>
      <c r="B261" s="113" t="s">
        <v>231</v>
      </c>
      <c r="V261" t="s">
        <v>122</v>
      </c>
      <c r="AA261" t="s">
        <v>122</v>
      </c>
      <c r="AB261" t="s">
        <v>122</v>
      </c>
      <c r="AC261" t="s">
        <v>120</v>
      </c>
      <c r="AD261" t="s">
        <v>121</v>
      </c>
      <c r="AE261" t="s">
        <v>122</v>
      </c>
      <c r="AG261" t="s">
        <v>121</v>
      </c>
      <c r="AH261" t="s">
        <v>121</v>
      </c>
      <c r="AJ261" t="s">
        <v>121</v>
      </c>
      <c r="AK261" t="s">
        <v>121</v>
      </c>
      <c r="AL261" t="s">
        <v>122</v>
      </c>
      <c r="AZ261" s="213" t="e">
        <v>#N/A</v>
      </c>
      <c r="BA261">
        <v>809198</v>
      </c>
      <c r="BB261" s="113"/>
    </row>
    <row r="262" spans="1:54" customFormat="1" ht="18.75" customHeight="1" x14ac:dyDescent="0.3">
      <c r="A262">
        <v>809220</v>
      </c>
      <c r="B262" s="113" t="s">
        <v>231</v>
      </c>
      <c r="O262" t="s">
        <v>122</v>
      </c>
      <c r="V262" t="s">
        <v>122</v>
      </c>
      <c r="Y262" t="s">
        <v>122</v>
      </c>
      <c r="Z262" t="s">
        <v>121</v>
      </c>
      <c r="AA262" t="s">
        <v>121</v>
      </c>
      <c r="AB262" t="s">
        <v>121</v>
      </c>
      <c r="AC262" t="s">
        <v>121</v>
      </c>
      <c r="AD262" t="s">
        <v>121</v>
      </c>
      <c r="AE262" t="s">
        <v>121</v>
      </c>
      <c r="AF262" t="s">
        <v>121</v>
      </c>
      <c r="AG262" t="s">
        <v>121</v>
      </c>
      <c r="AH262" t="s">
        <v>121</v>
      </c>
      <c r="AI262" t="s">
        <v>121</v>
      </c>
      <c r="AJ262" t="s">
        <v>121</v>
      </c>
      <c r="AK262" t="s">
        <v>121</v>
      </c>
      <c r="AL262" t="s">
        <v>121</v>
      </c>
      <c r="AZ262" s="213" t="e">
        <v>#N/A</v>
      </c>
      <c r="BA262">
        <v>809220</v>
      </c>
      <c r="BB262" s="113"/>
    </row>
    <row r="263" spans="1:54" customFormat="1" ht="18.75" customHeight="1" x14ac:dyDescent="0.3">
      <c r="A263">
        <v>809361</v>
      </c>
      <c r="B263" s="113" t="s">
        <v>231</v>
      </c>
      <c r="O263" t="s">
        <v>122</v>
      </c>
      <c r="Y263" t="s">
        <v>121</v>
      </c>
      <c r="Z263" t="s">
        <v>122</v>
      </c>
      <c r="AA263" t="s">
        <v>122</v>
      </c>
      <c r="AB263" t="s">
        <v>122</v>
      </c>
      <c r="AD263" t="s">
        <v>122</v>
      </c>
      <c r="AE263" t="s">
        <v>122</v>
      </c>
      <c r="AF263" t="s">
        <v>121</v>
      </c>
      <c r="AG263" t="s">
        <v>121</v>
      </c>
      <c r="AH263" t="s">
        <v>121</v>
      </c>
      <c r="AI263" t="s">
        <v>121</v>
      </c>
      <c r="AJ263" t="s">
        <v>121</v>
      </c>
      <c r="AK263" t="s">
        <v>121</v>
      </c>
      <c r="AL263" t="s">
        <v>121</v>
      </c>
      <c r="AZ263" s="213" t="e">
        <v>#N/A</v>
      </c>
      <c r="BA263">
        <v>809361</v>
      </c>
      <c r="BB263" s="113"/>
    </row>
    <row r="264" spans="1:54" customFormat="1" ht="18.75" customHeight="1" x14ac:dyDescent="0.3">
      <c r="A264">
        <v>809396</v>
      </c>
      <c r="B264" s="113" t="s">
        <v>231</v>
      </c>
      <c r="O264" t="s">
        <v>122</v>
      </c>
      <c r="S264" t="s">
        <v>122</v>
      </c>
      <c r="Y264" t="s">
        <v>120</v>
      </c>
      <c r="Z264" t="s">
        <v>121</v>
      </c>
      <c r="AA264" t="s">
        <v>121</v>
      </c>
      <c r="AB264" t="s">
        <v>122</v>
      </c>
      <c r="AC264" t="s">
        <v>122</v>
      </c>
      <c r="AD264" t="s">
        <v>121</v>
      </c>
      <c r="AE264" t="s">
        <v>122</v>
      </c>
      <c r="AF264" t="s">
        <v>121</v>
      </c>
      <c r="AG264" t="s">
        <v>121</v>
      </c>
      <c r="AH264" t="s">
        <v>121</v>
      </c>
      <c r="AI264" t="s">
        <v>121</v>
      </c>
      <c r="AJ264" t="s">
        <v>121</v>
      </c>
      <c r="AK264" t="s">
        <v>121</v>
      </c>
      <c r="AL264" t="s">
        <v>121</v>
      </c>
      <c r="AZ264" s="213" t="e">
        <v>#N/A</v>
      </c>
      <c r="BA264">
        <v>809396</v>
      </c>
      <c r="BB264" s="113"/>
    </row>
    <row r="265" spans="1:54" customFormat="1" ht="18.75" customHeight="1" x14ac:dyDescent="0.3">
      <c r="A265">
        <v>809398</v>
      </c>
      <c r="B265" s="113" t="s">
        <v>231</v>
      </c>
      <c r="O265" t="s">
        <v>122</v>
      </c>
      <c r="V265" t="s">
        <v>122</v>
      </c>
      <c r="X265" t="s">
        <v>120</v>
      </c>
      <c r="Y265" t="s">
        <v>120</v>
      </c>
      <c r="AA265" t="s">
        <v>121</v>
      </c>
      <c r="AB265" t="s">
        <v>121</v>
      </c>
      <c r="AC265" t="s">
        <v>121</v>
      </c>
      <c r="AD265" t="s">
        <v>121</v>
      </c>
      <c r="AE265" t="s">
        <v>121</v>
      </c>
      <c r="AF265" t="s">
        <v>121</v>
      </c>
      <c r="AG265" t="s">
        <v>121</v>
      </c>
      <c r="AH265" t="s">
        <v>121</v>
      </c>
      <c r="AI265" t="s">
        <v>121</v>
      </c>
      <c r="AJ265" t="s">
        <v>121</v>
      </c>
      <c r="AK265" t="s">
        <v>121</v>
      </c>
      <c r="AL265" t="s">
        <v>121</v>
      </c>
      <c r="AZ265" s="213" t="e">
        <v>#N/A</v>
      </c>
      <c r="BA265">
        <v>809398</v>
      </c>
      <c r="BB265" s="113"/>
    </row>
    <row r="266" spans="1:54" customFormat="1" ht="18.75" customHeight="1" x14ac:dyDescent="0.3">
      <c r="A266">
        <v>809650</v>
      </c>
      <c r="B266" s="113" t="s">
        <v>231</v>
      </c>
      <c r="O266" t="s">
        <v>122</v>
      </c>
      <c r="X266" t="s">
        <v>122</v>
      </c>
      <c r="Z266" t="s">
        <v>120</v>
      </c>
      <c r="AA266" t="s">
        <v>120</v>
      </c>
      <c r="AB266" t="s">
        <v>122</v>
      </c>
      <c r="AC266" t="s">
        <v>120</v>
      </c>
      <c r="AD266" t="s">
        <v>120</v>
      </c>
      <c r="AE266" t="s">
        <v>120</v>
      </c>
      <c r="AF266" t="s">
        <v>121</v>
      </c>
      <c r="AG266" t="s">
        <v>121</v>
      </c>
      <c r="AH266" t="s">
        <v>121</v>
      </c>
      <c r="AI266" t="s">
        <v>121</v>
      </c>
      <c r="AJ266" t="s">
        <v>121</v>
      </c>
      <c r="AK266" t="s">
        <v>121</v>
      </c>
      <c r="AL266" t="s">
        <v>121</v>
      </c>
      <c r="AZ266" s="213" t="e">
        <v>#N/A</v>
      </c>
      <c r="BA266">
        <v>809650</v>
      </c>
      <c r="BB266" s="113"/>
    </row>
    <row r="267" spans="1:54" customFormat="1" ht="18.75" customHeight="1" x14ac:dyDescent="0.3">
      <c r="A267">
        <v>809692</v>
      </c>
      <c r="B267" s="113" t="s">
        <v>231</v>
      </c>
      <c r="O267" t="s">
        <v>121</v>
      </c>
      <c r="X267" t="s">
        <v>120</v>
      </c>
      <c r="Y267" t="s">
        <v>122</v>
      </c>
      <c r="Z267" t="s">
        <v>121</v>
      </c>
      <c r="AA267" t="s">
        <v>121</v>
      </c>
      <c r="AB267" t="s">
        <v>121</v>
      </c>
      <c r="AC267" t="s">
        <v>121</v>
      </c>
      <c r="AD267" t="s">
        <v>121</v>
      </c>
      <c r="AE267" t="s">
        <v>121</v>
      </c>
      <c r="AF267" t="s">
        <v>121</v>
      </c>
      <c r="AG267" t="s">
        <v>121</v>
      </c>
      <c r="AH267" t="s">
        <v>121</v>
      </c>
      <c r="AI267" t="s">
        <v>121</v>
      </c>
      <c r="AJ267" t="s">
        <v>121</v>
      </c>
      <c r="AK267" t="s">
        <v>121</v>
      </c>
      <c r="AL267" t="s">
        <v>121</v>
      </c>
      <c r="AZ267" s="213" t="e">
        <v>#N/A</v>
      </c>
      <c r="BA267">
        <v>809692</v>
      </c>
      <c r="BB267" s="113"/>
    </row>
    <row r="268" spans="1:54" customFormat="1" ht="18.75" customHeight="1" x14ac:dyDescent="0.3">
      <c r="A268">
        <v>809717</v>
      </c>
      <c r="B268" s="113" t="s">
        <v>231</v>
      </c>
      <c r="N268" t="s">
        <v>122</v>
      </c>
      <c r="O268" t="s">
        <v>122</v>
      </c>
      <c r="V268" t="s">
        <v>122</v>
      </c>
      <c r="AA268" t="s">
        <v>121</v>
      </c>
      <c r="AB268" t="s">
        <v>122</v>
      </c>
      <c r="AD268" t="s">
        <v>121</v>
      </c>
      <c r="AE268" t="s">
        <v>121</v>
      </c>
      <c r="AF268" t="s">
        <v>121</v>
      </c>
      <c r="AG268" t="s">
        <v>121</v>
      </c>
      <c r="AH268" t="s">
        <v>121</v>
      </c>
      <c r="AJ268" t="s">
        <v>121</v>
      </c>
      <c r="AK268" t="s">
        <v>121</v>
      </c>
      <c r="AL268" t="s">
        <v>121</v>
      </c>
      <c r="AZ268" s="213" t="e">
        <v>#N/A</v>
      </c>
      <c r="BA268">
        <v>809717</v>
      </c>
      <c r="BB268" s="113"/>
    </row>
    <row r="269" spans="1:54" customFormat="1" ht="18.75" customHeight="1" x14ac:dyDescent="0.3">
      <c r="A269">
        <v>809731</v>
      </c>
      <c r="B269" s="113" t="s">
        <v>231</v>
      </c>
      <c r="H269" t="s">
        <v>120</v>
      </c>
      <c r="X269" t="s">
        <v>120</v>
      </c>
      <c r="Y269" t="s">
        <v>120</v>
      </c>
      <c r="AA269" t="s">
        <v>121</v>
      </c>
      <c r="AB269" t="s">
        <v>122</v>
      </c>
      <c r="AD269" t="s">
        <v>122</v>
      </c>
      <c r="AE269" t="s">
        <v>122</v>
      </c>
      <c r="AG269" t="s">
        <v>121</v>
      </c>
      <c r="AH269" t="s">
        <v>121</v>
      </c>
      <c r="AI269" t="s">
        <v>121</v>
      </c>
      <c r="AJ269" t="s">
        <v>121</v>
      </c>
      <c r="AK269" t="s">
        <v>121</v>
      </c>
      <c r="AL269" t="s">
        <v>121</v>
      </c>
      <c r="AZ269" s="213" t="e">
        <v>#N/A</v>
      </c>
      <c r="BA269">
        <v>809731</v>
      </c>
      <c r="BB269" s="113"/>
    </row>
    <row r="270" spans="1:54" customFormat="1" ht="18.75" customHeight="1" x14ac:dyDescent="0.3">
      <c r="A270">
        <v>809746</v>
      </c>
      <c r="B270" s="113" t="s">
        <v>231</v>
      </c>
      <c r="O270" t="s">
        <v>122</v>
      </c>
      <c r="V270" t="s">
        <v>122</v>
      </c>
      <c r="AB270" t="s">
        <v>120</v>
      </c>
      <c r="AC270" t="s">
        <v>120</v>
      </c>
      <c r="AD270" t="s">
        <v>121</v>
      </c>
      <c r="AE270" t="s">
        <v>121</v>
      </c>
      <c r="AG270" t="s">
        <v>121</v>
      </c>
      <c r="AH270" t="s">
        <v>122</v>
      </c>
      <c r="AI270" t="s">
        <v>122</v>
      </c>
      <c r="AK270" t="s">
        <v>121</v>
      </c>
      <c r="AZ270" s="213" t="e">
        <v>#N/A</v>
      </c>
      <c r="BA270">
        <v>809746</v>
      </c>
      <c r="BB270" s="113"/>
    </row>
    <row r="271" spans="1:54" customFormat="1" ht="18.75" customHeight="1" x14ac:dyDescent="0.3">
      <c r="A271">
        <v>809856</v>
      </c>
      <c r="B271" s="113" t="s">
        <v>231</v>
      </c>
      <c r="D271" t="s">
        <v>120</v>
      </c>
      <c r="AA271" t="s">
        <v>120</v>
      </c>
      <c r="AB271" t="s">
        <v>120</v>
      </c>
      <c r="AC271" t="s">
        <v>120</v>
      </c>
      <c r="AD271" t="s">
        <v>120</v>
      </c>
      <c r="AE271" t="s">
        <v>120</v>
      </c>
      <c r="AF271" t="s">
        <v>120</v>
      </c>
      <c r="AG271" t="s">
        <v>122</v>
      </c>
      <c r="AH271" t="s">
        <v>122</v>
      </c>
      <c r="AI271" t="s">
        <v>122</v>
      </c>
      <c r="AJ271" t="s">
        <v>122</v>
      </c>
      <c r="AK271" t="s">
        <v>122</v>
      </c>
      <c r="AL271" t="s">
        <v>122</v>
      </c>
      <c r="AZ271" s="213" t="e">
        <v>#N/A</v>
      </c>
      <c r="BA271">
        <v>809856</v>
      </c>
      <c r="BB271" s="113"/>
    </row>
    <row r="272" spans="1:54" customFormat="1" ht="18.75" customHeight="1" x14ac:dyDescent="0.3">
      <c r="A272">
        <v>809917</v>
      </c>
      <c r="B272" s="113" t="s">
        <v>231</v>
      </c>
      <c r="O272" t="s">
        <v>120</v>
      </c>
      <c r="Z272" t="s">
        <v>120</v>
      </c>
      <c r="AC272" t="s">
        <v>120</v>
      </c>
      <c r="AD272" t="s">
        <v>120</v>
      </c>
      <c r="AE272" t="s">
        <v>120</v>
      </c>
      <c r="AH272" t="s">
        <v>122</v>
      </c>
      <c r="AK272" t="s">
        <v>122</v>
      </c>
      <c r="AZ272" s="213" t="e">
        <v>#N/A</v>
      </c>
      <c r="BA272">
        <v>809917</v>
      </c>
      <c r="BB272" s="113"/>
    </row>
    <row r="273" spans="1:54" customFormat="1" ht="18.75" customHeight="1" x14ac:dyDescent="0.3">
      <c r="A273">
        <v>810101</v>
      </c>
      <c r="B273" s="113" t="s">
        <v>231</v>
      </c>
      <c r="N273" t="s">
        <v>120</v>
      </c>
      <c r="O273" t="s">
        <v>122</v>
      </c>
      <c r="V273" t="s">
        <v>120</v>
      </c>
      <c r="AA273" t="s">
        <v>120</v>
      </c>
      <c r="AB273" t="s">
        <v>120</v>
      </c>
      <c r="AC273" t="s">
        <v>120</v>
      </c>
      <c r="AD273" t="s">
        <v>120</v>
      </c>
      <c r="AE273" t="s">
        <v>120</v>
      </c>
      <c r="AF273" t="s">
        <v>120</v>
      </c>
      <c r="AG273" t="s">
        <v>121</v>
      </c>
      <c r="AH273" t="s">
        <v>121</v>
      </c>
      <c r="AI273" t="s">
        <v>121</v>
      </c>
      <c r="AJ273" t="s">
        <v>121</v>
      </c>
      <c r="AK273" t="s">
        <v>121</v>
      </c>
      <c r="AL273" t="s">
        <v>121</v>
      </c>
      <c r="AZ273" s="213" t="e">
        <v>#N/A</v>
      </c>
      <c r="BA273">
        <v>810101</v>
      </c>
      <c r="BB273" s="113"/>
    </row>
    <row r="274" spans="1:54" customFormat="1" ht="18.75" customHeight="1" x14ac:dyDescent="0.3">
      <c r="A274">
        <v>810134</v>
      </c>
      <c r="B274" s="113" t="s">
        <v>231</v>
      </c>
      <c r="J274" t="s">
        <v>120</v>
      </c>
      <c r="K274" t="s">
        <v>122</v>
      </c>
      <c r="W274" t="s">
        <v>122</v>
      </c>
      <c r="AA274" t="s">
        <v>121</v>
      </c>
      <c r="AB274" t="s">
        <v>122</v>
      </c>
      <c r="AE274" t="s">
        <v>121</v>
      </c>
      <c r="AF274" t="s">
        <v>121</v>
      </c>
      <c r="AG274" t="s">
        <v>121</v>
      </c>
      <c r="AH274" t="s">
        <v>121</v>
      </c>
      <c r="AI274" t="s">
        <v>121</v>
      </c>
      <c r="AJ274" t="s">
        <v>121</v>
      </c>
      <c r="AK274" t="s">
        <v>121</v>
      </c>
      <c r="AL274" t="s">
        <v>121</v>
      </c>
      <c r="AZ274" s="213" t="e">
        <v>#N/A</v>
      </c>
      <c r="BA274">
        <v>810134</v>
      </c>
      <c r="BB274" s="113"/>
    </row>
    <row r="275" spans="1:54" customFormat="1" ht="18.75" customHeight="1" x14ac:dyDescent="0.3">
      <c r="A275">
        <v>810308</v>
      </c>
      <c r="B275" s="113" t="s">
        <v>231</v>
      </c>
      <c r="O275" t="s">
        <v>122</v>
      </c>
      <c r="R275" t="s">
        <v>122</v>
      </c>
      <c r="Y275" t="s">
        <v>122</v>
      </c>
      <c r="Z275" t="s">
        <v>121</v>
      </c>
      <c r="AA275" t="s">
        <v>121</v>
      </c>
      <c r="AB275" t="s">
        <v>121</v>
      </c>
      <c r="AC275" t="s">
        <v>121</v>
      </c>
      <c r="AD275" t="s">
        <v>121</v>
      </c>
      <c r="AE275" t="s">
        <v>121</v>
      </c>
      <c r="AF275" t="s">
        <v>121</v>
      </c>
      <c r="AG275" t="s">
        <v>121</v>
      </c>
      <c r="AH275" t="s">
        <v>121</v>
      </c>
      <c r="AI275" t="s">
        <v>121</v>
      </c>
      <c r="AJ275" t="s">
        <v>121</v>
      </c>
      <c r="AK275" t="s">
        <v>121</v>
      </c>
      <c r="AL275" t="s">
        <v>121</v>
      </c>
      <c r="AZ275" s="213" t="e">
        <v>#N/A</v>
      </c>
      <c r="BA275">
        <v>810308</v>
      </c>
      <c r="BB275" s="113"/>
    </row>
    <row r="276" spans="1:54" customFormat="1" ht="18.75" customHeight="1" x14ac:dyDescent="0.3">
      <c r="A276">
        <v>810493</v>
      </c>
      <c r="B276" s="113" t="s">
        <v>231</v>
      </c>
      <c r="O276" t="s">
        <v>120</v>
      </c>
      <c r="Q276" t="s">
        <v>120</v>
      </c>
      <c r="V276" t="s">
        <v>122</v>
      </c>
      <c r="AB276" t="s">
        <v>122</v>
      </c>
      <c r="AE276" t="s">
        <v>122</v>
      </c>
      <c r="AG276" t="s">
        <v>121</v>
      </c>
      <c r="AH276" t="s">
        <v>121</v>
      </c>
      <c r="AI276" t="s">
        <v>121</v>
      </c>
      <c r="AJ276" t="s">
        <v>121</v>
      </c>
      <c r="AK276" t="s">
        <v>121</v>
      </c>
      <c r="AL276" t="s">
        <v>121</v>
      </c>
      <c r="AZ276" s="213" t="e">
        <v>#N/A</v>
      </c>
      <c r="BA276">
        <v>810493</v>
      </c>
      <c r="BB276" s="113"/>
    </row>
    <row r="277" spans="1:54" customFormat="1" ht="18.75" customHeight="1" x14ac:dyDescent="0.3">
      <c r="A277">
        <v>810622</v>
      </c>
      <c r="B277" s="113" t="s">
        <v>231</v>
      </c>
      <c r="O277" t="s">
        <v>122</v>
      </c>
      <c r="U277" t="s">
        <v>120</v>
      </c>
      <c r="V277" t="s">
        <v>121</v>
      </c>
      <c r="X277" t="s">
        <v>120</v>
      </c>
      <c r="Z277" t="s">
        <v>122</v>
      </c>
      <c r="AA277" t="s">
        <v>121</v>
      </c>
      <c r="AB277" t="s">
        <v>122</v>
      </c>
      <c r="AC277" t="s">
        <v>122</v>
      </c>
      <c r="AD277" t="s">
        <v>121</v>
      </c>
      <c r="AE277" t="s">
        <v>121</v>
      </c>
      <c r="AG277" t="s">
        <v>121</v>
      </c>
      <c r="AH277" t="s">
        <v>121</v>
      </c>
      <c r="AI277" t="s">
        <v>121</v>
      </c>
      <c r="AJ277" t="s">
        <v>121</v>
      </c>
      <c r="AK277" t="s">
        <v>121</v>
      </c>
      <c r="AL277" t="s">
        <v>121</v>
      </c>
      <c r="AZ277" s="213" t="e">
        <v>#N/A</v>
      </c>
      <c r="BA277">
        <v>810622</v>
      </c>
      <c r="BB277" s="113"/>
    </row>
    <row r="278" spans="1:54" customFormat="1" ht="18.75" customHeight="1" x14ac:dyDescent="0.3">
      <c r="A278">
        <v>810805</v>
      </c>
      <c r="B278" s="113" t="s">
        <v>231</v>
      </c>
      <c r="D278" t="s">
        <v>120</v>
      </c>
      <c r="J278" t="s">
        <v>120</v>
      </c>
      <c r="R278" t="s">
        <v>120</v>
      </c>
      <c r="V278" t="s">
        <v>120</v>
      </c>
      <c r="AB278" t="s">
        <v>120</v>
      </c>
      <c r="AC278" t="s">
        <v>121</v>
      </c>
      <c r="AH278" t="s">
        <v>122</v>
      </c>
      <c r="AJ278" t="s">
        <v>121</v>
      </c>
      <c r="AL278" t="s">
        <v>121</v>
      </c>
      <c r="AZ278" s="213" t="e">
        <v>#N/A</v>
      </c>
      <c r="BA278">
        <v>810805</v>
      </c>
      <c r="BB278" s="113"/>
    </row>
    <row r="279" spans="1:54" customFormat="1" ht="18.75" customHeight="1" x14ac:dyDescent="0.3">
      <c r="A279">
        <v>810903</v>
      </c>
      <c r="B279" s="113" t="s">
        <v>231</v>
      </c>
      <c r="J279" t="s">
        <v>120</v>
      </c>
      <c r="M279" t="s">
        <v>120</v>
      </c>
      <c r="V279" t="s">
        <v>122</v>
      </c>
      <c r="AA279" t="s">
        <v>122</v>
      </c>
      <c r="AB279" t="s">
        <v>122</v>
      </c>
      <c r="AC279" t="s">
        <v>120</v>
      </c>
      <c r="AD279" t="s">
        <v>122</v>
      </c>
      <c r="AG279" t="s">
        <v>121</v>
      </c>
      <c r="AH279" t="s">
        <v>122</v>
      </c>
      <c r="AI279" t="s">
        <v>121</v>
      </c>
      <c r="AJ279" t="s">
        <v>122</v>
      </c>
      <c r="AK279" t="s">
        <v>121</v>
      </c>
      <c r="AL279" t="s">
        <v>121</v>
      </c>
      <c r="AZ279" s="213" t="e">
        <v>#N/A</v>
      </c>
      <c r="BA279">
        <v>810903</v>
      </c>
      <c r="BB279" s="113"/>
    </row>
    <row r="280" spans="1:54" customFormat="1" ht="18.75" customHeight="1" x14ac:dyDescent="0.3">
      <c r="A280">
        <v>810909</v>
      </c>
      <c r="B280" s="113" t="s">
        <v>231</v>
      </c>
      <c r="N280" t="s">
        <v>122</v>
      </c>
      <c r="O280" t="s">
        <v>122</v>
      </c>
      <c r="Z280" t="s">
        <v>120</v>
      </c>
      <c r="AA280" t="s">
        <v>122</v>
      </c>
      <c r="AB280" t="s">
        <v>122</v>
      </c>
      <c r="AD280" t="s">
        <v>122</v>
      </c>
      <c r="AF280" t="s">
        <v>122</v>
      </c>
      <c r="AG280" t="s">
        <v>120</v>
      </c>
      <c r="AH280" t="s">
        <v>122</v>
      </c>
      <c r="AI280" t="s">
        <v>122</v>
      </c>
      <c r="AJ280" t="s">
        <v>121</v>
      </c>
      <c r="AK280" t="s">
        <v>122</v>
      </c>
      <c r="AL280" t="s">
        <v>122</v>
      </c>
      <c r="AZ280" s="213" t="e">
        <v>#N/A</v>
      </c>
      <c r="BA280">
        <v>810909</v>
      </c>
      <c r="BB280" s="113"/>
    </row>
    <row r="281" spans="1:54" customFormat="1" ht="18.75" customHeight="1" x14ac:dyDescent="0.3">
      <c r="A281">
        <v>810948</v>
      </c>
      <c r="B281" s="113" t="s">
        <v>231</v>
      </c>
      <c r="O281" t="s">
        <v>120</v>
      </c>
      <c r="P281" t="s">
        <v>120</v>
      </c>
      <c r="W281" t="s">
        <v>122</v>
      </c>
      <c r="AA281" t="s">
        <v>122</v>
      </c>
      <c r="AB281" t="s">
        <v>120</v>
      </c>
      <c r="AC281" t="s">
        <v>121</v>
      </c>
      <c r="AD281" t="s">
        <v>120</v>
      </c>
      <c r="AE281" t="s">
        <v>121</v>
      </c>
      <c r="AF281" t="s">
        <v>120</v>
      </c>
      <c r="AG281" t="s">
        <v>121</v>
      </c>
      <c r="AH281" t="s">
        <v>121</v>
      </c>
      <c r="AI281" t="s">
        <v>121</v>
      </c>
      <c r="AJ281" t="s">
        <v>121</v>
      </c>
      <c r="AK281" t="s">
        <v>121</v>
      </c>
      <c r="AL281" t="s">
        <v>121</v>
      </c>
      <c r="AZ281" s="213" t="e">
        <v>#N/A</v>
      </c>
      <c r="BA281">
        <v>810948</v>
      </c>
      <c r="BB281" s="113"/>
    </row>
    <row r="282" spans="1:54" customFormat="1" ht="18.75" customHeight="1" x14ac:dyDescent="0.3">
      <c r="A282">
        <v>811002</v>
      </c>
      <c r="B282" s="113" t="s">
        <v>231</v>
      </c>
      <c r="O282" t="s">
        <v>121</v>
      </c>
      <c r="R282" t="s">
        <v>122</v>
      </c>
      <c r="V282" t="s">
        <v>122</v>
      </c>
      <c r="Z282" t="s">
        <v>121</v>
      </c>
      <c r="AC282" t="s">
        <v>121</v>
      </c>
      <c r="AD282" t="s">
        <v>121</v>
      </c>
      <c r="AE282" t="s">
        <v>121</v>
      </c>
      <c r="AG282" t="s">
        <v>121</v>
      </c>
      <c r="AH282" t="s">
        <v>121</v>
      </c>
      <c r="AI282" t="s">
        <v>121</v>
      </c>
      <c r="AJ282" t="s">
        <v>122</v>
      </c>
      <c r="AK282" t="s">
        <v>121</v>
      </c>
      <c r="AL282" t="s">
        <v>122</v>
      </c>
      <c r="AZ282" s="213" t="e">
        <v>#N/A</v>
      </c>
      <c r="BA282">
        <v>811002</v>
      </c>
      <c r="BB282" s="113"/>
    </row>
    <row r="283" spans="1:54" customFormat="1" ht="18.75" customHeight="1" x14ac:dyDescent="0.3">
      <c r="A283">
        <v>811138</v>
      </c>
      <c r="B283" s="113" t="s">
        <v>231</v>
      </c>
      <c r="O283" t="s">
        <v>122</v>
      </c>
      <c r="Z283" t="s">
        <v>121</v>
      </c>
      <c r="AD283" t="s">
        <v>122</v>
      </c>
      <c r="AH283" t="s">
        <v>122</v>
      </c>
      <c r="AK283" t="s">
        <v>121</v>
      </c>
      <c r="AZ283" s="213" t="e">
        <v>#N/A</v>
      </c>
      <c r="BA283">
        <v>811138</v>
      </c>
      <c r="BB283" s="113"/>
    </row>
    <row r="284" spans="1:54" customFormat="1" ht="18.75" customHeight="1" x14ac:dyDescent="0.3">
      <c r="A284">
        <v>811142</v>
      </c>
      <c r="B284" s="113" t="s">
        <v>231</v>
      </c>
      <c r="AA284" t="s">
        <v>122</v>
      </c>
      <c r="AB284" t="s">
        <v>121</v>
      </c>
      <c r="AC284" t="s">
        <v>121</v>
      </c>
      <c r="AD284" t="s">
        <v>122</v>
      </c>
      <c r="AE284" t="s">
        <v>121</v>
      </c>
      <c r="AF284" t="s">
        <v>121</v>
      </c>
      <c r="AG284" t="s">
        <v>121</v>
      </c>
      <c r="AH284" t="s">
        <v>121</v>
      </c>
      <c r="AI284" t="s">
        <v>121</v>
      </c>
      <c r="AJ284" t="s">
        <v>121</v>
      </c>
      <c r="AK284" t="s">
        <v>121</v>
      </c>
      <c r="AL284" t="s">
        <v>121</v>
      </c>
      <c r="AZ284" s="213" t="e">
        <v>#N/A</v>
      </c>
      <c r="BA284">
        <v>811142</v>
      </c>
      <c r="BB284" s="113"/>
    </row>
    <row r="285" spans="1:54" customFormat="1" ht="18.75" customHeight="1" x14ac:dyDescent="0.3">
      <c r="A285">
        <v>811167</v>
      </c>
      <c r="B285" s="113" t="s">
        <v>231</v>
      </c>
      <c r="O285" t="s">
        <v>122</v>
      </c>
      <c r="R285" t="s">
        <v>122</v>
      </c>
      <c r="AA285" t="s">
        <v>122</v>
      </c>
      <c r="AB285" t="s">
        <v>121</v>
      </c>
      <c r="AC285" t="s">
        <v>121</v>
      </c>
      <c r="AD285" t="s">
        <v>122</v>
      </c>
      <c r="AE285" t="s">
        <v>121</v>
      </c>
      <c r="AF285" t="s">
        <v>121</v>
      </c>
      <c r="AG285" t="s">
        <v>121</v>
      </c>
      <c r="AH285" t="s">
        <v>121</v>
      </c>
      <c r="AI285" t="s">
        <v>121</v>
      </c>
      <c r="AJ285" t="s">
        <v>121</v>
      </c>
      <c r="AK285" t="s">
        <v>121</v>
      </c>
      <c r="AL285" t="s">
        <v>121</v>
      </c>
      <c r="AZ285" s="213" t="e">
        <v>#N/A</v>
      </c>
      <c r="BA285">
        <v>811167</v>
      </c>
      <c r="BB285" s="113"/>
    </row>
    <row r="286" spans="1:54" customFormat="1" ht="18.75" customHeight="1" x14ac:dyDescent="0.3">
      <c r="A286">
        <v>811228</v>
      </c>
      <c r="B286" s="113" t="s">
        <v>231</v>
      </c>
      <c r="L286" t="s">
        <v>122</v>
      </c>
      <c r="O286" t="s">
        <v>122</v>
      </c>
      <c r="T286" t="s">
        <v>120</v>
      </c>
      <c r="U286" t="s">
        <v>122</v>
      </c>
      <c r="X286" t="s">
        <v>122</v>
      </c>
      <c r="Y286" t="s">
        <v>122</v>
      </c>
      <c r="AA286" t="s">
        <v>121</v>
      </c>
      <c r="AB286" t="s">
        <v>121</v>
      </c>
      <c r="AC286" t="s">
        <v>121</v>
      </c>
      <c r="AD286" t="s">
        <v>121</v>
      </c>
      <c r="AE286" t="s">
        <v>121</v>
      </c>
      <c r="AF286" t="s">
        <v>121</v>
      </c>
      <c r="AG286" t="s">
        <v>121</v>
      </c>
      <c r="AH286" t="s">
        <v>121</v>
      </c>
      <c r="AI286" t="s">
        <v>121</v>
      </c>
      <c r="AJ286" t="s">
        <v>121</v>
      </c>
      <c r="AK286" t="s">
        <v>121</v>
      </c>
      <c r="AL286" t="s">
        <v>121</v>
      </c>
      <c r="AZ286" s="213" t="e">
        <v>#N/A</v>
      </c>
      <c r="BA286">
        <v>811228</v>
      </c>
      <c r="BB286" s="113"/>
    </row>
    <row r="287" spans="1:54" customFormat="1" ht="18.75" customHeight="1" x14ac:dyDescent="0.3">
      <c r="A287">
        <v>811306</v>
      </c>
      <c r="B287" s="113" t="s">
        <v>231</v>
      </c>
      <c r="J287" t="s">
        <v>120</v>
      </c>
      <c r="Q287" t="s">
        <v>122</v>
      </c>
      <c r="T287" t="s">
        <v>121</v>
      </c>
      <c r="W287" t="s">
        <v>121</v>
      </c>
      <c r="AA287" t="s">
        <v>121</v>
      </c>
      <c r="AB287" t="s">
        <v>121</v>
      </c>
      <c r="AC287" t="s">
        <v>122</v>
      </c>
      <c r="AD287" t="s">
        <v>122</v>
      </c>
      <c r="AE287" t="s">
        <v>121</v>
      </c>
      <c r="AF287" t="s">
        <v>121</v>
      </c>
      <c r="AG287" t="s">
        <v>121</v>
      </c>
      <c r="AH287" t="s">
        <v>121</v>
      </c>
      <c r="AI287" t="s">
        <v>121</v>
      </c>
      <c r="AJ287" t="s">
        <v>121</v>
      </c>
      <c r="AK287" t="s">
        <v>121</v>
      </c>
      <c r="AL287" t="s">
        <v>121</v>
      </c>
      <c r="AZ287" s="213" t="e">
        <v>#N/A</v>
      </c>
      <c r="BA287">
        <v>811306</v>
      </c>
      <c r="BB287" s="113"/>
    </row>
    <row r="288" spans="1:54" customFormat="1" ht="18.75" customHeight="1" x14ac:dyDescent="0.3">
      <c r="A288">
        <v>811340</v>
      </c>
      <c r="B288" s="113" t="s">
        <v>231</v>
      </c>
      <c r="K288" t="s">
        <v>120</v>
      </c>
      <c r="P288" t="s">
        <v>120</v>
      </c>
      <c r="Q288" t="s">
        <v>120</v>
      </c>
      <c r="R288" t="s">
        <v>120</v>
      </c>
      <c r="W288" t="s">
        <v>120</v>
      </c>
      <c r="Y288" t="s">
        <v>120</v>
      </c>
      <c r="AA288" t="s">
        <v>121</v>
      </c>
      <c r="AB288" t="s">
        <v>121</v>
      </c>
      <c r="AC288" t="s">
        <v>121</v>
      </c>
      <c r="AD288" t="s">
        <v>121</v>
      </c>
      <c r="AE288" t="s">
        <v>121</v>
      </c>
      <c r="AF288" t="s">
        <v>121</v>
      </c>
      <c r="AG288" t="s">
        <v>121</v>
      </c>
      <c r="AH288" t="s">
        <v>121</v>
      </c>
      <c r="AI288" t="s">
        <v>121</v>
      </c>
      <c r="AJ288" t="s">
        <v>121</v>
      </c>
      <c r="AK288" t="s">
        <v>121</v>
      </c>
      <c r="AL288" t="s">
        <v>121</v>
      </c>
      <c r="AZ288" s="213" t="e">
        <v>#N/A</v>
      </c>
      <c r="BA288">
        <v>811340</v>
      </c>
      <c r="BB288" s="113"/>
    </row>
    <row r="289" spans="1:54" customFormat="1" ht="18.75" customHeight="1" x14ac:dyDescent="0.3">
      <c r="A289">
        <v>811543</v>
      </c>
      <c r="B289" s="113" t="s">
        <v>231</v>
      </c>
      <c r="O289" t="s">
        <v>122</v>
      </c>
      <c r="Z289" t="s">
        <v>122</v>
      </c>
      <c r="AA289" t="s">
        <v>122</v>
      </c>
      <c r="AB289" t="s">
        <v>122</v>
      </c>
      <c r="AC289" t="s">
        <v>122</v>
      </c>
      <c r="AD289" t="s">
        <v>122</v>
      </c>
      <c r="AE289" t="s">
        <v>122</v>
      </c>
      <c r="AF289" t="s">
        <v>121</v>
      </c>
      <c r="AG289" t="s">
        <v>121</v>
      </c>
      <c r="AH289" t="s">
        <v>121</v>
      </c>
      <c r="AI289" t="s">
        <v>121</v>
      </c>
      <c r="AJ289" t="s">
        <v>121</v>
      </c>
      <c r="AK289" t="s">
        <v>121</v>
      </c>
      <c r="AL289" t="s">
        <v>121</v>
      </c>
      <c r="AZ289" s="213" t="e">
        <v>#N/A</v>
      </c>
      <c r="BA289">
        <v>811543</v>
      </c>
      <c r="BB289" s="113"/>
    </row>
    <row r="290" spans="1:54" customFormat="1" ht="18.75" customHeight="1" x14ac:dyDescent="0.3">
      <c r="A290">
        <v>811603</v>
      </c>
      <c r="B290" s="113" t="s">
        <v>231</v>
      </c>
      <c r="O290" t="s">
        <v>122</v>
      </c>
      <c r="Y290" t="s">
        <v>120</v>
      </c>
      <c r="AA290" t="s">
        <v>120</v>
      </c>
      <c r="AB290" t="s">
        <v>120</v>
      </c>
      <c r="AD290" t="s">
        <v>122</v>
      </c>
      <c r="AG290" t="s">
        <v>121</v>
      </c>
      <c r="AH290" t="s">
        <v>120</v>
      </c>
      <c r="AI290" t="s">
        <v>122</v>
      </c>
      <c r="AJ290" t="s">
        <v>122</v>
      </c>
      <c r="AK290" t="s">
        <v>121</v>
      </c>
      <c r="AL290" t="s">
        <v>121</v>
      </c>
      <c r="AZ290" s="213" t="e">
        <v>#N/A</v>
      </c>
      <c r="BA290">
        <v>811603</v>
      </c>
      <c r="BB290" s="113"/>
    </row>
    <row r="291" spans="1:54" customFormat="1" ht="18.75" customHeight="1" x14ac:dyDescent="0.3">
      <c r="A291">
        <v>811673</v>
      </c>
      <c r="B291" s="113" t="s">
        <v>231</v>
      </c>
      <c r="P291" t="s">
        <v>122</v>
      </c>
      <c r="R291" t="s">
        <v>122</v>
      </c>
      <c r="V291" t="s">
        <v>122</v>
      </c>
      <c r="AA291" t="s">
        <v>122</v>
      </c>
      <c r="AB291" t="s">
        <v>122</v>
      </c>
      <c r="AC291" t="s">
        <v>122</v>
      </c>
      <c r="AE291" t="s">
        <v>122</v>
      </c>
      <c r="AF291" t="s">
        <v>122</v>
      </c>
      <c r="AH291" t="s">
        <v>122</v>
      </c>
      <c r="AI291" t="s">
        <v>121</v>
      </c>
      <c r="AJ291" t="s">
        <v>121</v>
      </c>
      <c r="AK291" t="s">
        <v>121</v>
      </c>
      <c r="AL291" t="s">
        <v>121</v>
      </c>
      <c r="AZ291" s="213" t="e">
        <v>#N/A</v>
      </c>
      <c r="BA291">
        <v>811673</v>
      </c>
      <c r="BB291" s="113"/>
    </row>
    <row r="292" spans="1:54" customFormat="1" ht="18.75" customHeight="1" x14ac:dyDescent="0.3">
      <c r="A292">
        <v>811774</v>
      </c>
      <c r="B292" s="113" t="s">
        <v>231</v>
      </c>
      <c r="O292" t="s">
        <v>122</v>
      </c>
      <c r="Q292" t="s">
        <v>122</v>
      </c>
      <c r="S292" t="s">
        <v>122</v>
      </c>
      <c r="X292" t="s">
        <v>122</v>
      </c>
      <c r="AA292" t="s">
        <v>122</v>
      </c>
      <c r="AB292" t="s">
        <v>122</v>
      </c>
      <c r="AC292" t="s">
        <v>122</v>
      </c>
      <c r="AD292" t="s">
        <v>122</v>
      </c>
      <c r="AE292" t="s">
        <v>120</v>
      </c>
      <c r="AF292" t="s">
        <v>122</v>
      </c>
      <c r="AG292" t="s">
        <v>122</v>
      </c>
      <c r="AH292" t="s">
        <v>122</v>
      </c>
      <c r="AI292" t="s">
        <v>121</v>
      </c>
      <c r="AJ292" t="s">
        <v>121</v>
      </c>
      <c r="AK292" t="s">
        <v>121</v>
      </c>
      <c r="AL292" t="s">
        <v>121</v>
      </c>
      <c r="AZ292" s="213" t="e">
        <v>#N/A</v>
      </c>
      <c r="BA292">
        <v>811774</v>
      </c>
      <c r="BB292" s="113"/>
    </row>
    <row r="293" spans="1:54" customFormat="1" ht="18.75" customHeight="1" x14ac:dyDescent="0.3">
      <c r="A293">
        <v>811837</v>
      </c>
      <c r="B293" s="113" t="s">
        <v>231</v>
      </c>
      <c r="O293" t="s">
        <v>122</v>
      </c>
      <c r="Q293" t="s">
        <v>122</v>
      </c>
      <c r="W293" t="s">
        <v>122</v>
      </c>
      <c r="Z293" t="s">
        <v>120</v>
      </c>
      <c r="AA293" t="s">
        <v>120</v>
      </c>
      <c r="AB293" t="s">
        <v>121</v>
      </c>
      <c r="AC293" t="s">
        <v>121</v>
      </c>
      <c r="AD293" t="s">
        <v>122</v>
      </c>
      <c r="AE293" t="s">
        <v>122</v>
      </c>
      <c r="AG293" t="s">
        <v>121</v>
      </c>
      <c r="AH293" t="s">
        <v>122</v>
      </c>
      <c r="AI293" t="s">
        <v>122</v>
      </c>
      <c r="AJ293" t="s">
        <v>121</v>
      </c>
      <c r="AK293" t="s">
        <v>121</v>
      </c>
      <c r="AL293" t="s">
        <v>122</v>
      </c>
      <c r="AZ293" s="213" t="e">
        <v>#N/A</v>
      </c>
      <c r="BA293">
        <v>811837</v>
      </c>
      <c r="BB293" s="113"/>
    </row>
    <row r="294" spans="1:54" customFormat="1" ht="18.75" customHeight="1" x14ac:dyDescent="0.3">
      <c r="A294">
        <v>811938</v>
      </c>
      <c r="B294" s="113" t="s">
        <v>231</v>
      </c>
      <c r="D294" t="s">
        <v>122</v>
      </c>
      <c r="E294" t="s">
        <v>122</v>
      </c>
      <c r="R294" t="s">
        <v>122</v>
      </c>
      <c r="Y294" t="s">
        <v>120</v>
      </c>
      <c r="AA294" t="s">
        <v>122</v>
      </c>
      <c r="AB294" t="s">
        <v>122</v>
      </c>
      <c r="AC294" t="s">
        <v>122</v>
      </c>
      <c r="AD294" t="s">
        <v>122</v>
      </c>
      <c r="AE294" t="s">
        <v>122</v>
      </c>
      <c r="AF294" t="s">
        <v>122</v>
      </c>
      <c r="AG294" t="s">
        <v>121</v>
      </c>
      <c r="AH294" t="s">
        <v>121</v>
      </c>
      <c r="AI294" t="s">
        <v>122</v>
      </c>
      <c r="AJ294" t="s">
        <v>122</v>
      </c>
      <c r="AK294" t="s">
        <v>121</v>
      </c>
      <c r="AL294" t="s">
        <v>121</v>
      </c>
      <c r="AZ294" s="213" t="e">
        <v>#N/A</v>
      </c>
      <c r="BA294">
        <v>811938</v>
      </c>
      <c r="BB294" s="113"/>
    </row>
    <row r="295" spans="1:54" customFormat="1" ht="18.75" customHeight="1" x14ac:dyDescent="0.3">
      <c r="A295">
        <v>811984</v>
      </c>
      <c r="B295" s="113" t="s">
        <v>231</v>
      </c>
      <c r="O295" t="s">
        <v>122</v>
      </c>
      <c r="Z295" t="s">
        <v>122</v>
      </c>
      <c r="AA295" t="s">
        <v>122</v>
      </c>
      <c r="AB295" t="s">
        <v>122</v>
      </c>
      <c r="AC295" t="s">
        <v>122</v>
      </c>
      <c r="AD295" t="s">
        <v>122</v>
      </c>
      <c r="AE295" t="s">
        <v>122</v>
      </c>
      <c r="AF295" t="s">
        <v>121</v>
      </c>
      <c r="AG295" t="s">
        <v>121</v>
      </c>
      <c r="AH295" t="s">
        <v>121</v>
      </c>
      <c r="AI295" t="s">
        <v>121</v>
      </c>
      <c r="AJ295" t="s">
        <v>121</v>
      </c>
      <c r="AK295" t="s">
        <v>121</v>
      </c>
      <c r="AL295" t="s">
        <v>121</v>
      </c>
      <c r="AZ295" s="213" t="e">
        <v>#N/A</v>
      </c>
      <c r="BA295">
        <v>811984</v>
      </c>
      <c r="BB295" s="113"/>
    </row>
    <row r="296" spans="1:54" customFormat="1" ht="18.75" customHeight="1" x14ac:dyDescent="0.3">
      <c r="A296">
        <v>812046</v>
      </c>
      <c r="B296" s="113" t="s">
        <v>231</v>
      </c>
      <c r="N296" t="s">
        <v>120</v>
      </c>
      <c r="O296" t="s">
        <v>120</v>
      </c>
      <c r="Z296" t="s">
        <v>122</v>
      </c>
      <c r="AA296" t="s">
        <v>121</v>
      </c>
      <c r="AB296" t="s">
        <v>122</v>
      </c>
      <c r="AC296" t="s">
        <v>120</v>
      </c>
      <c r="AD296" t="s">
        <v>122</v>
      </c>
      <c r="AE296" t="s">
        <v>121</v>
      </c>
      <c r="AF296" t="s">
        <v>120</v>
      </c>
      <c r="AG296" t="s">
        <v>122</v>
      </c>
      <c r="AH296" t="s">
        <v>120</v>
      </c>
      <c r="AI296" t="s">
        <v>121</v>
      </c>
      <c r="AJ296" t="s">
        <v>121</v>
      </c>
      <c r="AK296" t="s">
        <v>122</v>
      </c>
      <c r="AL296" t="s">
        <v>121</v>
      </c>
      <c r="AZ296" s="213" t="e">
        <v>#N/A</v>
      </c>
      <c r="BA296">
        <v>812046</v>
      </c>
      <c r="BB296" s="113"/>
    </row>
    <row r="297" spans="1:54" customFormat="1" ht="18.75" customHeight="1" x14ac:dyDescent="0.3">
      <c r="A297">
        <v>812246</v>
      </c>
      <c r="B297" s="113" t="s">
        <v>231</v>
      </c>
      <c r="N297" t="s">
        <v>121</v>
      </c>
      <c r="O297" t="s">
        <v>122</v>
      </c>
      <c r="R297" t="s">
        <v>122</v>
      </c>
      <c r="Z297" t="s">
        <v>122</v>
      </c>
      <c r="AB297" t="s">
        <v>121</v>
      </c>
      <c r="AC297" t="s">
        <v>121</v>
      </c>
      <c r="AD297" t="s">
        <v>121</v>
      </c>
      <c r="AE297" t="s">
        <v>121</v>
      </c>
      <c r="AF297" t="s">
        <v>121</v>
      </c>
      <c r="AG297" t="s">
        <v>121</v>
      </c>
      <c r="AH297" t="s">
        <v>121</v>
      </c>
      <c r="AI297" t="s">
        <v>121</v>
      </c>
      <c r="AJ297" t="s">
        <v>121</v>
      </c>
      <c r="AK297" t="s">
        <v>121</v>
      </c>
      <c r="AL297" t="s">
        <v>121</v>
      </c>
      <c r="AZ297" s="213" t="e">
        <v>#N/A</v>
      </c>
      <c r="BA297">
        <v>812246</v>
      </c>
      <c r="BB297" s="113"/>
    </row>
    <row r="298" spans="1:54" customFormat="1" ht="18.75" customHeight="1" x14ac:dyDescent="0.3">
      <c r="A298">
        <v>812260</v>
      </c>
      <c r="B298" s="113" t="s">
        <v>231</v>
      </c>
      <c r="F298" t="s">
        <v>122</v>
      </c>
      <c r="Q298" t="s">
        <v>122</v>
      </c>
      <c r="V298" t="s">
        <v>122</v>
      </c>
      <c r="X298" t="s">
        <v>122</v>
      </c>
      <c r="AA298" t="s">
        <v>122</v>
      </c>
      <c r="AB298" t="s">
        <v>121</v>
      </c>
      <c r="AC298" t="s">
        <v>121</v>
      </c>
      <c r="AD298" t="s">
        <v>122</v>
      </c>
      <c r="AE298" t="s">
        <v>122</v>
      </c>
      <c r="AG298" t="s">
        <v>121</v>
      </c>
      <c r="AH298" t="s">
        <v>121</v>
      </c>
      <c r="AI298" t="s">
        <v>121</v>
      </c>
      <c r="AJ298" t="s">
        <v>121</v>
      </c>
      <c r="AK298" t="s">
        <v>121</v>
      </c>
      <c r="AL298" t="s">
        <v>122</v>
      </c>
      <c r="AZ298" s="213" t="e">
        <v>#N/A</v>
      </c>
      <c r="BA298">
        <v>812260</v>
      </c>
      <c r="BB298" s="113"/>
    </row>
    <row r="299" spans="1:54" customFormat="1" ht="18.75" customHeight="1" x14ac:dyDescent="0.3">
      <c r="A299">
        <v>812297</v>
      </c>
      <c r="B299" s="113" t="s">
        <v>231</v>
      </c>
      <c r="O299" t="s">
        <v>122</v>
      </c>
      <c r="Q299" t="s">
        <v>122</v>
      </c>
      <c r="W299" t="s">
        <v>122</v>
      </c>
      <c r="Z299" t="s">
        <v>120</v>
      </c>
      <c r="AA299" t="s">
        <v>122</v>
      </c>
      <c r="AB299" t="s">
        <v>120</v>
      </c>
      <c r="AC299" t="s">
        <v>122</v>
      </c>
      <c r="AD299" t="s">
        <v>120</v>
      </c>
      <c r="AE299" t="s">
        <v>122</v>
      </c>
      <c r="AG299" t="s">
        <v>121</v>
      </c>
      <c r="AH299" t="s">
        <v>122</v>
      </c>
      <c r="AI299" t="s">
        <v>122</v>
      </c>
      <c r="AJ299" t="s">
        <v>121</v>
      </c>
      <c r="AK299" t="s">
        <v>122</v>
      </c>
      <c r="AL299" t="s">
        <v>122</v>
      </c>
      <c r="AZ299" s="213" t="e">
        <v>#N/A</v>
      </c>
      <c r="BA299">
        <v>812297</v>
      </c>
      <c r="BB299" s="113"/>
    </row>
    <row r="300" spans="1:54" customFormat="1" ht="18.75" customHeight="1" x14ac:dyDescent="0.3">
      <c r="A300">
        <v>812341</v>
      </c>
      <c r="B300" s="113" t="s">
        <v>231</v>
      </c>
      <c r="O300" t="s">
        <v>120</v>
      </c>
      <c r="Z300" t="s">
        <v>120</v>
      </c>
      <c r="AA300" t="s">
        <v>120</v>
      </c>
      <c r="AB300" t="s">
        <v>120</v>
      </c>
      <c r="AC300" t="s">
        <v>120</v>
      </c>
      <c r="AD300" t="s">
        <v>120</v>
      </c>
      <c r="AE300" t="s">
        <v>122</v>
      </c>
      <c r="AF300" t="s">
        <v>120</v>
      </c>
      <c r="AG300" t="s">
        <v>120</v>
      </c>
      <c r="AH300" t="s">
        <v>122</v>
      </c>
      <c r="AJ300" t="s">
        <v>122</v>
      </c>
      <c r="AK300" t="s">
        <v>122</v>
      </c>
      <c r="AZ300" s="213" t="e">
        <v>#N/A</v>
      </c>
      <c r="BA300">
        <v>812341</v>
      </c>
      <c r="BB300" s="113"/>
    </row>
    <row r="301" spans="1:54" customFormat="1" ht="18.75" customHeight="1" x14ac:dyDescent="0.3">
      <c r="A301">
        <v>812503</v>
      </c>
      <c r="B301" s="113" t="s">
        <v>231</v>
      </c>
      <c r="J301" t="s">
        <v>120</v>
      </c>
      <c r="O301" t="s">
        <v>122</v>
      </c>
      <c r="W301" t="s">
        <v>120</v>
      </c>
      <c r="X301" t="s">
        <v>120</v>
      </c>
      <c r="AB301" t="s">
        <v>122</v>
      </c>
      <c r="AC301" t="s">
        <v>121</v>
      </c>
      <c r="AE301" t="s">
        <v>122</v>
      </c>
      <c r="AG301" t="s">
        <v>122</v>
      </c>
      <c r="AH301" t="s">
        <v>121</v>
      </c>
      <c r="AI301" t="s">
        <v>122</v>
      </c>
      <c r="AJ301" t="s">
        <v>120</v>
      </c>
      <c r="AK301" t="s">
        <v>121</v>
      </c>
      <c r="AL301" t="s">
        <v>121</v>
      </c>
      <c r="AZ301" s="213" t="e">
        <v>#N/A</v>
      </c>
      <c r="BA301">
        <v>812503</v>
      </c>
      <c r="BB301" s="113"/>
    </row>
    <row r="302" spans="1:54" customFormat="1" ht="18.75" customHeight="1" x14ac:dyDescent="0.3">
      <c r="A302">
        <v>812540</v>
      </c>
      <c r="B302" s="113" t="s">
        <v>231</v>
      </c>
      <c r="O302" t="s">
        <v>120</v>
      </c>
      <c r="R302" t="s">
        <v>120</v>
      </c>
      <c r="U302" t="s">
        <v>120</v>
      </c>
      <c r="Z302" t="s">
        <v>122</v>
      </c>
      <c r="AA302" t="s">
        <v>121</v>
      </c>
      <c r="AB302" t="s">
        <v>122</v>
      </c>
      <c r="AC302" t="s">
        <v>121</v>
      </c>
      <c r="AD302" t="s">
        <v>121</v>
      </c>
      <c r="AE302" t="s">
        <v>122</v>
      </c>
      <c r="AG302" t="s">
        <v>121</v>
      </c>
      <c r="AH302" t="s">
        <v>121</v>
      </c>
      <c r="AI302" t="s">
        <v>121</v>
      </c>
      <c r="AJ302" t="s">
        <v>121</v>
      </c>
      <c r="AK302" t="s">
        <v>121</v>
      </c>
      <c r="AL302" t="s">
        <v>121</v>
      </c>
      <c r="AZ302" s="213" t="e">
        <v>#N/A</v>
      </c>
      <c r="BA302">
        <v>812540</v>
      </c>
      <c r="BB302" s="113"/>
    </row>
    <row r="303" spans="1:54" customFormat="1" ht="18.75" customHeight="1" x14ac:dyDescent="0.3">
      <c r="A303">
        <v>812631</v>
      </c>
      <c r="B303" s="113" t="s">
        <v>231</v>
      </c>
      <c r="O303" t="s">
        <v>122</v>
      </c>
      <c r="X303" t="s">
        <v>120</v>
      </c>
      <c r="Y303" t="s">
        <v>122</v>
      </c>
      <c r="Z303" t="s">
        <v>121</v>
      </c>
      <c r="AA303" t="s">
        <v>121</v>
      </c>
      <c r="AB303" t="s">
        <v>121</v>
      </c>
      <c r="AC303" t="s">
        <v>121</v>
      </c>
      <c r="AD303" t="s">
        <v>121</v>
      </c>
      <c r="AE303" t="s">
        <v>121</v>
      </c>
      <c r="AF303" t="s">
        <v>121</v>
      </c>
      <c r="AG303" t="s">
        <v>121</v>
      </c>
      <c r="AH303" t="s">
        <v>121</v>
      </c>
      <c r="AI303" t="s">
        <v>121</v>
      </c>
      <c r="AJ303" t="s">
        <v>121</v>
      </c>
      <c r="AK303" t="s">
        <v>121</v>
      </c>
      <c r="AL303" t="s">
        <v>121</v>
      </c>
      <c r="AZ303" s="213" t="e">
        <v>#N/A</v>
      </c>
      <c r="BA303">
        <v>812631</v>
      </c>
      <c r="BB303" s="113"/>
    </row>
    <row r="304" spans="1:54" customFormat="1" ht="18.75" customHeight="1" x14ac:dyDescent="0.3">
      <c r="A304">
        <v>812770</v>
      </c>
      <c r="B304" s="113" t="s">
        <v>231</v>
      </c>
      <c r="Q304" t="s">
        <v>120</v>
      </c>
      <c r="R304" t="s">
        <v>120</v>
      </c>
      <c r="X304" t="s">
        <v>120</v>
      </c>
      <c r="AC304" t="s">
        <v>122</v>
      </c>
      <c r="AF304" t="s">
        <v>120</v>
      </c>
      <c r="AG304" t="s">
        <v>120</v>
      </c>
      <c r="AH304" t="s">
        <v>120</v>
      </c>
      <c r="AI304" t="s">
        <v>120</v>
      </c>
      <c r="AK304" t="s">
        <v>120</v>
      </c>
      <c r="AL304" t="s">
        <v>120</v>
      </c>
      <c r="AZ304" s="213" t="e">
        <v>#N/A</v>
      </c>
      <c r="BA304">
        <v>812770</v>
      </c>
      <c r="BB304" s="113"/>
    </row>
    <row r="305" spans="1:54" customFormat="1" ht="18.75" customHeight="1" x14ac:dyDescent="0.3">
      <c r="A305">
        <v>812866</v>
      </c>
      <c r="B305" s="113" t="s">
        <v>231</v>
      </c>
      <c r="I305" t="s">
        <v>122</v>
      </c>
      <c r="K305" t="s">
        <v>122</v>
      </c>
      <c r="V305" t="s">
        <v>122</v>
      </c>
      <c r="X305" t="s">
        <v>122</v>
      </c>
      <c r="AA305" t="s">
        <v>121</v>
      </c>
      <c r="AB305" t="s">
        <v>121</v>
      </c>
      <c r="AC305" t="s">
        <v>121</v>
      </c>
      <c r="AD305" t="s">
        <v>121</v>
      </c>
      <c r="AE305" t="s">
        <v>121</v>
      </c>
      <c r="AF305" t="s">
        <v>121</v>
      </c>
      <c r="AG305" t="s">
        <v>121</v>
      </c>
      <c r="AH305" t="s">
        <v>121</v>
      </c>
      <c r="AI305" t="s">
        <v>121</v>
      </c>
      <c r="AJ305" t="s">
        <v>121</v>
      </c>
      <c r="AK305" t="s">
        <v>121</v>
      </c>
      <c r="AL305" t="s">
        <v>121</v>
      </c>
      <c r="AZ305" s="213" t="e">
        <v>#N/A</v>
      </c>
      <c r="BA305">
        <v>812866</v>
      </c>
      <c r="BB305" s="113"/>
    </row>
    <row r="306" spans="1:54" customFormat="1" ht="18.75" customHeight="1" x14ac:dyDescent="0.3">
      <c r="A306">
        <v>813003</v>
      </c>
      <c r="B306" s="113" t="s">
        <v>231</v>
      </c>
      <c r="N306" t="s">
        <v>120</v>
      </c>
      <c r="O306" t="s">
        <v>120</v>
      </c>
      <c r="Z306" t="s">
        <v>122</v>
      </c>
      <c r="AA306" t="s">
        <v>120</v>
      </c>
      <c r="AB306" t="s">
        <v>120</v>
      </c>
      <c r="AC306" t="s">
        <v>120</v>
      </c>
      <c r="AD306" t="s">
        <v>121</v>
      </c>
      <c r="AE306" t="s">
        <v>120</v>
      </c>
      <c r="AF306" t="s">
        <v>120</v>
      </c>
      <c r="AG306" t="s">
        <v>120</v>
      </c>
      <c r="AH306" t="s">
        <v>120</v>
      </c>
      <c r="AJ306" t="s">
        <v>120</v>
      </c>
      <c r="AK306" t="s">
        <v>121</v>
      </c>
      <c r="AL306" t="s">
        <v>121</v>
      </c>
      <c r="AZ306" s="213" t="e">
        <v>#N/A</v>
      </c>
      <c r="BA306">
        <v>813003</v>
      </c>
      <c r="BB306" s="113"/>
    </row>
    <row r="307" spans="1:54" customFormat="1" ht="18.75" customHeight="1" x14ac:dyDescent="0.3">
      <c r="A307">
        <v>813087</v>
      </c>
      <c r="B307" s="113" t="s">
        <v>231</v>
      </c>
      <c r="O307" t="s">
        <v>121</v>
      </c>
      <c r="S307" t="s">
        <v>120</v>
      </c>
      <c r="V307" t="s">
        <v>120</v>
      </c>
      <c r="X307" t="s">
        <v>120</v>
      </c>
      <c r="Z307" t="s">
        <v>121</v>
      </c>
      <c r="AA307" t="s">
        <v>121</v>
      </c>
      <c r="AB307" t="s">
        <v>122</v>
      </c>
      <c r="AC307" t="s">
        <v>122</v>
      </c>
      <c r="AD307" t="s">
        <v>121</v>
      </c>
      <c r="AE307" t="s">
        <v>121</v>
      </c>
      <c r="AG307" t="s">
        <v>121</v>
      </c>
      <c r="AH307" t="s">
        <v>121</v>
      </c>
      <c r="AI307" t="s">
        <v>121</v>
      </c>
      <c r="AJ307" t="s">
        <v>121</v>
      </c>
      <c r="AK307" t="s">
        <v>121</v>
      </c>
      <c r="AL307" t="s">
        <v>121</v>
      </c>
      <c r="AZ307" s="213" t="e">
        <v>#N/A</v>
      </c>
      <c r="BA307">
        <v>813087</v>
      </c>
      <c r="BB307" s="113"/>
    </row>
    <row r="308" spans="1:54" customFormat="1" ht="18.75" customHeight="1" x14ac:dyDescent="0.3">
      <c r="A308">
        <v>813428</v>
      </c>
      <c r="B308" s="113" t="s">
        <v>231</v>
      </c>
      <c r="J308" t="s">
        <v>121</v>
      </c>
      <c r="O308" t="s">
        <v>122</v>
      </c>
      <c r="V308" t="s">
        <v>120</v>
      </c>
      <c r="AA308" t="s">
        <v>122</v>
      </c>
      <c r="AC308" t="s">
        <v>121</v>
      </c>
      <c r="AF308" t="s">
        <v>122</v>
      </c>
      <c r="AH308" t="s">
        <v>122</v>
      </c>
      <c r="AJ308" t="s">
        <v>122</v>
      </c>
      <c r="AK308" t="s">
        <v>122</v>
      </c>
      <c r="AZ308" s="213" t="e">
        <v>#N/A</v>
      </c>
      <c r="BA308">
        <v>813428</v>
      </c>
      <c r="BB308" s="113"/>
    </row>
    <row r="309" spans="1:54" customFormat="1" ht="18.75" customHeight="1" x14ac:dyDescent="0.3">
      <c r="A309">
        <v>813431</v>
      </c>
      <c r="B309" s="113" t="s">
        <v>231</v>
      </c>
      <c r="K309" t="s">
        <v>122</v>
      </c>
      <c r="O309" t="s">
        <v>122</v>
      </c>
      <c r="R309" t="s">
        <v>122</v>
      </c>
      <c r="Z309" t="s">
        <v>121</v>
      </c>
      <c r="AA309" t="s">
        <v>121</v>
      </c>
      <c r="AB309" t="s">
        <v>121</v>
      </c>
      <c r="AC309" t="s">
        <v>121</v>
      </c>
      <c r="AD309" t="s">
        <v>121</v>
      </c>
      <c r="AE309" t="s">
        <v>121</v>
      </c>
      <c r="AF309" t="s">
        <v>121</v>
      </c>
      <c r="AG309" t="s">
        <v>121</v>
      </c>
      <c r="AH309" t="s">
        <v>121</v>
      </c>
      <c r="AI309" t="s">
        <v>121</v>
      </c>
      <c r="AJ309" t="s">
        <v>121</v>
      </c>
      <c r="AK309" t="s">
        <v>121</v>
      </c>
      <c r="AL309" t="s">
        <v>121</v>
      </c>
      <c r="AZ309" s="213" t="e">
        <v>#N/A</v>
      </c>
      <c r="BA309">
        <v>813431</v>
      </c>
      <c r="BB309" s="113"/>
    </row>
    <row r="310" spans="1:54" customFormat="1" ht="18.75" customHeight="1" x14ac:dyDescent="0.3">
      <c r="A310">
        <v>813486</v>
      </c>
      <c r="B310" s="113" t="s">
        <v>231</v>
      </c>
      <c r="V310" t="s">
        <v>122</v>
      </c>
      <c r="Y310" t="s">
        <v>120</v>
      </c>
      <c r="Z310" t="s">
        <v>122</v>
      </c>
      <c r="AA310" t="s">
        <v>122</v>
      </c>
      <c r="AB310" t="s">
        <v>122</v>
      </c>
      <c r="AC310" t="s">
        <v>122</v>
      </c>
      <c r="AE310" t="s">
        <v>122</v>
      </c>
      <c r="AF310" t="s">
        <v>121</v>
      </c>
      <c r="AG310" t="s">
        <v>121</v>
      </c>
      <c r="AH310" t="s">
        <v>121</v>
      </c>
      <c r="AI310" t="s">
        <v>121</v>
      </c>
      <c r="AJ310" t="s">
        <v>121</v>
      </c>
      <c r="AK310" t="s">
        <v>121</v>
      </c>
      <c r="AL310" t="s">
        <v>121</v>
      </c>
      <c r="AZ310" s="213" t="e">
        <v>#N/A</v>
      </c>
      <c r="BA310">
        <v>813486</v>
      </c>
      <c r="BB310" s="113"/>
    </row>
    <row r="311" spans="1:54" customFormat="1" ht="18.75" customHeight="1" x14ac:dyDescent="0.3">
      <c r="A311">
        <v>813506</v>
      </c>
      <c r="B311" s="113" t="s">
        <v>231</v>
      </c>
      <c r="N311" t="s">
        <v>120</v>
      </c>
      <c r="O311" t="s">
        <v>122</v>
      </c>
      <c r="X311" t="s">
        <v>120</v>
      </c>
      <c r="Z311" t="s">
        <v>121</v>
      </c>
      <c r="AG311" t="s">
        <v>120</v>
      </c>
      <c r="AK311" t="s">
        <v>121</v>
      </c>
      <c r="AZ311" s="213" t="e">
        <v>#N/A</v>
      </c>
      <c r="BA311">
        <v>813506</v>
      </c>
      <c r="BB311" s="113"/>
    </row>
    <row r="312" spans="1:54" customFormat="1" ht="18.75" customHeight="1" x14ac:dyDescent="0.3">
      <c r="A312">
        <v>813508</v>
      </c>
      <c r="B312" s="113" t="s">
        <v>231</v>
      </c>
      <c r="O312" t="s">
        <v>121</v>
      </c>
      <c r="S312" t="s">
        <v>120</v>
      </c>
      <c r="U312" t="s">
        <v>120</v>
      </c>
      <c r="V312" t="s">
        <v>120</v>
      </c>
      <c r="W312" t="s">
        <v>120</v>
      </c>
      <c r="Z312" t="s">
        <v>121</v>
      </c>
      <c r="AA312" t="s">
        <v>121</v>
      </c>
      <c r="AB312" t="s">
        <v>121</v>
      </c>
      <c r="AC312" t="s">
        <v>121</v>
      </c>
      <c r="AD312" t="s">
        <v>121</v>
      </c>
      <c r="AE312" t="s">
        <v>121</v>
      </c>
      <c r="AF312" t="s">
        <v>121</v>
      </c>
      <c r="AG312" t="s">
        <v>121</v>
      </c>
      <c r="AH312" t="s">
        <v>121</v>
      </c>
      <c r="AI312" t="s">
        <v>121</v>
      </c>
      <c r="AJ312" t="s">
        <v>121</v>
      </c>
      <c r="AK312" t="s">
        <v>121</v>
      </c>
      <c r="AL312" t="s">
        <v>121</v>
      </c>
      <c r="AZ312" s="213" t="e">
        <v>#N/A</v>
      </c>
      <c r="BA312">
        <v>813508</v>
      </c>
      <c r="BB312" s="113"/>
    </row>
    <row r="313" spans="1:54" customFormat="1" ht="18.75" customHeight="1" x14ac:dyDescent="0.3">
      <c r="A313">
        <v>813712</v>
      </c>
      <c r="B313" s="113" t="s">
        <v>231</v>
      </c>
      <c r="AA313" t="s">
        <v>121</v>
      </c>
      <c r="AB313" t="s">
        <v>121</v>
      </c>
      <c r="AC313" t="s">
        <v>121</v>
      </c>
      <c r="AD313" t="s">
        <v>121</v>
      </c>
      <c r="AE313" t="s">
        <v>121</v>
      </c>
      <c r="AF313" t="s">
        <v>121</v>
      </c>
      <c r="AG313" t="s">
        <v>121</v>
      </c>
      <c r="AH313" t="s">
        <v>121</v>
      </c>
      <c r="AI313" t="s">
        <v>121</v>
      </c>
      <c r="AJ313" t="s">
        <v>121</v>
      </c>
      <c r="AK313" t="s">
        <v>121</v>
      </c>
      <c r="AL313" t="s">
        <v>121</v>
      </c>
      <c r="AZ313" s="213" t="e">
        <v>#N/A</v>
      </c>
      <c r="BA313">
        <v>813712</v>
      </c>
      <c r="BB313" s="113"/>
    </row>
    <row r="314" spans="1:54" customFormat="1" ht="18.75" customHeight="1" x14ac:dyDescent="0.3">
      <c r="A314">
        <v>813847</v>
      </c>
      <c r="B314" s="113" t="s">
        <v>231</v>
      </c>
      <c r="Q314" t="s">
        <v>120</v>
      </c>
      <c r="AA314" t="s">
        <v>122</v>
      </c>
      <c r="AB314" t="s">
        <v>122</v>
      </c>
      <c r="AC314" t="s">
        <v>122</v>
      </c>
      <c r="AD314" t="s">
        <v>122</v>
      </c>
      <c r="AE314" t="s">
        <v>122</v>
      </c>
      <c r="AF314" t="s">
        <v>122</v>
      </c>
      <c r="AG314" t="s">
        <v>121</v>
      </c>
      <c r="AH314" t="s">
        <v>121</v>
      </c>
      <c r="AI314" t="s">
        <v>121</v>
      </c>
      <c r="AJ314" t="s">
        <v>121</v>
      </c>
      <c r="AK314" t="s">
        <v>121</v>
      </c>
      <c r="AL314" t="s">
        <v>121</v>
      </c>
      <c r="AZ314" s="213" t="e">
        <v>#N/A</v>
      </c>
      <c r="BA314">
        <v>813847</v>
      </c>
      <c r="BB314" s="113"/>
    </row>
    <row r="315" spans="1:54" customFormat="1" ht="18.75" customHeight="1" x14ac:dyDescent="0.3">
      <c r="A315">
        <v>813906</v>
      </c>
      <c r="B315" s="113" t="s">
        <v>231</v>
      </c>
      <c r="AA315" t="s">
        <v>122</v>
      </c>
      <c r="AB315" t="s">
        <v>122</v>
      </c>
      <c r="AC315" t="s">
        <v>122</v>
      </c>
      <c r="AD315" t="s">
        <v>122</v>
      </c>
      <c r="AE315" t="s">
        <v>122</v>
      </c>
      <c r="AF315" t="s">
        <v>122</v>
      </c>
      <c r="AG315" t="s">
        <v>122</v>
      </c>
      <c r="AH315" t="s">
        <v>122</v>
      </c>
      <c r="AI315" t="s">
        <v>122</v>
      </c>
      <c r="AJ315" t="s">
        <v>122</v>
      </c>
      <c r="AK315" t="s">
        <v>122</v>
      </c>
      <c r="AL315" t="s">
        <v>122</v>
      </c>
      <c r="AZ315" s="213" t="e">
        <v>#N/A</v>
      </c>
      <c r="BA315">
        <v>813906</v>
      </c>
      <c r="BB315" s="113"/>
    </row>
    <row r="316" spans="1:54" customFormat="1" ht="18.75" customHeight="1" x14ac:dyDescent="0.3">
      <c r="A316">
        <v>813972</v>
      </c>
      <c r="B316" s="113" t="s">
        <v>231</v>
      </c>
      <c r="O316" t="s">
        <v>121</v>
      </c>
      <c r="T316" t="s">
        <v>121</v>
      </c>
      <c r="Z316" t="s">
        <v>121</v>
      </c>
      <c r="AA316" t="s">
        <v>121</v>
      </c>
      <c r="AB316" t="s">
        <v>121</v>
      </c>
      <c r="AC316" t="s">
        <v>121</v>
      </c>
      <c r="AD316" t="s">
        <v>121</v>
      </c>
      <c r="AF316" t="s">
        <v>121</v>
      </c>
      <c r="AG316" t="s">
        <v>121</v>
      </c>
      <c r="AI316" t="s">
        <v>121</v>
      </c>
      <c r="AJ316" t="s">
        <v>121</v>
      </c>
      <c r="AK316" t="s">
        <v>121</v>
      </c>
      <c r="AL316" t="s">
        <v>121</v>
      </c>
      <c r="AZ316" s="213" t="e">
        <v>#N/A</v>
      </c>
      <c r="BA316">
        <v>813972</v>
      </c>
      <c r="BB316" s="113"/>
    </row>
    <row r="317" spans="1:54" customFormat="1" ht="18.75" customHeight="1" x14ac:dyDescent="0.3">
      <c r="A317">
        <v>814068</v>
      </c>
      <c r="B317" s="113" t="s">
        <v>231</v>
      </c>
      <c r="O317" t="s">
        <v>122</v>
      </c>
      <c r="U317" t="s">
        <v>122</v>
      </c>
      <c r="Z317" t="s">
        <v>121</v>
      </c>
      <c r="AA317" t="s">
        <v>121</v>
      </c>
      <c r="AB317" t="s">
        <v>121</v>
      </c>
      <c r="AC317" t="s">
        <v>121</v>
      </c>
      <c r="AD317" t="s">
        <v>121</v>
      </c>
      <c r="AE317" t="s">
        <v>122</v>
      </c>
      <c r="AG317" t="s">
        <v>121</v>
      </c>
      <c r="AH317" t="s">
        <v>121</v>
      </c>
      <c r="AI317" t="s">
        <v>121</v>
      </c>
      <c r="AJ317" t="s">
        <v>121</v>
      </c>
      <c r="AK317" t="s">
        <v>121</v>
      </c>
      <c r="AL317" t="s">
        <v>122</v>
      </c>
      <c r="AZ317" s="213" t="e">
        <v>#N/A</v>
      </c>
      <c r="BA317">
        <v>814068</v>
      </c>
      <c r="BB317" s="113"/>
    </row>
    <row r="318" spans="1:54" customFormat="1" ht="18.75" customHeight="1" x14ac:dyDescent="0.3">
      <c r="A318">
        <v>814077</v>
      </c>
      <c r="B318" s="113" t="s">
        <v>231</v>
      </c>
      <c r="O318" t="s">
        <v>120</v>
      </c>
      <c r="V318" t="s">
        <v>120</v>
      </c>
      <c r="X318" t="s">
        <v>120</v>
      </c>
      <c r="Z318" t="s">
        <v>122</v>
      </c>
      <c r="AA318" t="s">
        <v>122</v>
      </c>
      <c r="AB318" t="s">
        <v>122</v>
      </c>
      <c r="AC318" t="s">
        <v>122</v>
      </c>
      <c r="AD318" t="s">
        <v>122</v>
      </c>
      <c r="AE318" t="s">
        <v>122</v>
      </c>
      <c r="AF318" t="s">
        <v>121</v>
      </c>
      <c r="AG318" t="s">
        <v>121</v>
      </c>
      <c r="AH318" t="s">
        <v>121</v>
      </c>
      <c r="AI318" t="s">
        <v>121</v>
      </c>
      <c r="AJ318" t="s">
        <v>121</v>
      </c>
      <c r="AK318" t="s">
        <v>121</v>
      </c>
      <c r="AL318" t="s">
        <v>121</v>
      </c>
      <c r="AZ318" s="213" t="e">
        <v>#N/A</v>
      </c>
      <c r="BA318">
        <v>814077</v>
      </c>
      <c r="BB318" s="113"/>
    </row>
    <row r="319" spans="1:54" customFormat="1" ht="18.75" customHeight="1" x14ac:dyDescent="0.3">
      <c r="A319">
        <v>814093</v>
      </c>
      <c r="B319" s="113" t="s">
        <v>231</v>
      </c>
      <c r="O319" t="s">
        <v>122</v>
      </c>
      <c r="S319" t="s">
        <v>122</v>
      </c>
      <c r="U319" t="s">
        <v>122</v>
      </c>
      <c r="Y319" t="s">
        <v>122</v>
      </c>
      <c r="AA319" t="s">
        <v>122</v>
      </c>
      <c r="AB319" t="s">
        <v>122</v>
      </c>
      <c r="AF319" t="s">
        <v>121</v>
      </c>
      <c r="AH319" t="s">
        <v>121</v>
      </c>
      <c r="AI319" t="s">
        <v>121</v>
      </c>
      <c r="AJ319" t="s">
        <v>121</v>
      </c>
      <c r="AK319" t="s">
        <v>121</v>
      </c>
      <c r="AL319" t="s">
        <v>121</v>
      </c>
      <c r="AZ319" s="213" t="e">
        <v>#N/A</v>
      </c>
      <c r="BA319">
        <v>814093</v>
      </c>
      <c r="BB319" s="113"/>
    </row>
    <row r="320" spans="1:54" customFormat="1" ht="18.75" customHeight="1" x14ac:dyDescent="0.3">
      <c r="A320">
        <v>814147</v>
      </c>
      <c r="B320" s="113" t="s">
        <v>231</v>
      </c>
      <c r="D320" t="s">
        <v>122</v>
      </c>
      <c r="T320" t="s">
        <v>120</v>
      </c>
      <c r="V320" t="s">
        <v>122</v>
      </c>
      <c r="AA320" t="s">
        <v>122</v>
      </c>
      <c r="AB320" t="s">
        <v>122</v>
      </c>
      <c r="AC320" t="s">
        <v>122</v>
      </c>
      <c r="AD320" t="s">
        <v>122</v>
      </c>
      <c r="AE320" t="s">
        <v>122</v>
      </c>
      <c r="AF320" t="s">
        <v>122</v>
      </c>
      <c r="AG320" t="s">
        <v>121</v>
      </c>
      <c r="AH320" t="s">
        <v>121</v>
      </c>
      <c r="AI320" t="s">
        <v>121</v>
      </c>
      <c r="AJ320" t="s">
        <v>121</v>
      </c>
      <c r="AK320" t="s">
        <v>121</v>
      </c>
      <c r="AL320" t="s">
        <v>121</v>
      </c>
      <c r="AZ320" s="213" t="e">
        <v>#N/A</v>
      </c>
      <c r="BA320">
        <v>814147</v>
      </c>
      <c r="BB320" s="113"/>
    </row>
    <row r="321" spans="1:54" customFormat="1" ht="18.75" customHeight="1" x14ac:dyDescent="0.3">
      <c r="A321" s="237">
        <v>814158</v>
      </c>
      <c r="B321" s="113" t="s">
        <v>231</v>
      </c>
      <c r="J321" t="s">
        <v>122</v>
      </c>
      <c r="Q321" t="s">
        <v>120</v>
      </c>
      <c r="S321" t="s">
        <v>120</v>
      </c>
      <c r="V321" t="s">
        <v>121</v>
      </c>
      <c r="Y321" t="s">
        <v>120</v>
      </c>
      <c r="AA321" t="s">
        <v>121</v>
      </c>
      <c r="AB321" t="s">
        <v>121</v>
      </c>
      <c r="AC321" t="s">
        <v>121</v>
      </c>
      <c r="AD321" t="s">
        <v>121</v>
      </c>
      <c r="AE321" t="s">
        <v>121</v>
      </c>
      <c r="AF321" t="s">
        <v>121</v>
      </c>
      <c r="AG321" t="s">
        <v>121</v>
      </c>
      <c r="AH321" t="s">
        <v>121</v>
      </c>
      <c r="AI321" t="s">
        <v>121</v>
      </c>
      <c r="AJ321" t="s">
        <v>121</v>
      </c>
      <c r="AK321" t="s">
        <v>121</v>
      </c>
      <c r="AL321" t="s">
        <v>121</v>
      </c>
      <c r="AZ321" s="213" t="e">
        <v>#N/A</v>
      </c>
      <c r="BA321">
        <v>814158</v>
      </c>
      <c r="BB321" s="113"/>
    </row>
    <row r="322" spans="1:54" customFormat="1" ht="18.75" customHeight="1" x14ac:dyDescent="0.3">
      <c r="A322">
        <v>814448</v>
      </c>
      <c r="B322" s="113" t="s">
        <v>231</v>
      </c>
      <c r="AB322" t="s">
        <v>122</v>
      </c>
      <c r="AC322" t="s">
        <v>122</v>
      </c>
      <c r="AD322" t="s">
        <v>122</v>
      </c>
      <c r="AE322" t="s">
        <v>122</v>
      </c>
      <c r="AF322" t="s">
        <v>122</v>
      </c>
      <c r="AG322" t="s">
        <v>121</v>
      </c>
      <c r="AH322" t="s">
        <v>121</v>
      </c>
      <c r="AI322" t="s">
        <v>121</v>
      </c>
      <c r="AJ322" t="s">
        <v>121</v>
      </c>
      <c r="AK322" t="s">
        <v>121</v>
      </c>
      <c r="AL322" t="s">
        <v>121</v>
      </c>
      <c r="AZ322" s="213" t="e">
        <v>#N/A</v>
      </c>
      <c r="BA322">
        <v>814448</v>
      </c>
      <c r="BB322" s="113"/>
    </row>
    <row r="323" spans="1:54" customFormat="1" ht="18.75" customHeight="1" x14ac:dyDescent="0.3">
      <c r="A323">
        <v>814496</v>
      </c>
      <c r="B323" s="113" t="s">
        <v>231</v>
      </c>
      <c r="V323" t="s">
        <v>122</v>
      </c>
      <c r="W323" t="s">
        <v>120</v>
      </c>
      <c r="X323" t="s">
        <v>122</v>
      </c>
      <c r="Z323" t="s">
        <v>122</v>
      </c>
      <c r="AA323" t="s">
        <v>122</v>
      </c>
      <c r="AB323" t="s">
        <v>122</v>
      </c>
      <c r="AC323" t="s">
        <v>122</v>
      </c>
      <c r="AD323" t="s">
        <v>122</v>
      </c>
      <c r="AE323" t="s">
        <v>122</v>
      </c>
      <c r="AF323" t="s">
        <v>122</v>
      </c>
      <c r="AG323" t="s">
        <v>121</v>
      </c>
      <c r="AH323" t="s">
        <v>121</v>
      </c>
      <c r="AI323" t="s">
        <v>121</v>
      </c>
      <c r="AJ323" t="s">
        <v>121</v>
      </c>
      <c r="AK323" t="s">
        <v>121</v>
      </c>
      <c r="AL323" t="s">
        <v>121</v>
      </c>
      <c r="AZ323" s="213" t="e">
        <v>#N/A</v>
      </c>
      <c r="BA323">
        <v>814496</v>
      </c>
      <c r="BB323" s="113"/>
    </row>
    <row r="324" spans="1:54" customFormat="1" ht="18.75" customHeight="1" x14ac:dyDescent="0.3">
      <c r="A324">
        <v>801518</v>
      </c>
      <c r="B324" t="s">
        <v>231</v>
      </c>
      <c r="O324" t="s">
        <v>121</v>
      </c>
      <c r="X324" t="s">
        <v>120</v>
      </c>
      <c r="Z324" t="s">
        <v>121</v>
      </c>
      <c r="AA324" t="s">
        <v>121</v>
      </c>
      <c r="AB324" t="s">
        <v>121</v>
      </c>
      <c r="AG324" t="s">
        <v>121</v>
      </c>
      <c r="AH324" t="s">
        <v>122</v>
      </c>
      <c r="AK324" t="s">
        <v>122</v>
      </c>
      <c r="AL324" t="s">
        <v>121</v>
      </c>
      <c r="AZ324" s="213">
        <v>801518</v>
      </c>
      <c r="BA324">
        <v>801518</v>
      </c>
    </row>
    <row r="325" spans="1:54" customFormat="1" ht="18.75" customHeight="1" x14ac:dyDescent="0.3">
      <c r="A325">
        <v>802813</v>
      </c>
      <c r="B325" t="s">
        <v>231</v>
      </c>
      <c r="F325" t="s">
        <v>120</v>
      </c>
      <c r="G325" t="s">
        <v>120</v>
      </c>
      <c r="K325" t="s">
        <v>120</v>
      </c>
      <c r="O325" t="s">
        <v>120</v>
      </c>
      <c r="R325" t="s">
        <v>120</v>
      </c>
      <c r="AA325" t="s">
        <v>121</v>
      </c>
      <c r="AB325" t="s">
        <v>121</v>
      </c>
      <c r="AC325" t="s">
        <v>121</v>
      </c>
      <c r="AD325" t="s">
        <v>121</v>
      </c>
      <c r="AE325" t="s">
        <v>121</v>
      </c>
      <c r="AF325" t="s">
        <v>120</v>
      </c>
      <c r="AG325" t="s">
        <v>121</v>
      </c>
      <c r="AH325" t="s">
        <v>121</v>
      </c>
      <c r="AI325" t="s">
        <v>122</v>
      </c>
      <c r="AJ325" t="s">
        <v>121</v>
      </c>
      <c r="AK325" t="s">
        <v>121</v>
      </c>
      <c r="AL325" t="s">
        <v>121</v>
      </c>
      <c r="AZ325" s="213">
        <v>802813</v>
      </c>
      <c r="BA325">
        <v>802813</v>
      </c>
    </row>
    <row r="326" spans="1:54" customFormat="1" ht="18.75" customHeight="1" x14ac:dyDescent="0.3">
      <c r="A326">
        <v>803354</v>
      </c>
      <c r="B326" t="s">
        <v>231</v>
      </c>
      <c r="O326" t="s">
        <v>120</v>
      </c>
      <c r="Z326" t="s">
        <v>122</v>
      </c>
      <c r="AB326" t="s">
        <v>120</v>
      </c>
      <c r="AD326" t="s">
        <v>120</v>
      </c>
      <c r="AE326" t="s">
        <v>120</v>
      </c>
      <c r="AG326" t="s">
        <v>122</v>
      </c>
      <c r="AH326" t="s">
        <v>120</v>
      </c>
      <c r="AJ326" t="s">
        <v>120</v>
      </c>
      <c r="AK326" t="s">
        <v>122</v>
      </c>
      <c r="AL326" t="s">
        <v>121</v>
      </c>
      <c r="AZ326" s="213">
        <v>803354</v>
      </c>
      <c r="BA326">
        <v>803354</v>
      </c>
    </row>
    <row r="327" spans="1:54" customFormat="1" ht="18.75" customHeight="1" x14ac:dyDescent="0.3">
      <c r="A327">
        <v>803580</v>
      </c>
      <c r="B327" t="s">
        <v>231</v>
      </c>
      <c r="V327" t="s">
        <v>120</v>
      </c>
      <c r="W327" t="s">
        <v>120</v>
      </c>
      <c r="AD327" t="s">
        <v>120</v>
      </c>
      <c r="AK327" t="s">
        <v>120</v>
      </c>
      <c r="AL327" t="s">
        <v>120</v>
      </c>
      <c r="AZ327" s="213">
        <v>803580</v>
      </c>
      <c r="BA327">
        <v>803580</v>
      </c>
    </row>
    <row r="328" spans="1:54" customFormat="1" ht="18.75" customHeight="1" x14ac:dyDescent="0.3">
      <c r="A328">
        <v>804636</v>
      </c>
      <c r="B328" t="s">
        <v>231</v>
      </c>
      <c r="O328" t="s">
        <v>121</v>
      </c>
      <c r="X328" t="s">
        <v>120</v>
      </c>
      <c r="Z328" t="s">
        <v>121</v>
      </c>
      <c r="AK328" t="s">
        <v>122</v>
      </c>
      <c r="AL328" t="s">
        <v>121</v>
      </c>
      <c r="AZ328" s="213">
        <v>804636</v>
      </c>
      <c r="BA328">
        <v>804636</v>
      </c>
    </row>
    <row r="329" spans="1:54" customFormat="1" ht="18.75" customHeight="1" x14ac:dyDescent="0.3">
      <c r="A329">
        <v>805041</v>
      </c>
      <c r="B329" t="s">
        <v>231</v>
      </c>
      <c r="Q329" t="s">
        <v>120</v>
      </c>
      <c r="W329" t="s">
        <v>120</v>
      </c>
      <c r="AC329" t="s">
        <v>122</v>
      </c>
      <c r="AF329" t="s">
        <v>122</v>
      </c>
      <c r="AG329" t="s">
        <v>122</v>
      </c>
      <c r="AH329" t="s">
        <v>121</v>
      </c>
      <c r="AJ329" t="s">
        <v>121</v>
      </c>
      <c r="AK329" t="s">
        <v>121</v>
      </c>
      <c r="AL329" t="s">
        <v>121</v>
      </c>
      <c r="AZ329" s="213">
        <v>805041</v>
      </c>
      <c r="BA329">
        <v>805041</v>
      </c>
    </row>
    <row r="330" spans="1:54" customFormat="1" ht="18.75" customHeight="1" x14ac:dyDescent="0.3">
      <c r="A330">
        <v>805323</v>
      </c>
      <c r="B330" t="s">
        <v>231</v>
      </c>
      <c r="D330" t="s">
        <v>120</v>
      </c>
      <c r="Q330" t="s">
        <v>120</v>
      </c>
      <c r="U330" t="s">
        <v>120</v>
      </c>
      <c r="AC330" t="s">
        <v>121</v>
      </c>
      <c r="AE330" t="s">
        <v>120</v>
      </c>
      <c r="AH330" t="s">
        <v>121</v>
      </c>
      <c r="AK330" t="s">
        <v>120</v>
      </c>
      <c r="AL330" t="s">
        <v>120</v>
      </c>
      <c r="AZ330" s="213">
        <v>805323</v>
      </c>
      <c r="BA330">
        <v>805323</v>
      </c>
    </row>
    <row r="331" spans="1:54" customFormat="1" ht="18.75" customHeight="1" x14ac:dyDescent="0.3">
      <c r="A331">
        <v>806120</v>
      </c>
      <c r="B331" t="s">
        <v>231</v>
      </c>
      <c r="O331" t="s">
        <v>121</v>
      </c>
      <c r="Y331" t="s">
        <v>121</v>
      </c>
      <c r="AE331" t="s">
        <v>121</v>
      </c>
      <c r="AG331" t="s">
        <v>120</v>
      </c>
      <c r="AH331" t="s">
        <v>122</v>
      </c>
      <c r="AI331" t="s">
        <v>120</v>
      </c>
      <c r="AK331" t="s">
        <v>121</v>
      </c>
      <c r="AZ331" s="213">
        <v>806120</v>
      </c>
      <c r="BA331">
        <v>806120</v>
      </c>
    </row>
    <row r="332" spans="1:54" customFormat="1" ht="18.75" customHeight="1" x14ac:dyDescent="0.3">
      <c r="A332">
        <v>806258</v>
      </c>
      <c r="B332" t="s">
        <v>231</v>
      </c>
      <c r="R332" t="s">
        <v>122</v>
      </c>
      <c r="X332" t="s">
        <v>120</v>
      </c>
      <c r="Y332" t="s">
        <v>121</v>
      </c>
      <c r="AC332" t="s">
        <v>120</v>
      </c>
      <c r="AE332" t="s">
        <v>122</v>
      </c>
      <c r="AH332" t="s">
        <v>122</v>
      </c>
      <c r="AK332" t="s">
        <v>122</v>
      </c>
      <c r="AL332" t="s">
        <v>122</v>
      </c>
      <c r="AZ332" s="213">
        <v>806258</v>
      </c>
      <c r="BA332">
        <v>806258</v>
      </c>
    </row>
    <row r="333" spans="1:54" customFormat="1" ht="18.75" customHeight="1" x14ac:dyDescent="0.3">
      <c r="A333">
        <v>806358</v>
      </c>
      <c r="B333" t="s">
        <v>231</v>
      </c>
      <c r="O333" t="s">
        <v>121</v>
      </c>
      <c r="X333" t="s">
        <v>120</v>
      </c>
      <c r="AB333" t="s">
        <v>121</v>
      </c>
      <c r="AE333" t="s">
        <v>121</v>
      </c>
      <c r="AK333" t="s">
        <v>122</v>
      </c>
      <c r="AZ333" s="213">
        <v>806358</v>
      </c>
      <c r="BA333">
        <v>806358</v>
      </c>
    </row>
    <row r="334" spans="1:54" customFormat="1" ht="18.75" customHeight="1" x14ac:dyDescent="0.3">
      <c r="A334">
        <v>807043</v>
      </c>
      <c r="B334" t="s">
        <v>231</v>
      </c>
      <c r="N334" t="s">
        <v>120</v>
      </c>
      <c r="O334" t="s">
        <v>122</v>
      </c>
      <c r="Z334" t="s">
        <v>122</v>
      </c>
      <c r="AD334" t="s">
        <v>122</v>
      </c>
      <c r="AE334" t="s">
        <v>120</v>
      </c>
      <c r="AK334" t="s">
        <v>122</v>
      </c>
      <c r="AZ334" s="213">
        <v>807043</v>
      </c>
      <c r="BA334">
        <v>807043</v>
      </c>
    </row>
    <row r="335" spans="1:54" customFormat="1" ht="18.75" customHeight="1" x14ac:dyDescent="0.3">
      <c r="A335">
        <v>807248</v>
      </c>
      <c r="B335" t="s">
        <v>231</v>
      </c>
      <c r="M335" t="s">
        <v>121</v>
      </c>
      <c r="R335" t="s">
        <v>120</v>
      </c>
      <c r="V335" t="s">
        <v>120</v>
      </c>
      <c r="W335" t="s">
        <v>120</v>
      </c>
      <c r="AB335" t="s">
        <v>120</v>
      </c>
      <c r="AG335" t="s">
        <v>122</v>
      </c>
      <c r="AK335" t="s">
        <v>122</v>
      </c>
      <c r="AZ335" s="213">
        <v>807248</v>
      </c>
      <c r="BA335">
        <v>807248</v>
      </c>
    </row>
    <row r="336" spans="1:54" customFormat="1" ht="18.75" customHeight="1" x14ac:dyDescent="0.3">
      <c r="A336">
        <v>807251</v>
      </c>
      <c r="B336" t="s">
        <v>231</v>
      </c>
      <c r="N336" t="s">
        <v>120</v>
      </c>
      <c r="O336" t="s">
        <v>121</v>
      </c>
      <c r="Z336" t="s">
        <v>121</v>
      </c>
      <c r="AA336" t="s">
        <v>120</v>
      </c>
      <c r="AB336" t="s">
        <v>120</v>
      </c>
      <c r="AD336" t="s">
        <v>122</v>
      </c>
      <c r="AE336" t="s">
        <v>122</v>
      </c>
      <c r="AF336" t="s">
        <v>120</v>
      </c>
      <c r="AG336" t="s">
        <v>122</v>
      </c>
      <c r="AH336" t="s">
        <v>120</v>
      </c>
      <c r="AJ336" t="s">
        <v>122</v>
      </c>
      <c r="AK336" t="s">
        <v>121</v>
      </c>
      <c r="AL336" t="s">
        <v>121</v>
      </c>
      <c r="AZ336" s="213">
        <v>807251</v>
      </c>
      <c r="BA336">
        <v>807251</v>
      </c>
    </row>
    <row r="337" spans="1:53" customFormat="1" ht="18.75" customHeight="1" x14ac:dyDescent="0.3">
      <c r="A337">
        <v>807597</v>
      </c>
      <c r="B337" t="s">
        <v>231</v>
      </c>
      <c r="E337" t="s">
        <v>120</v>
      </c>
      <c r="M337" t="s">
        <v>122</v>
      </c>
      <c r="R337" t="s">
        <v>120</v>
      </c>
      <c r="AH337" t="s">
        <v>122</v>
      </c>
      <c r="AI337" t="s">
        <v>122</v>
      </c>
      <c r="AK337" t="s">
        <v>122</v>
      </c>
      <c r="AZ337" s="213">
        <v>807597</v>
      </c>
      <c r="BA337">
        <v>807597</v>
      </c>
    </row>
    <row r="338" spans="1:53" customFormat="1" ht="18.75" customHeight="1" x14ac:dyDescent="0.3">
      <c r="A338">
        <v>808503</v>
      </c>
      <c r="B338" t="s">
        <v>231</v>
      </c>
      <c r="D338" t="s">
        <v>120</v>
      </c>
      <c r="O338" t="s">
        <v>122</v>
      </c>
      <c r="V338" t="s">
        <v>120</v>
      </c>
      <c r="AA338" t="s">
        <v>121</v>
      </c>
      <c r="AD338" t="s">
        <v>121</v>
      </c>
      <c r="AH338" t="s">
        <v>121</v>
      </c>
      <c r="AI338" t="s">
        <v>121</v>
      </c>
      <c r="AK338" t="s">
        <v>122</v>
      </c>
      <c r="AL338" t="s">
        <v>121</v>
      </c>
      <c r="AZ338" s="213">
        <v>808503</v>
      </c>
      <c r="BA338">
        <v>808503</v>
      </c>
    </row>
    <row r="339" spans="1:53" customFormat="1" ht="18.75" customHeight="1" x14ac:dyDescent="0.3">
      <c r="A339">
        <v>808529</v>
      </c>
      <c r="B339" t="s">
        <v>231</v>
      </c>
      <c r="D339" t="s">
        <v>120</v>
      </c>
      <c r="O339" t="s">
        <v>121</v>
      </c>
      <c r="V339" t="s">
        <v>120</v>
      </c>
      <c r="AA339" t="s">
        <v>120</v>
      </c>
      <c r="AB339" t="s">
        <v>120</v>
      </c>
      <c r="AD339" t="s">
        <v>120</v>
      </c>
      <c r="AE339" t="s">
        <v>120</v>
      </c>
      <c r="AG339" t="s">
        <v>121</v>
      </c>
      <c r="AH339" t="s">
        <v>121</v>
      </c>
      <c r="AI339" t="s">
        <v>121</v>
      </c>
      <c r="AJ339" t="s">
        <v>121</v>
      </c>
      <c r="AK339" t="s">
        <v>121</v>
      </c>
      <c r="AL339" t="s">
        <v>121</v>
      </c>
      <c r="AZ339" s="213">
        <v>808529</v>
      </c>
      <c r="BA339">
        <v>808529</v>
      </c>
    </row>
    <row r="340" spans="1:53" customFormat="1" ht="18.75" customHeight="1" x14ac:dyDescent="0.3">
      <c r="A340">
        <v>808612</v>
      </c>
      <c r="B340" t="s">
        <v>231</v>
      </c>
      <c r="N340" t="s">
        <v>120</v>
      </c>
      <c r="P340" t="s">
        <v>120</v>
      </c>
      <c r="Z340" t="s">
        <v>120</v>
      </c>
      <c r="AC340" t="s">
        <v>120</v>
      </c>
      <c r="AE340" t="s">
        <v>120</v>
      </c>
      <c r="AF340" t="s">
        <v>120</v>
      </c>
      <c r="AH340" t="s">
        <v>120</v>
      </c>
      <c r="AZ340" s="213">
        <v>808612</v>
      </c>
      <c r="BA340">
        <v>808612</v>
      </c>
    </row>
    <row r="341" spans="1:53" customFormat="1" ht="18.75" customHeight="1" x14ac:dyDescent="0.3">
      <c r="A341">
        <v>808777</v>
      </c>
      <c r="B341" t="s">
        <v>231</v>
      </c>
      <c r="O341" t="s">
        <v>121</v>
      </c>
      <c r="V341" t="s">
        <v>120</v>
      </c>
      <c r="AC341" t="s">
        <v>122</v>
      </c>
      <c r="AH341" t="s">
        <v>122</v>
      </c>
      <c r="AK341" t="s">
        <v>121</v>
      </c>
      <c r="AZ341" s="213">
        <v>808777</v>
      </c>
      <c r="BA341">
        <v>808777</v>
      </c>
    </row>
    <row r="342" spans="1:53" customFormat="1" ht="18.75" customHeight="1" x14ac:dyDescent="0.3">
      <c r="A342">
        <v>808871</v>
      </c>
      <c r="B342" t="s">
        <v>231</v>
      </c>
      <c r="L342" t="s">
        <v>120</v>
      </c>
      <c r="AC342" t="s">
        <v>120</v>
      </c>
      <c r="AE342" t="s">
        <v>121</v>
      </c>
      <c r="AH342" t="s">
        <v>122</v>
      </c>
      <c r="AK342" t="s">
        <v>122</v>
      </c>
      <c r="AL342" t="s">
        <v>122</v>
      </c>
      <c r="AZ342" s="213">
        <v>808871</v>
      </c>
      <c r="BA342">
        <v>808871</v>
      </c>
    </row>
    <row r="343" spans="1:53" customFormat="1" ht="18.75" customHeight="1" x14ac:dyDescent="0.3">
      <c r="A343">
        <v>808901</v>
      </c>
      <c r="B343" t="s">
        <v>231</v>
      </c>
      <c r="N343" t="s">
        <v>120</v>
      </c>
      <c r="S343" t="s">
        <v>120</v>
      </c>
      <c r="X343" t="s">
        <v>120</v>
      </c>
      <c r="AA343" t="s">
        <v>120</v>
      </c>
      <c r="AB343" t="s">
        <v>120</v>
      </c>
      <c r="AD343" t="s">
        <v>121</v>
      </c>
      <c r="AE343" t="s">
        <v>122</v>
      </c>
      <c r="AF343" t="s">
        <v>120</v>
      </c>
      <c r="AG343" t="s">
        <v>120</v>
      </c>
      <c r="AH343" t="s">
        <v>120</v>
      </c>
      <c r="AI343" t="s">
        <v>120</v>
      </c>
      <c r="AK343" t="s">
        <v>122</v>
      </c>
      <c r="AL343" t="s">
        <v>121</v>
      </c>
      <c r="AZ343" s="213">
        <v>808901</v>
      </c>
      <c r="BA343">
        <v>808901</v>
      </c>
    </row>
    <row r="344" spans="1:53" customFormat="1" ht="18.75" customHeight="1" x14ac:dyDescent="0.3">
      <c r="A344">
        <v>808914</v>
      </c>
      <c r="B344" t="s">
        <v>231</v>
      </c>
      <c r="O344" t="s">
        <v>122</v>
      </c>
      <c r="T344" t="s">
        <v>120</v>
      </c>
      <c r="V344" t="s">
        <v>120</v>
      </c>
      <c r="Z344" t="s">
        <v>121</v>
      </c>
      <c r="AB344" t="s">
        <v>122</v>
      </c>
      <c r="AE344" t="s">
        <v>121</v>
      </c>
      <c r="AG344" t="s">
        <v>121</v>
      </c>
      <c r="AJ344" t="s">
        <v>120</v>
      </c>
      <c r="AK344" t="s">
        <v>122</v>
      </c>
      <c r="AZ344" s="213">
        <v>808914</v>
      </c>
      <c r="BA344">
        <v>808914</v>
      </c>
    </row>
    <row r="345" spans="1:53" customFormat="1" ht="18.75" customHeight="1" x14ac:dyDescent="0.3">
      <c r="A345">
        <v>808949</v>
      </c>
      <c r="B345" t="s">
        <v>231</v>
      </c>
      <c r="R345" t="s">
        <v>120</v>
      </c>
      <c r="V345" t="s">
        <v>120</v>
      </c>
      <c r="Z345" t="s">
        <v>122</v>
      </c>
      <c r="AA345" t="s">
        <v>122</v>
      </c>
      <c r="AB345" t="s">
        <v>120</v>
      </c>
      <c r="AD345" t="s">
        <v>122</v>
      </c>
      <c r="AG345" t="s">
        <v>121</v>
      </c>
      <c r="AH345" t="s">
        <v>122</v>
      </c>
      <c r="AI345" t="s">
        <v>122</v>
      </c>
      <c r="AJ345" t="s">
        <v>122</v>
      </c>
      <c r="AK345" t="s">
        <v>122</v>
      </c>
      <c r="AL345" t="s">
        <v>121</v>
      </c>
      <c r="AZ345" s="213">
        <v>808949</v>
      </c>
      <c r="BA345">
        <v>808949</v>
      </c>
    </row>
    <row r="346" spans="1:53" customFormat="1" ht="18.75" customHeight="1" x14ac:dyDescent="0.3">
      <c r="A346">
        <v>808977</v>
      </c>
      <c r="B346" t="s">
        <v>231</v>
      </c>
      <c r="O346" t="s">
        <v>122</v>
      </c>
      <c r="V346" t="s">
        <v>122</v>
      </c>
      <c r="AE346" t="s">
        <v>120</v>
      </c>
      <c r="AG346" t="s">
        <v>120</v>
      </c>
      <c r="AH346" t="s">
        <v>121</v>
      </c>
      <c r="AJ346" t="s">
        <v>120</v>
      </c>
      <c r="AK346" t="s">
        <v>120</v>
      </c>
      <c r="AL346" t="s">
        <v>120</v>
      </c>
      <c r="AZ346" s="213">
        <v>808977</v>
      </c>
      <c r="BA346">
        <v>808977</v>
      </c>
    </row>
    <row r="347" spans="1:53" customFormat="1" ht="18.75" customHeight="1" x14ac:dyDescent="0.3">
      <c r="A347">
        <v>808981</v>
      </c>
      <c r="B347" t="s">
        <v>231</v>
      </c>
      <c r="AB347" t="s">
        <v>121</v>
      </c>
      <c r="AD347" t="s">
        <v>121</v>
      </c>
      <c r="AE347" t="s">
        <v>121</v>
      </c>
      <c r="AG347" t="s">
        <v>122</v>
      </c>
      <c r="AH347" t="s">
        <v>122</v>
      </c>
      <c r="AJ347" t="s">
        <v>122</v>
      </c>
      <c r="AK347" t="s">
        <v>122</v>
      </c>
      <c r="AL347" t="s">
        <v>122</v>
      </c>
      <c r="AZ347" s="213">
        <v>808981</v>
      </c>
      <c r="BA347">
        <v>808981</v>
      </c>
    </row>
    <row r="348" spans="1:53" customFormat="1" ht="18.75" customHeight="1" x14ac:dyDescent="0.3">
      <c r="A348">
        <v>808990</v>
      </c>
      <c r="B348" t="s">
        <v>702</v>
      </c>
      <c r="J348" t="s">
        <v>122</v>
      </c>
      <c r="O348" t="s">
        <v>121</v>
      </c>
      <c r="Z348" t="s">
        <v>122</v>
      </c>
      <c r="AA348" t="s">
        <v>121</v>
      </c>
      <c r="AB348" t="s">
        <v>121</v>
      </c>
      <c r="AC348" t="s">
        <v>121</v>
      </c>
      <c r="AD348" t="s">
        <v>121</v>
      </c>
      <c r="AE348" t="s">
        <v>121</v>
      </c>
      <c r="AF348" t="s">
        <v>121</v>
      </c>
      <c r="AZ348" s="213">
        <v>808990</v>
      </c>
      <c r="BA348">
        <v>808990</v>
      </c>
    </row>
    <row r="349" spans="1:53" customFormat="1" ht="18.75" customHeight="1" x14ac:dyDescent="0.3">
      <c r="A349">
        <v>809137</v>
      </c>
      <c r="B349" t="s">
        <v>231</v>
      </c>
      <c r="Q349" t="s">
        <v>120</v>
      </c>
      <c r="V349" t="s">
        <v>120</v>
      </c>
      <c r="Y349" t="s">
        <v>120</v>
      </c>
      <c r="AA349" t="s">
        <v>120</v>
      </c>
      <c r="AC349" t="s">
        <v>120</v>
      </c>
      <c r="AD349" t="s">
        <v>120</v>
      </c>
      <c r="AE349" t="s">
        <v>120</v>
      </c>
      <c r="AH349" t="s">
        <v>121</v>
      </c>
      <c r="AK349" t="s">
        <v>122</v>
      </c>
      <c r="AL349" t="s">
        <v>122</v>
      </c>
      <c r="AZ349" s="213">
        <v>809137</v>
      </c>
      <c r="BA349">
        <v>809137</v>
      </c>
    </row>
    <row r="350" spans="1:53" customFormat="1" ht="18.75" customHeight="1" x14ac:dyDescent="0.3">
      <c r="A350">
        <v>809237</v>
      </c>
      <c r="B350" t="s">
        <v>231</v>
      </c>
      <c r="N350" t="s">
        <v>120</v>
      </c>
      <c r="U350" t="s">
        <v>120</v>
      </c>
      <c r="AE350" t="s">
        <v>120</v>
      </c>
      <c r="AG350" t="s">
        <v>122</v>
      </c>
      <c r="AK350" t="s">
        <v>120</v>
      </c>
      <c r="AZ350" s="213">
        <v>809237</v>
      </c>
      <c r="BA350">
        <v>809237</v>
      </c>
    </row>
    <row r="351" spans="1:53" customFormat="1" ht="18.75" customHeight="1" x14ac:dyDescent="0.3">
      <c r="A351">
        <v>809247</v>
      </c>
      <c r="B351" t="s">
        <v>231</v>
      </c>
      <c r="O351" t="s">
        <v>120</v>
      </c>
      <c r="Z351" t="s">
        <v>121</v>
      </c>
      <c r="AC351" t="s">
        <v>120</v>
      </c>
      <c r="AD351" t="s">
        <v>120</v>
      </c>
      <c r="AE351" t="s">
        <v>120</v>
      </c>
      <c r="AF351" t="s">
        <v>122</v>
      </c>
      <c r="AH351" t="s">
        <v>120</v>
      </c>
      <c r="AK351" t="s">
        <v>122</v>
      </c>
      <c r="AL351" t="s">
        <v>122</v>
      </c>
      <c r="AZ351" s="213">
        <v>809247</v>
      </c>
      <c r="BA351">
        <v>809247</v>
      </c>
    </row>
    <row r="352" spans="1:53" customFormat="1" ht="18.75" customHeight="1" x14ac:dyDescent="0.3">
      <c r="A352">
        <v>809380</v>
      </c>
      <c r="B352" t="s">
        <v>702</v>
      </c>
      <c r="O352" t="s">
        <v>121</v>
      </c>
      <c r="W352" t="s">
        <v>122</v>
      </c>
      <c r="Y352" t="s">
        <v>121</v>
      </c>
      <c r="Z352" t="s">
        <v>121</v>
      </c>
      <c r="AA352" t="s">
        <v>121</v>
      </c>
      <c r="AB352" t="s">
        <v>121</v>
      </c>
      <c r="AC352" t="s">
        <v>121</v>
      </c>
      <c r="AD352" t="s">
        <v>121</v>
      </c>
      <c r="AE352" t="s">
        <v>121</v>
      </c>
      <c r="AF352" t="s">
        <v>121</v>
      </c>
      <c r="AZ352" s="213">
        <v>809380</v>
      </c>
      <c r="BA352">
        <v>809380</v>
      </c>
    </row>
    <row r="353" spans="1:53" customFormat="1" ht="18.75" customHeight="1" x14ac:dyDescent="0.3">
      <c r="A353">
        <v>809395</v>
      </c>
      <c r="B353" t="s">
        <v>231</v>
      </c>
      <c r="O353" t="s">
        <v>122</v>
      </c>
      <c r="Z353" t="s">
        <v>120</v>
      </c>
      <c r="AA353" t="s">
        <v>120</v>
      </c>
      <c r="AB353" t="s">
        <v>120</v>
      </c>
      <c r="AE353" t="s">
        <v>120</v>
      </c>
      <c r="AG353" t="s">
        <v>120</v>
      </c>
      <c r="AJ353" t="s">
        <v>120</v>
      </c>
      <c r="AK353" t="s">
        <v>122</v>
      </c>
      <c r="AL353" t="s">
        <v>120</v>
      </c>
      <c r="AZ353" s="213">
        <v>809395</v>
      </c>
      <c r="BA353">
        <v>809395</v>
      </c>
    </row>
    <row r="354" spans="1:53" customFormat="1" ht="18.75" customHeight="1" x14ac:dyDescent="0.3">
      <c r="A354">
        <v>809397</v>
      </c>
      <c r="B354" t="s">
        <v>231</v>
      </c>
      <c r="O354" t="s">
        <v>121</v>
      </c>
      <c r="Z354" t="s">
        <v>121</v>
      </c>
      <c r="AE354" t="s">
        <v>121</v>
      </c>
      <c r="AJ354" t="s">
        <v>121</v>
      </c>
      <c r="AK354" t="s">
        <v>121</v>
      </c>
      <c r="AZ354" s="213">
        <v>809397</v>
      </c>
      <c r="BA354">
        <v>809397</v>
      </c>
    </row>
    <row r="355" spans="1:53" customFormat="1" ht="18.75" customHeight="1" x14ac:dyDescent="0.3">
      <c r="A355">
        <v>809413</v>
      </c>
      <c r="B355" t="s">
        <v>231</v>
      </c>
      <c r="O355" t="s">
        <v>122</v>
      </c>
      <c r="V355" t="s">
        <v>120</v>
      </c>
      <c r="X355" t="s">
        <v>120</v>
      </c>
      <c r="Z355" t="s">
        <v>122</v>
      </c>
      <c r="AA355" t="s">
        <v>120</v>
      </c>
      <c r="AB355" t="s">
        <v>122</v>
      </c>
      <c r="AD355" t="s">
        <v>121</v>
      </c>
      <c r="AE355" t="s">
        <v>122</v>
      </c>
      <c r="AG355" t="s">
        <v>120</v>
      </c>
      <c r="AH355" t="s">
        <v>122</v>
      </c>
      <c r="AJ355" t="s">
        <v>120</v>
      </c>
      <c r="AK355" t="s">
        <v>122</v>
      </c>
      <c r="AL355" t="s">
        <v>121</v>
      </c>
      <c r="AZ355" s="213">
        <v>809413</v>
      </c>
      <c r="BA355">
        <v>809413</v>
      </c>
    </row>
    <row r="356" spans="1:53" customFormat="1" ht="18.75" customHeight="1" x14ac:dyDescent="0.3">
      <c r="A356">
        <v>809540</v>
      </c>
      <c r="B356" t="s">
        <v>231</v>
      </c>
      <c r="O356" t="s">
        <v>121</v>
      </c>
      <c r="S356" t="s">
        <v>120</v>
      </c>
      <c r="V356" t="s">
        <v>121</v>
      </c>
      <c r="X356" t="s">
        <v>120</v>
      </c>
      <c r="Z356" t="s">
        <v>121</v>
      </c>
      <c r="AA356" t="s">
        <v>121</v>
      </c>
      <c r="AB356" t="s">
        <v>121</v>
      </c>
      <c r="AC356" t="s">
        <v>121</v>
      </c>
      <c r="AD356" t="s">
        <v>121</v>
      </c>
      <c r="AE356" t="s">
        <v>121</v>
      </c>
      <c r="AF356" t="s">
        <v>122</v>
      </c>
      <c r="AG356" t="s">
        <v>121</v>
      </c>
      <c r="AH356" t="s">
        <v>121</v>
      </c>
      <c r="AI356" t="s">
        <v>121</v>
      </c>
      <c r="AJ356" t="s">
        <v>121</v>
      </c>
      <c r="AK356" t="s">
        <v>121</v>
      </c>
      <c r="AL356" t="s">
        <v>121</v>
      </c>
      <c r="AZ356" s="213">
        <v>809540</v>
      </c>
      <c r="BA356">
        <v>809540</v>
      </c>
    </row>
    <row r="357" spans="1:53" customFormat="1" ht="18.75" customHeight="1" x14ac:dyDescent="0.3">
      <c r="A357">
        <v>809685</v>
      </c>
      <c r="B357" t="s">
        <v>702</v>
      </c>
      <c r="Q357" t="s">
        <v>120</v>
      </c>
      <c r="V357" t="s">
        <v>122</v>
      </c>
      <c r="Z357" t="s">
        <v>122</v>
      </c>
      <c r="AA357" t="s">
        <v>121</v>
      </c>
      <c r="AB357" t="s">
        <v>121</v>
      </c>
      <c r="AC357" t="s">
        <v>121</v>
      </c>
      <c r="AD357" t="s">
        <v>121</v>
      </c>
      <c r="AE357" t="s">
        <v>121</v>
      </c>
      <c r="AF357" t="s">
        <v>121</v>
      </c>
      <c r="AZ357" s="213">
        <v>809685</v>
      </c>
      <c r="BA357">
        <v>809685</v>
      </c>
    </row>
    <row r="358" spans="1:53" customFormat="1" ht="18.75" customHeight="1" x14ac:dyDescent="0.3">
      <c r="A358">
        <v>809794</v>
      </c>
      <c r="B358" t="s">
        <v>231</v>
      </c>
      <c r="S358" t="s">
        <v>120</v>
      </c>
      <c r="T358" t="s">
        <v>120</v>
      </c>
      <c r="X358" t="s">
        <v>120</v>
      </c>
      <c r="AA358" t="s">
        <v>120</v>
      </c>
      <c r="AB358" t="s">
        <v>120</v>
      </c>
      <c r="AC358" t="s">
        <v>121</v>
      </c>
      <c r="AD358" t="s">
        <v>121</v>
      </c>
      <c r="AE358" t="s">
        <v>121</v>
      </c>
      <c r="AG358" t="s">
        <v>121</v>
      </c>
      <c r="AH358" t="s">
        <v>121</v>
      </c>
      <c r="AI358" t="s">
        <v>120</v>
      </c>
      <c r="AK358" t="s">
        <v>122</v>
      </c>
      <c r="AL358" t="s">
        <v>121</v>
      </c>
      <c r="AZ358" s="213">
        <v>809794</v>
      </c>
      <c r="BA358">
        <v>809794</v>
      </c>
    </row>
    <row r="359" spans="1:53" customFormat="1" ht="18.75" customHeight="1" x14ac:dyDescent="0.3">
      <c r="A359">
        <v>809989</v>
      </c>
      <c r="B359" t="s">
        <v>231</v>
      </c>
      <c r="D359" t="s">
        <v>120</v>
      </c>
      <c r="M359" t="s">
        <v>120</v>
      </c>
      <c r="V359" t="s">
        <v>120</v>
      </c>
      <c r="Y359" t="s">
        <v>120</v>
      </c>
      <c r="AA359" t="s">
        <v>122</v>
      </c>
      <c r="AB359" t="s">
        <v>122</v>
      </c>
      <c r="AC359" t="s">
        <v>120</v>
      </c>
      <c r="AD359" t="s">
        <v>122</v>
      </c>
      <c r="AE359" t="s">
        <v>120</v>
      </c>
      <c r="AF359" t="s">
        <v>120</v>
      </c>
      <c r="AG359" t="s">
        <v>120</v>
      </c>
      <c r="AH359" t="s">
        <v>122</v>
      </c>
      <c r="AI359" t="s">
        <v>121</v>
      </c>
      <c r="AJ359" t="s">
        <v>122</v>
      </c>
      <c r="AK359" t="s">
        <v>121</v>
      </c>
      <c r="AL359" t="s">
        <v>121</v>
      </c>
      <c r="AZ359" s="213">
        <v>809989</v>
      </c>
      <c r="BA359">
        <v>809989</v>
      </c>
    </row>
    <row r="360" spans="1:53" customFormat="1" ht="18.75" customHeight="1" x14ac:dyDescent="0.3">
      <c r="A360">
        <v>810089</v>
      </c>
      <c r="B360" t="s">
        <v>231</v>
      </c>
      <c r="H360" t="s">
        <v>120</v>
      </c>
      <c r="O360" t="s">
        <v>120</v>
      </c>
      <c r="AB360" t="s">
        <v>120</v>
      </c>
      <c r="AE360" t="s">
        <v>120</v>
      </c>
      <c r="AG360" t="s">
        <v>120</v>
      </c>
      <c r="AH360" t="s">
        <v>120</v>
      </c>
      <c r="AK360" t="s">
        <v>120</v>
      </c>
      <c r="AZ360" s="213">
        <v>810089</v>
      </c>
      <c r="BA360">
        <v>810089</v>
      </c>
    </row>
    <row r="361" spans="1:53" customFormat="1" ht="18.75" customHeight="1" x14ac:dyDescent="0.3">
      <c r="A361">
        <v>810147</v>
      </c>
      <c r="B361" t="s">
        <v>231</v>
      </c>
      <c r="O361" t="s">
        <v>121</v>
      </c>
      <c r="P361" t="s">
        <v>120</v>
      </c>
      <c r="Z361" t="s">
        <v>121</v>
      </c>
      <c r="AB361" t="s">
        <v>120</v>
      </c>
      <c r="AG361" t="s">
        <v>121</v>
      </c>
      <c r="AH361" t="s">
        <v>121</v>
      </c>
      <c r="AJ361" t="s">
        <v>120</v>
      </c>
      <c r="AK361" t="s">
        <v>122</v>
      </c>
      <c r="AL361" t="s">
        <v>122</v>
      </c>
      <c r="AZ361" s="213">
        <v>810147</v>
      </c>
      <c r="BA361">
        <v>810147</v>
      </c>
    </row>
    <row r="362" spans="1:53" customFormat="1" ht="18.75" customHeight="1" x14ac:dyDescent="0.3">
      <c r="A362">
        <v>810170</v>
      </c>
      <c r="B362" t="s">
        <v>231</v>
      </c>
      <c r="N362" t="s">
        <v>122</v>
      </c>
      <c r="O362" t="s">
        <v>121</v>
      </c>
      <c r="V362" t="s">
        <v>122</v>
      </c>
      <c r="Z362" t="s">
        <v>121</v>
      </c>
      <c r="AA362" t="s">
        <v>122</v>
      </c>
      <c r="AB362" t="s">
        <v>122</v>
      </c>
      <c r="AD362" t="s">
        <v>122</v>
      </c>
      <c r="AE362" t="s">
        <v>121</v>
      </c>
      <c r="AG362" t="s">
        <v>121</v>
      </c>
      <c r="AH362" t="s">
        <v>121</v>
      </c>
      <c r="AI362" t="s">
        <v>121</v>
      </c>
      <c r="AJ362" t="s">
        <v>121</v>
      </c>
      <c r="AK362" t="s">
        <v>121</v>
      </c>
      <c r="AL362" t="s">
        <v>121</v>
      </c>
      <c r="AZ362" s="213">
        <v>810170</v>
      </c>
      <c r="BA362">
        <v>810170</v>
      </c>
    </row>
    <row r="363" spans="1:53" customFormat="1" ht="18.75" customHeight="1" x14ac:dyDescent="0.3">
      <c r="A363">
        <v>810218</v>
      </c>
      <c r="B363" t="s">
        <v>231</v>
      </c>
      <c r="O363" t="s">
        <v>122</v>
      </c>
      <c r="Z363" t="s">
        <v>120</v>
      </c>
      <c r="AA363" t="s">
        <v>120</v>
      </c>
      <c r="AB363" t="s">
        <v>120</v>
      </c>
      <c r="AE363" t="s">
        <v>120</v>
      </c>
      <c r="AK363" t="s">
        <v>122</v>
      </c>
      <c r="AZ363" s="213">
        <v>810218</v>
      </c>
      <c r="BA363">
        <v>810218</v>
      </c>
    </row>
    <row r="364" spans="1:53" customFormat="1" ht="18.75" customHeight="1" x14ac:dyDescent="0.3">
      <c r="A364">
        <v>810221</v>
      </c>
      <c r="B364" t="s">
        <v>231</v>
      </c>
      <c r="O364" t="s">
        <v>122</v>
      </c>
      <c r="R364" t="s">
        <v>122</v>
      </c>
      <c r="V364" t="s">
        <v>120</v>
      </c>
      <c r="Z364" t="s">
        <v>120</v>
      </c>
      <c r="AA364" t="s">
        <v>120</v>
      </c>
      <c r="AB364" t="s">
        <v>120</v>
      </c>
      <c r="AG364" t="s">
        <v>120</v>
      </c>
      <c r="AK364" t="s">
        <v>122</v>
      </c>
      <c r="AL364" t="s">
        <v>120</v>
      </c>
      <c r="AZ364" s="213">
        <v>810221</v>
      </c>
      <c r="BA364">
        <v>810221</v>
      </c>
    </row>
    <row r="365" spans="1:53" customFormat="1" ht="18.75" customHeight="1" x14ac:dyDescent="0.3">
      <c r="A365">
        <v>810354</v>
      </c>
      <c r="B365" t="s">
        <v>231</v>
      </c>
      <c r="J365" t="s">
        <v>120</v>
      </c>
      <c r="M365" t="s">
        <v>120</v>
      </c>
      <c r="V365" t="s">
        <v>122</v>
      </c>
      <c r="AH365" t="s">
        <v>122</v>
      </c>
      <c r="AK365" t="s">
        <v>122</v>
      </c>
      <c r="AZ365" s="213">
        <v>810354</v>
      </c>
      <c r="BA365">
        <v>810354</v>
      </c>
    </row>
    <row r="366" spans="1:53" customFormat="1" ht="18.75" customHeight="1" x14ac:dyDescent="0.3">
      <c r="A366">
        <v>810361</v>
      </c>
      <c r="B366" t="s">
        <v>702</v>
      </c>
      <c r="N366" t="s">
        <v>120</v>
      </c>
      <c r="V366" t="s">
        <v>121</v>
      </c>
      <c r="W366" t="s">
        <v>121</v>
      </c>
      <c r="Z366" t="s">
        <v>121</v>
      </c>
      <c r="AA366" t="s">
        <v>121</v>
      </c>
      <c r="AB366" t="s">
        <v>121</v>
      </c>
      <c r="AC366" t="s">
        <v>121</v>
      </c>
      <c r="AD366" t="s">
        <v>121</v>
      </c>
      <c r="AE366" t="s">
        <v>121</v>
      </c>
      <c r="AF366" t="s">
        <v>121</v>
      </c>
      <c r="AZ366" s="213">
        <v>810361</v>
      </c>
      <c r="BA366">
        <v>810361</v>
      </c>
    </row>
    <row r="367" spans="1:53" customFormat="1" ht="18.75" customHeight="1" x14ac:dyDescent="0.3">
      <c r="A367">
        <v>810363</v>
      </c>
      <c r="B367" t="s">
        <v>231</v>
      </c>
      <c r="I367" t="s">
        <v>120</v>
      </c>
      <c r="O367" t="s">
        <v>122</v>
      </c>
      <c r="X367" t="s">
        <v>122</v>
      </c>
      <c r="AB367" t="s">
        <v>122</v>
      </c>
      <c r="AE367" t="s">
        <v>122</v>
      </c>
      <c r="AZ367" s="213">
        <v>810363</v>
      </c>
      <c r="BA367">
        <v>810363</v>
      </c>
    </row>
    <row r="368" spans="1:53" customFormat="1" ht="18.75" customHeight="1" x14ac:dyDescent="0.3">
      <c r="A368">
        <v>810378</v>
      </c>
      <c r="B368" t="s">
        <v>231</v>
      </c>
      <c r="N368" t="s">
        <v>120</v>
      </c>
      <c r="O368" t="s">
        <v>120</v>
      </c>
      <c r="Z368" t="s">
        <v>122</v>
      </c>
      <c r="AB368" t="s">
        <v>120</v>
      </c>
      <c r="AH368" t="s">
        <v>120</v>
      </c>
      <c r="AK368" t="s">
        <v>122</v>
      </c>
      <c r="AZ368" s="213">
        <v>810378</v>
      </c>
      <c r="BA368">
        <v>810378</v>
      </c>
    </row>
    <row r="369" spans="1:53" customFormat="1" ht="18.75" customHeight="1" x14ac:dyDescent="0.3">
      <c r="A369">
        <v>810417</v>
      </c>
      <c r="B369" t="s">
        <v>231</v>
      </c>
      <c r="N369" t="s">
        <v>120</v>
      </c>
      <c r="O369" t="s">
        <v>122</v>
      </c>
      <c r="Z369" t="s">
        <v>121</v>
      </c>
      <c r="AA369" t="s">
        <v>120</v>
      </c>
      <c r="AE369" t="s">
        <v>120</v>
      </c>
      <c r="AK369" t="s">
        <v>122</v>
      </c>
      <c r="AZ369" s="213">
        <v>810417</v>
      </c>
      <c r="BA369">
        <v>810417</v>
      </c>
    </row>
    <row r="370" spans="1:53" customFormat="1" ht="18.75" customHeight="1" x14ac:dyDescent="0.3">
      <c r="A370">
        <v>810527</v>
      </c>
      <c r="B370" t="s">
        <v>231</v>
      </c>
      <c r="O370" t="s">
        <v>122</v>
      </c>
      <c r="R370" t="s">
        <v>122</v>
      </c>
      <c r="AE370" t="s">
        <v>122</v>
      </c>
      <c r="AH370" t="s">
        <v>122</v>
      </c>
      <c r="AK370" t="s">
        <v>122</v>
      </c>
      <c r="AL370" t="s">
        <v>121</v>
      </c>
      <c r="AZ370" s="213">
        <v>810527</v>
      </c>
      <c r="BA370">
        <v>810527</v>
      </c>
    </row>
    <row r="371" spans="1:53" customFormat="1" ht="18.75" customHeight="1" x14ac:dyDescent="0.3">
      <c r="A371">
        <v>810566</v>
      </c>
      <c r="B371" t="s">
        <v>231</v>
      </c>
      <c r="J371" t="s">
        <v>122</v>
      </c>
      <c r="O371" t="s">
        <v>121</v>
      </c>
      <c r="T371" t="s">
        <v>122</v>
      </c>
      <c r="Z371" t="s">
        <v>121</v>
      </c>
      <c r="AJ371" t="s">
        <v>122</v>
      </c>
      <c r="AK371" t="s">
        <v>121</v>
      </c>
      <c r="AZ371" s="213">
        <v>810566</v>
      </c>
      <c r="BA371">
        <v>810566</v>
      </c>
    </row>
    <row r="372" spans="1:53" customFormat="1" ht="18.75" customHeight="1" x14ac:dyDescent="0.3">
      <c r="A372">
        <v>810693</v>
      </c>
      <c r="B372" t="s">
        <v>231</v>
      </c>
      <c r="O372" t="s">
        <v>121</v>
      </c>
      <c r="X372" t="s">
        <v>120</v>
      </c>
      <c r="AD372" t="s">
        <v>120</v>
      </c>
      <c r="AG372" t="s">
        <v>120</v>
      </c>
      <c r="AH372" t="s">
        <v>121</v>
      </c>
      <c r="AK372" t="s">
        <v>120</v>
      </c>
      <c r="AZ372" s="213">
        <v>810693</v>
      </c>
      <c r="BA372">
        <v>810693</v>
      </c>
    </row>
    <row r="373" spans="1:53" customFormat="1" ht="18.75" customHeight="1" x14ac:dyDescent="0.3">
      <c r="A373">
        <v>810758</v>
      </c>
      <c r="B373" t="s">
        <v>231</v>
      </c>
      <c r="D373" t="s">
        <v>120</v>
      </c>
      <c r="K373" t="s">
        <v>122</v>
      </c>
      <c r="O373" t="s">
        <v>120</v>
      </c>
      <c r="AA373" t="s">
        <v>122</v>
      </c>
      <c r="AB373" t="s">
        <v>120</v>
      </c>
      <c r="AD373" t="s">
        <v>122</v>
      </c>
      <c r="AE373" t="s">
        <v>120</v>
      </c>
      <c r="AF373" t="s">
        <v>120</v>
      </c>
      <c r="AG373" t="s">
        <v>121</v>
      </c>
      <c r="AH373" t="s">
        <v>121</v>
      </c>
      <c r="AJ373" t="s">
        <v>121</v>
      </c>
      <c r="AK373" t="s">
        <v>121</v>
      </c>
      <c r="AL373" t="s">
        <v>120</v>
      </c>
      <c r="AZ373" s="213">
        <v>810758</v>
      </c>
      <c r="BA373">
        <v>810758</v>
      </c>
    </row>
    <row r="374" spans="1:53" customFormat="1" ht="18.75" customHeight="1" x14ac:dyDescent="0.3">
      <c r="A374">
        <v>810772</v>
      </c>
      <c r="B374" t="s">
        <v>231</v>
      </c>
      <c r="O374" t="s">
        <v>120</v>
      </c>
      <c r="R374" t="s">
        <v>120</v>
      </c>
      <c r="V374" t="s">
        <v>120</v>
      </c>
      <c r="W374" t="s">
        <v>120</v>
      </c>
      <c r="X374" t="s">
        <v>120</v>
      </c>
      <c r="AA374" t="s">
        <v>122</v>
      </c>
      <c r="AB374" t="s">
        <v>122</v>
      </c>
      <c r="AC374" t="s">
        <v>121</v>
      </c>
      <c r="AD374" t="s">
        <v>121</v>
      </c>
      <c r="AG374" t="s">
        <v>121</v>
      </c>
      <c r="AH374" t="s">
        <v>122</v>
      </c>
      <c r="AJ374" t="s">
        <v>122</v>
      </c>
      <c r="AK374" t="s">
        <v>122</v>
      </c>
      <c r="AL374" t="s">
        <v>121</v>
      </c>
      <c r="AZ374" s="213">
        <v>810772</v>
      </c>
      <c r="BA374">
        <v>810772</v>
      </c>
    </row>
    <row r="375" spans="1:53" customFormat="1" ht="18.75" customHeight="1" x14ac:dyDescent="0.3">
      <c r="A375">
        <v>810775</v>
      </c>
      <c r="B375" t="s">
        <v>231</v>
      </c>
      <c r="K375" t="s">
        <v>120</v>
      </c>
      <c r="O375" t="s">
        <v>120</v>
      </c>
      <c r="R375" t="s">
        <v>120</v>
      </c>
      <c r="V375" t="s">
        <v>120</v>
      </c>
      <c r="AA375" t="s">
        <v>122</v>
      </c>
      <c r="AB375" t="s">
        <v>120</v>
      </c>
      <c r="AC375" t="s">
        <v>121</v>
      </c>
      <c r="AD375" t="s">
        <v>122</v>
      </c>
      <c r="AE375" t="s">
        <v>120</v>
      </c>
      <c r="AG375" t="s">
        <v>122</v>
      </c>
      <c r="AH375" t="s">
        <v>121</v>
      </c>
      <c r="AJ375" t="s">
        <v>120</v>
      </c>
      <c r="AK375" t="s">
        <v>122</v>
      </c>
      <c r="AL375" t="s">
        <v>122</v>
      </c>
      <c r="AZ375" s="213">
        <v>810775</v>
      </c>
      <c r="BA375">
        <v>810775</v>
      </c>
    </row>
    <row r="376" spans="1:53" customFormat="1" ht="18.75" customHeight="1" x14ac:dyDescent="0.3">
      <c r="A376">
        <v>810890</v>
      </c>
      <c r="B376" t="s">
        <v>231</v>
      </c>
      <c r="O376" t="s">
        <v>122</v>
      </c>
      <c r="Q376" t="s">
        <v>122</v>
      </c>
      <c r="V376" t="s">
        <v>120</v>
      </c>
      <c r="Z376" t="s">
        <v>121</v>
      </c>
      <c r="AA376" t="s">
        <v>122</v>
      </c>
      <c r="AC376" t="s">
        <v>120</v>
      </c>
      <c r="AG376" t="s">
        <v>122</v>
      </c>
      <c r="AH376" t="s">
        <v>121</v>
      </c>
      <c r="AJ376" t="s">
        <v>122</v>
      </c>
      <c r="AK376" t="s">
        <v>121</v>
      </c>
      <c r="AL376" t="s">
        <v>121</v>
      </c>
      <c r="AZ376" s="213">
        <v>810890</v>
      </c>
      <c r="BA376">
        <v>810890</v>
      </c>
    </row>
    <row r="377" spans="1:53" customFormat="1" ht="18.75" customHeight="1" x14ac:dyDescent="0.3">
      <c r="A377">
        <v>810894</v>
      </c>
      <c r="B377" t="s">
        <v>231</v>
      </c>
      <c r="E377" t="s">
        <v>120</v>
      </c>
      <c r="O377" t="s">
        <v>122</v>
      </c>
      <c r="W377" t="s">
        <v>120</v>
      </c>
      <c r="Z377" t="s">
        <v>122</v>
      </c>
      <c r="AA377" t="s">
        <v>120</v>
      </c>
      <c r="AE377" t="s">
        <v>120</v>
      </c>
      <c r="AF377" t="s">
        <v>120</v>
      </c>
      <c r="AH377" t="s">
        <v>122</v>
      </c>
      <c r="AK377" t="s">
        <v>121</v>
      </c>
      <c r="AZ377" s="213">
        <v>810894</v>
      </c>
      <c r="BA377">
        <v>810894</v>
      </c>
    </row>
    <row r="378" spans="1:53" customFormat="1" ht="18.75" customHeight="1" x14ac:dyDescent="0.3">
      <c r="A378">
        <v>810911</v>
      </c>
      <c r="B378" t="s">
        <v>231</v>
      </c>
      <c r="O378" t="s">
        <v>120</v>
      </c>
      <c r="X378" t="s">
        <v>120</v>
      </c>
      <c r="Z378" t="s">
        <v>120</v>
      </c>
      <c r="AA378" t="s">
        <v>120</v>
      </c>
      <c r="AB378" t="s">
        <v>120</v>
      </c>
      <c r="AD378" t="s">
        <v>121</v>
      </c>
      <c r="AE378" t="s">
        <v>121</v>
      </c>
      <c r="AG378" t="s">
        <v>122</v>
      </c>
      <c r="AH378" t="s">
        <v>121</v>
      </c>
      <c r="AJ378" t="s">
        <v>122</v>
      </c>
      <c r="AK378" t="s">
        <v>122</v>
      </c>
      <c r="AL378" t="s">
        <v>121</v>
      </c>
      <c r="AZ378" s="213">
        <v>810911</v>
      </c>
      <c r="BA378">
        <v>810911</v>
      </c>
    </row>
    <row r="379" spans="1:53" customFormat="1" ht="18.75" customHeight="1" x14ac:dyDescent="0.3">
      <c r="A379">
        <v>810970</v>
      </c>
      <c r="B379" t="s">
        <v>231</v>
      </c>
      <c r="U379" t="s">
        <v>121</v>
      </c>
      <c r="V379" t="s">
        <v>121</v>
      </c>
      <c r="AC379" t="s">
        <v>121</v>
      </c>
      <c r="AD379" t="s">
        <v>122</v>
      </c>
      <c r="AE379" t="s">
        <v>122</v>
      </c>
      <c r="AG379" t="s">
        <v>121</v>
      </c>
      <c r="AH379" t="s">
        <v>121</v>
      </c>
      <c r="AI379" t="s">
        <v>122</v>
      </c>
      <c r="AJ379" t="s">
        <v>122</v>
      </c>
      <c r="AK379" t="s">
        <v>121</v>
      </c>
      <c r="AL379" t="s">
        <v>121</v>
      </c>
      <c r="AZ379" s="213">
        <v>810970</v>
      </c>
      <c r="BA379">
        <v>810970</v>
      </c>
    </row>
    <row r="380" spans="1:53" customFormat="1" ht="18.75" customHeight="1" x14ac:dyDescent="0.3">
      <c r="A380">
        <v>810988</v>
      </c>
      <c r="B380" t="s">
        <v>231</v>
      </c>
      <c r="O380" t="s">
        <v>120</v>
      </c>
      <c r="AA380" t="s">
        <v>120</v>
      </c>
      <c r="AG380" t="s">
        <v>120</v>
      </c>
      <c r="AK380" t="s">
        <v>120</v>
      </c>
      <c r="AL380" t="s">
        <v>120</v>
      </c>
      <c r="AZ380" s="213">
        <v>810988</v>
      </c>
      <c r="BA380">
        <v>810988</v>
      </c>
    </row>
    <row r="381" spans="1:53" customFormat="1" ht="18.75" customHeight="1" x14ac:dyDescent="0.3">
      <c r="A381">
        <v>810992</v>
      </c>
      <c r="B381" t="s">
        <v>231</v>
      </c>
      <c r="AD381" t="s">
        <v>121</v>
      </c>
      <c r="AE381" t="s">
        <v>122</v>
      </c>
      <c r="AG381" t="s">
        <v>121</v>
      </c>
      <c r="AH381" t="s">
        <v>121</v>
      </c>
      <c r="AK381" t="s">
        <v>122</v>
      </c>
      <c r="AL381" t="s">
        <v>121</v>
      </c>
      <c r="AZ381" s="213">
        <v>810992</v>
      </c>
      <c r="BA381">
        <v>810992</v>
      </c>
    </row>
    <row r="382" spans="1:53" customFormat="1" ht="18.75" customHeight="1" x14ac:dyDescent="0.3">
      <c r="A382">
        <v>811049</v>
      </c>
      <c r="B382" t="s">
        <v>231</v>
      </c>
      <c r="V382" t="s">
        <v>120</v>
      </c>
      <c r="Z382" t="s">
        <v>122</v>
      </c>
      <c r="AB382" t="s">
        <v>120</v>
      </c>
      <c r="AE382" t="s">
        <v>120</v>
      </c>
      <c r="AG382" t="s">
        <v>120</v>
      </c>
      <c r="AH382" t="s">
        <v>122</v>
      </c>
      <c r="AJ382" t="s">
        <v>120</v>
      </c>
      <c r="AK382" t="s">
        <v>120</v>
      </c>
      <c r="AZ382" s="213">
        <v>811049</v>
      </c>
      <c r="BA382">
        <v>811049</v>
      </c>
    </row>
    <row r="383" spans="1:53" customFormat="1" ht="18.75" customHeight="1" x14ac:dyDescent="0.3">
      <c r="A383">
        <v>811092</v>
      </c>
      <c r="B383" t="s">
        <v>231</v>
      </c>
      <c r="O383" t="s">
        <v>121</v>
      </c>
      <c r="S383" t="s">
        <v>122</v>
      </c>
      <c r="V383" t="s">
        <v>122</v>
      </c>
      <c r="X383" t="s">
        <v>120</v>
      </c>
      <c r="AA383" t="s">
        <v>120</v>
      </c>
      <c r="AB383" t="s">
        <v>120</v>
      </c>
      <c r="AD383" t="s">
        <v>121</v>
      </c>
      <c r="AE383" t="s">
        <v>121</v>
      </c>
      <c r="AG383" t="s">
        <v>121</v>
      </c>
      <c r="AH383" t="s">
        <v>121</v>
      </c>
      <c r="AJ383" t="s">
        <v>122</v>
      </c>
      <c r="AK383" t="s">
        <v>122</v>
      </c>
      <c r="AL383" t="s">
        <v>121</v>
      </c>
      <c r="AZ383" s="213">
        <v>811092</v>
      </c>
      <c r="BA383">
        <v>811092</v>
      </c>
    </row>
    <row r="384" spans="1:53" customFormat="1" ht="18.75" customHeight="1" x14ac:dyDescent="0.3">
      <c r="A384">
        <v>811151</v>
      </c>
      <c r="B384" t="s">
        <v>231</v>
      </c>
      <c r="K384" t="s">
        <v>120</v>
      </c>
      <c r="R384" t="s">
        <v>120</v>
      </c>
      <c r="W384" t="s">
        <v>120</v>
      </c>
      <c r="AC384" t="s">
        <v>120</v>
      </c>
      <c r="AE384" t="s">
        <v>120</v>
      </c>
      <c r="AG384" t="s">
        <v>120</v>
      </c>
      <c r="AH384" t="s">
        <v>120</v>
      </c>
      <c r="AZ384" s="213">
        <v>811151</v>
      </c>
      <c r="BA384">
        <v>811151</v>
      </c>
    </row>
    <row r="385" spans="1:53" customFormat="1" ht="18.75" customHeight="1" x14ac:dyDescent="0.3">
      <c r="A385">
        <v>811181</v>
      </c>
      <c r="B385" t="s">
        <v>231</v>
      </c>
      <c r="E385" t="s">
        <v>120</v>
      </c>
      <c r="O385" t="s">
        <v>122</v>
      </c>
      <c r="AB385" t="s">
        <v>120</v>
      </c>
      <c r="AK385" t="s">
        <v>121</v>
      </c>
      <c r="AL385" t="s">
        <v>120</v>
      </c>
      <c r="AZ385" s="213">
        <v>811181</v>
      </c>
      <c r="BA385">
        <v>811181</v>
      </c>
    </row>
    <row r="386" spans="1:53" customFormat="1" ht="18.75" customHeight="1" x14ac:dyDescent="0.3">
      <c r="A386">
        <v>811230</v>
      </c>
      <c r="B386" t="s">
        <v>231</v>
      </c>
      <c r="L386" t="s">
        <v>120</v>
      </c>
      <c r="V386" t="s">
        <v>120</v>
      </c>
      <c r="W386" t="s">
        <v>120</v>
      </c>
      <c r="X386" t="s">
        <v>120</v>
      </c>
      <c r="AA386" t="s">
        <v>120</v>
      </c>
      <c r="AB386" t="s">
        <v>121</v>
      </c>
      <c r="AC386" t="s">
        <v>122</v>
      </c>
      <c r="AE386" t="s">
        <v>121</v>
      </c>
      <c r="AG386" t="s">
        <v>122</v>
      </c>
      <c r="AH386" t="s">
        <v>122</v>
      </c>
      <c r="AJ386" t="s">
        <v>120</v>
      </c>
      <c r="AK386" t="s">
        <v>122</v>
      </c>
      <c r="AL386" t="s">
        <v>121</v>
      </c>
      <c r="AZ386" s="213">
        <v>811230</v>
      </c>
      <c r="BA386">
        <v>811230</v>
      </c>
    </row>
    <row r="387" spans="1:53" customFormat="1" ht="18.75" customHeight="1" x14ac:dyDescent="0.3">
      <c r="A387">
        <v>811253</v>
      </c>
      <c r="B387" t="s">
        <v>231</v>
      </c>
      <c r="N387" t="s">
        <v>120</v>
      </c>
      <c r="O387" t="s">
        <v>121</v>
      </c>
      <c r="W387" t="s">
        <v>121</v>
      </c>
      <c r="Z387" t="s">
        <v>122</v>
      </c>
      <c r="AA387" t="s">
        <v>122</v>
      </c>
      <c r="AC387" t="s">
        <v>121</v>
      </c>
      <c r="AD387" t="s">
        <v>121</v>
      </c>
      <c r="AE387" t="s">
        <v>121</v>
      </c>
      <c r="AG387" t="s">
        <v>121</v>
      </c>
      <c r="AH387" t="s">
        <v>121</v>
      </c>
      <c r="AI387" t="s">
        <v>121</v>
      </c>
      <c r="AJ387" t="s">
        <v>121</v>
      </c>
      <c r="AK387" t="s">
        <v>121</v>
      </c>
      <c r="AL387" t="s">
        <v>121</v>
      </c>
      <c r="AZ387" s="213">
        <v>811253</v>
      </c>
      <c r="BA387">
        <v>811253</v>
      </c>
    </row>
    <row r="388" spans="1:53" customFormat="1" ht="18.75" customHeight="1" x14ac:dyDescent="0.3">
      <c r="A388">
        <v>811301</v>
      </c>
      <c r="B388" t="s">
        <v>231</v>
      </c>
      <c r="L388" t="s">
        <v>120</v>
      </c>
      <c r="O388" t="s">
        <v>122</v>
      </c>
      <c r="V388" t="s">
        <v>120</v>
      </c>
      <c r="Z388" t="s">
        <v>122</v>
      </c>
      <c r="AA388" t="s">
        <v>120</v>
      </c>
      <c r="AB388" t="s">
        <v>120</v>
      </c>
      <c r="AC388" t="s">
        <v>120</v>
      </c>
      <c r="AE388" t="s">
        <v>120</v>
      </c>
      <c r="AG388" t="s">
        <v>120</v>
      </c>
      <c r="AH388" t="s">
        <v>121</v>
      </c>
      <c r="AK388" t="s">
        <v>121</v>
      </c>
      <c r="AL388" t="s">
        <v>121</v>
      </c>
      <c r="AZ388" s="213">
        <v>811301</v>
      </c>
      <c r="BA388">
        <v>811301</v>
      </c>
    </row>
    <row r="389" spans="1:53" customFormat="1" ht="18.75" customHeight="1" x14ac:dyDescent="0.3">
      <c r="A389">
        <v>811324</v>
      </c>
      <c r="B389" t="s">
        <v>231</v>
      </c>
      <c r="Z389" t="s">
        <v>120</v>
      </c>
      <c r="AD389" t="s">
        <v>120</v>
      </c>
      <c r="AE389" t="s">
        <v>120</v>
      </c>
      <c r="AG389" t="s">
        <v>120</v>
      </c>
      <c r="AK389" t="s">
        <v>120</v>
      </c>
      <c r="AZ389" s="213">
        <v>811324</v>
      </c>
      <c r="BA389">
        <v>811324</v>
      </c>
    </row>
    <row r="390" spans="1:53" customFormat="1" ht="18.75" customHeight="1" x14ac:dyDescent="0.3">
      <c r="A390">
        <v>811342</v>
      </c>
      <c r="B390" t="s">
        <v>231</v>
      </c>
      <c r="Q390" t="s">
        <v>121</v>
      </c>
      <c r="U390" t="s">
        <v>122</v>
      </c>
      <c r="V390" t="s">
        <v>120</v>
      </c>
      <c r="W390" t="s">
        <v>120</v>
      </c>
      <c r="X390" t="s">
        <v>120</v>
      </c>
      <c r="AA390" t="s">
        <v>121</v>
      </c>
      <c r="AB390" t="s">
        <v>121</v>
      </c>
      <c r="AC390" t="s">
        <v>121</v>
      </c>
      <c r="AD390" t="s">
        <v>121</v>
      </c>
      <c r="AE390" t="s">
        <v>121</v>
      </c>
      <c r="AF390" t="s">
        <v>121</v>
      </c>
      <c r="AG390" t="s">
        <v>121</v>
      </c>
      <c r="AH390" t="s">
        <v>121</v>
      </c>
      <c r="AI390" t="s">
        <v>121</v>
      </c>
      <c r="AJ390" t="s">
        <v>121</v>
      </c>
      <c r="AK390" t="s">
        <v>121</v>
      </c>
      <c r="AL390" t="s">
        <v>121</v>
      </c>
      <c r="AZ390" s="213">
        <v>811342</v>
      </c>
      <c r="BA390">
        <v>811342</v>
      </c>
    </row>
    <row r="391" spans="1:53" customFormat="1" ht="18.75" customHeight="1" x14ac:dyDescent="0.3">
      <c r="A391">
        <v>811408</v>
      </c>
      <c r="B391" t="s">
        <v>231</v>
      </c>
      <c r="O391" t="s">
        <v>120</v>
      </c>
      <c r="P391" t="s">
        <v>120</v>
      </c>
      <c r="Q391" t="s">
        <v>120</v>
      </c>
      <c r="S391" t="s">
        <v>120</v>
      </c>
      <c r="Y391" t="s">
        <v>120</v>
      </c>
      <c r="AA391" t="s">
        <v>121</v>
      </c>
      <c r="AB391" t="s">
        <v>121</v>
      </c>
      <c r="AC391" t="s">
        <v>122</v>
      </c>
      <c r="AD391" t="s">
        <v>122</v>
      </c>
      <c r="AE391" t="s">
        <v>120</v>
      </c>
      <c r="AF391" t="s">
        <v>121</v>
      </c>
      <c r="AG391" t="s">
        <v>121</v>
      </c>
      <c r="AH391" t="s">
        <v>121</v>
      </c>
      <c r="AJ391" t="s">
        <v>122</v>
      </c>
      <c r="AK391" t="s">
        <v>122</v>
      </c>
      <c r="AL391" t="s">
        <v>121</v>
      </c>
      <c r="AZ391" s="213">
        <v>811408</v>
      </c>
      <c r="BA391">
        <v>811408</v>
      </c>
    </row>
    <row r="392" spans="1:53" customFormat="1" ht="18.75" customHeight="1" x14ac:dyDescent="0.3">
      <c r="A392">
        <v>811415</v>
      </c>
      <c r="B392" t="s">
        <v>231</v>
      </c>
      <c r="O392" t="s">
        <v>122</v>
      </c>
      <c r="Z392" t="s">
        <v>122</v>
      </c>
      <c r="AA392" t="s">
        <v>122</v>
      </c>
      <c r="AB392" t="s">
        <v>120</v>
      </c>
      <c r="AD392" t="s">
        <v>122</v>
      </c>
      <c r="AG392" t="s">
        <v>121</v>
      </c>
      <c r="AH392" t="s">
        <v>121</v>
      </c>
      <c r="AI392" t="s">
        <v>121</v>
      </c>
      <c r="AK392" t="s">
        <v>122</v>
      </c>
      <c r="AL392" t="s">
        <v>122</v>
      </c>
      <c r="AZ392" s="213">
        <v>811415</v>
      </c>
      <c r="BA392">
        <v>811415</v>
      </c>
    </row>
    <row r="393" spans="1:53" customFormat="1" ht="18.75" customHeight="1" x14ac:dyDescent="0.3">
      <c r="A393">
        <v>811427</v>
      </c>
      <c r="B393" t="s">
        <v>231</v>
      </c>
      <c r="O393" t="s">
        <v>122</v>
      </c>
      <c r="Q393" t="s">
        <v>120</v>
      </c>
      <c r="R393" t="s">
        <v>120</v>
      </c>
      <c r="Z393" t="s">
        <v>120</v>
      </c>
      <c r="AB393" t="s">
        <v>122</v>
      </c>
      <c r="AC393" t="s">
        <v>121</v>
      </c>
      <c r="AE393" t="s">
        <v>122</v>
      </c>
      <c r="AG393" t="s">
        <v>122</v>
      </c>
      <c r="AH393" t="s">
        <v>121</v>
      </c>
      <c r="AJ393" t="s">
        <v>122</v>
      </c>
      <c r="AK393" t="s">
        <v>122</v>
      </c>
      <c r="AL393" t="s">
        <v>121</v>
      </c>
      <c r="AZ393" s="213">
        <v>811427</v>
      </c>
      <c r="BA393">
        <v>811427</v>
      </c>
    </row>
    <row r="394" spans="1:53" customFormat="1" ht="18.75" customHeight="1" x14ac:dyDescent="0.3">
      <c r="A394">
        <v>811505</v>
      </c>
      <c r="B394" t="s">
        <v>702</v>
      </c>
      <c r="O394" t="s">
        <v>120</v>
      </c>
      <c r="Q394" t="s">
        <v>120</v>
      </c>
      <c r="V394" t="s">
        <v>120</v>
      </c>
      <c r="AA394" t="s">
        <v>121</v>
      </c>
      <c r="AB394" t="s">
        <v>121</v>
      </c>
      <c r="AC394" t="s">
        <v>121</v>
      </c>
      <c r="AD394" t="s">
        <v>121</v>
      </c>
      <c r="AE394" t="s">
        <v>121</v>
      </c>
      <c r="AF394" t="s">
        <v>121</v>
      </c>
      <c r="AZ394" s="213">
        <v>811505</v>
      </c>
      <c r="BA394">
        <v>811505</v>
      </c>
    </row>
    <row r="395" spans="1:53" customFormat="1" ht="18.75" customHeight="1" x14ac:dyDescent="0.3">
      <c r="A395">
        <v>811542</v>
      </c>
      <c r="B395" t="s">
        <v>231</v>
      </c>
      <c r="O395" t="s">
        <v>120</v>
      </c>
      <c r="V395" t="s">
        <v>120</v>
      </c>
      <c r="Z395" t="s">
        <v>120</v>
      </c>
      <c r="AE395" t="s">
        <v>120</v>
      </c>
      <c r="AK395" t="s">
        <v>122</v>
      </c>
      <c r="AZ395" s="213">
        <v>811542</v>
      </c>
      <c r="BA395">
        <v>811542</v>
      </c>
    </row>
    <row r="396" spans="1:53" customFormat="1" ht="18.75" customHeight="1" x14ac:dyDescent="0.3">
      <c r="A396">
        <v>811556</v>
      </c>
      <c r="B396" t="s">
        <v>231</v>
      </c>
      <c r="C396" t="s">
        <v>120</v>
      </c>
      <c r="Y396" t="s">
        <v>120</v>
      </c>
      <c r="AD396" t="s">
        <v>121</v>
      </c>
      <c r="AE396" t="s">
        <v>120</v>
      </c>
      <c r="AG396" t="s">
        <v>122</v>
      </c>
      <c r="AL396" t="s">
        <v>121</v>
      </c>
      <c r="AZ396" s="213">
        <v>811556</v>
      </c>
      <c r="BA396">
        <v>811556</v>
      </c>
    </row>
    <row r="397" spans="1:53" customFormat="1" ht="18.75" customHeight="1" x14ac:dyDescent="0.3">
      <c r="A397">
        <v>811564</v>
      </c>
      <c r="B397" t="s">
        <v>231</v>
      </c>
      <c r="R397" t="s">
        <v>120</v>
      </c>
      <c r="T397" t="s">
        <v>120</v>
      </c>
      <c r="U397" t="s">
        <v>120</v>
      </c>
      <c r="AA397" t="s">
        <v>120</v>
      </c>
      <c r="AC397" t="s">
        <v>120</v>
      </c>
      <c r="AD397" t="s">
        <v>120</v>
      </c>
      <c r="AE397" t="s">
        <v>120</v>
      </c>
      <c r="AF397" t="s">
        <v>120</v>
      </c>
      <c r="AG397" t="s">
        <v>122</v>
      </c>
      <c r="AH397" t="s">
        <v>122</v>
      </c>
      <c r="AI397" t="s">
        <v>122</v>
      </c>
      <c r="AJ397" t="s">
        <v>122</v>
      </c>
      <c r="AK397" t="s">
        <v>122</v>
      </c>
      <c r="AL397" t="s">
        <v>122</v>
      </c>
      <c r="AZ397" s="213">
        <v>811564</v>
      </c>
      <c r="BA397">
        <v>811564</v>
      </c>
    </row>
    <row r="398" spans="1:53" customFormat="1" ht="18.75" customHeight="1" x14ac:dyDescent="0.3">
      <c r="A398">
        <v>811608</v>
      </c>
      <c r="B398" t="s">
        <v>231</v>
      </c>
      <c r="J398" t="s">
        <v>120</v>
      </c>
      <c r="O398" t="s">
        <v>121</v>
      </c>
      <c r="T398" t="s">
        <v>122</v>
      </c>
      <c r="V398" t="s">
        <v>122</v>
      </c>
      <c r="Z398" t="s">
        <v>121</v>
      </c>
      <c r="AB398" t="s">
        <v>120</v>
      </c>
      <c r="AD398" t="s">
        <v>121</v>
      </c>
      <c r="AE398" t="s">
        <v>122</v>
      </c>
      <c r="AF398" t="s">
        <v>121</v>
      </c>
      <c r="AG398" t="s">
        <v>122</v>
      </c>
      <c r="AH398" t="s">
        <v>121</v>
      </c>
      <c r="AJ398" t="s">
        <v>122</v>
      </c>
      <c r="AK398" t="s">
        <v>121</v>
      </c>
      <c r="AL398" t="s">
        <v>121</v>
      </c>
      <c r="AZ398" s="213">
        <v>811608</v>
      </c>
      <c r="BA398">
        <v>811608</v>
      </c>
    </row>
    <row r="399" spans="1:53" customFormat="1" ht="18.75" customHeight="1" x14ac:dyDescent="0.3">
      <c r="A399">
        <v>811615</v>
      </c>
      <c r="B399" t="s">
        <v>702</v>
      </c>
      <c r="U399" t="s">
        <v>121</v>
      </c>
      <c r="W399" t="s">
        <v>122</v>
      </c>
      <c r="Z399" t="s">
        <v>121</v>
      </c>
      <c r="AA399" t="s">
        <v>121</v>
      </c>
      <c r="AB399" t="s">
        <v>121</v>
      </c>
      <c r="AC399" t="s">
        <v>121</v>
      </c>
      <c r="AD399" t="s">
        <v>121</v>
      </c>
      <c r="AE399" t="s">
        <v>121</v>
      </c>
      <c r="AF399" t="s">
        <v>121</v>
      </c>
      <c r="AZ399" s="213">
        <v>811615</v>
      </c>
      <c r="BA399">
        <v>811615</v>
      </c>
    </row>
    <row r="400" spans="1:53" customFormat="1" ht="18.75" customHeight="1" x14ac:dyDescent="0.3">
      <c r="A400">
        <v>811651</v>
      </c>
      <c r="B400" t="s">
        <v>231</v>
      </c>
      <c r="E400" t="s">
        <v>120</v>
      </c>
      <c r="F400" t="s">
        <v>120</v>
      </c>
      <c r="L400" t="s">
        <v>120</v>
      </c>
      <c r="M400" t="s">
        <v>120</v>
      </c>
      <c r="Y400" t="s">
        <v>120</v>
      </c>
      <c r="Z400" t="s">
        <v>120</v>
      </c>
      <c r="AB400" t="s">
        <v>122</v>
      </c>
      <c r="AC400" t="s">
        <v>121</v>
      </c>
      <c r="AE400" t="s">
        <v>121</v>
      </c>
      <c r="AF400" t="s">
        <v>120</v>
      </c>
      <c r="AG400" t="s">
        <v>122</v>
      </c>
      <c r="AH400" t="s">
        <v>121</v>
      </c>
      <c r="AJ400" t="s">
        <v>122</v>
      </c>
      <c r="AK400" t="s">
        <v>121</v>
      </c>
      <c r="AL400" t="s">
        <v>121</v>
      </c>
      <c r="AZ400" s="213">
        <v>811651</v>
      </c>
      <c r="BA400">
        <v>811651</v>
      </c>
    </row>
    <row r="401" spans="1:53" customFormat="1" ht="18.75" customHeight="1" x14ac:dyDescent="0.3">
      <c r="A401">
        <v>811663</v>
      </c>
      <c r="B401" t="s">
        <v>231</v>
      </c>
      <c r="K401" t="s">
        <v>120</v>
      </c>
      <c r="Q401" t="s">
        <v>120</v>
      </c>
      <c r="R401" t="s">
        <v>120</v>
      </c>
      <c r="Z401" t="s">
        <v>122</v>
      </c>
      <c r="AB401" t="s">
        <v>120</v>
      </c>
      <c r="AC401" t="s">
        <v>121</v>
      </c>
      <c r="AD401" t="s">
        <v>120</v>
      </c>
      <c r="AE401" t="s">
        <v>121</v>
      </c>
      <c r="AG401" t="s">
        <v>121</v>
      </c>
      <c r="AH401" t="s">
        <v>121</v>
      </c>
      <c r="AI401" t="s">
        <v>121</v>
      </c>
      <c r="AJ401" t="s">
        <v>121</v>
      </c>
      <c r="AK401" t="s">
        <v>121</v>
      </c>
      <c r="AL401" t="s">
        <v>122</v>
      </c>
      <c r="AZ401" s="213">
        <v>811663</v>
      </c>
      <c r="BA401">
        <v>811663</v>
      </c>
    </row>
    <row r="402" spans="1:53" customFormat="1" ht="18.75" customHeight="1" x14ac:dyDescent="0.3">
      <c r="A402">
        <v>811727</v>
      </c>
      <c r="B402" t="s">
        <v>231</v>
      </c>
      <c r="K402" t="s">
        <v>120</v>
      </c>
      <c r="O402" t="s">
        <v>122</v>
      </c>
      <c r="R402" t="s">
        <v>120</v>
      </c>
      <c r="V402" t="s">
        <v>120</v>
      </c>
      <c r="Z402" t="s">
        <v>122</v>
      </c>
      <c r="AC402" t="s">
        <v>122</v>
      </c>
      <c r="AD402" t="s">
        <v>121</v>
      </c>
      <c r="AE402" t="s">
        <v>122</v>
      </c>
      <c r="AH402" t="s">
        <v>121</v>
      </c>
      <c r="AK402" t="s">
        <v>122</v>
      </c>
      <c r="AL402" t="s">
        <v>121</v>
      </c>
      <c r="AZ402" s="213">
        <v>811727</v>
      </c>
      <c r="BA402">
        <v>811727</v>
      </c>
    </row>
    <row r="403" spans="1:53" customFormat="1" ht="18.75" customHeight="1" x14ac:dyDescent="0.3">
      <c r="A403">
        <v>811729</v>
      </c>
      <c r="B403" t="s">
        <v>231</v>
      </c>
      <c r="Q403" t="s">
        <v>120</v>
      </c>
      <c r="AD403" t="s">
        <v>120</v>
      </c>
      <c r="AG403" t="s">
        <v>121</v>
      </c>
      <c r="AH403" t="s">
        <v>121</v>
      </c>
      <c r="AI403" t="s">
        <v>121</v>
      </c>
      <c r="AJ403" t="s">
        <v>121</v>
      </c>
      <c r="AK403" t="s">
        <v>121</v>
      </c>
      <c r="AL403" t="s">
        <v>121</v>
      </c>
      <c r="AZ403" s="213">
        <v>811729</v>
      </c>
      <c r="BA403">
        <v>811729</v>
      </c>
    </row>
    <row r="404" spans="1:53" customFormat="1" ht="18.75" customHeight="1" x14ac:dyDescent="0.3">
      <c r="A404">
        <v>811771</v>
      </c>
      <c r="B404" t="s">
        <v>231</v>
      </c>
      <c r="O404" t="s">
        <v>120</v>
      </c>
      <c r="AB404" t="s">
        <v>120</v>
      </c>
      <c r="AG404" t="s">
        <v>120</v>
      </c>
      <c r="AK404" t="s">
        <v>122</v>
      </c>
      <c r="AL404" t="s">
        <v>120</v>
      </c>
      <c r="AZ404" s="213">
        <v>811771</v>
      </c>
      <c r="BA404">
        <v>811771</v>
      </c>
    </row>
    <row r="405" spans="1:53" customFormat="1" ht="18.75" customHeight="1" x14ac:dyDescent="0.3">
      <c r="A405">
        <v>811823</v>
      </c>
      <c r="B405" t="s">
        <v>231</v>
      </c>
      <c r="J405" t="s">
        <v>120</v>
      </c>
      <c r="O405" t="s">
        <v>121</v>
      </c>
      <c r="R405" t="s">
        <v>120</v>
      </c>
      <c r="Y405" t="s">
        <v>122</v>
      </c>
      <c r="AB405" t="s">
        <v>120</v>
      </c>
      <c r="AC405" t="s">
        <v>121</v>
      </c>
      <c r="AD405" t="s">
        <v>120</v>
      </c>
      <c r="AE405" t="s">
        <v>120</v>
      </c>
      <c r="AG405" t="s">
        <v>120</v>
      </c>
      <c r="AH405" t="s">
        <v>121</v>
      </c>
      <c r="AJ405" t="s">
        <v>120</v>
      </c>
      <c r="AK405" t="s">
        <v>121</v>
      </c>
      <c r="AL405" t="s">
        <v>120</v>
      </c>
      <c r="AZ405" s="213">
        <v>811823</v>
      </c>
      <c r="BA405">
        <v>811823</v>
      </c>
    </row>
    <row r="406" spans="1:53" customFormat="1" ht="18.75" customHeight="1" x14ac:dyDescent="0.3">
      <c r="A406">
        <v>811873</v>
      </c>
      <c r="B406" t="s">
        <v>231</v>
      </c>
      <c r="O406" t="s">
        <v>121</v>
      </c>
      <c r="AA406" t="s">
        <v>121</v>
      </c>
      <c r="AG406" t="s">
        <v>122</v>
      </c>
      <c r="AH406" t="s">
        <v>122</v>
      </c>
      <c r="AI406" t="s">
        <v>122</v>
      </c>
      <c r="AJ406" t="s">
        <v>122</v>
      </c>
      <c r="AK406" t="s">
        <v>122</v>
      </c>
      <c r="AL406" t="s">
        <v>122</v>
      </c>
      <c r="AZ406" s="213">
        <v>811873</v>
      </c>
      <c r="BA406">
        <v>811873</v>
      </c>
    </row>
    <row r="407" spans="1:53" customFormat="1" ht="18.75" customHeight="1" x14ac:dyDescent="0.3">
      <c r="A407">
        <v>811913</v>
      </c>
      <c r="B407" t="s">
        <v>231</v>
      </c>
      <c r="D407" t="s">
        <v>120</v>
      </c>
      <c r="R407" t="s">
        <v>120</v>
      </c>
      <c r="AB407" t="s">
        <v>122</v>
      </c>
      <c r="AC407" t="s">
        <v>122</v>
      </c>
      <c r="AD407" t="s">
        <v>122</v>
      </c>
      <c r="AG407" t="s">
        <v>122</v>
      </c>
      <c r="AH407" t="s">
        <v>122</v>
      </c>
      <c r="AK407" t="s">
        <v>121</v>
      </c>
      <c r="AL407" t="s">
        <v>121</v>
      </c>
      <c r="AZ407" s="213">
        <v>811913</v>
      </c>
      <c r="BA407">
        <v>811913</v>
      </c>
    </row>
    <row r="408" spans="1:53" customFormat="1" ht="18.75" customHeight="1" x14ac:dyDescent="0.3">
      <c r="A408">
        <v>812011</v>
      </c>
      <c r="B408" t="s">
        <v>231</v>
      </c>
      <c r="O408" t="s">
        <v>120</v>
      </c>
      <c r="V408" t="s">
        <v>120</v>
      </c>
      <c r="Z408" t="s">
        <v>120</v>
      </c>
      <c r="AB408" t="s">
        <v>120</v>
      </c>
      <c r="AG408" t="s">
        <v>120</v>
      </c>
      <c r="AJ408" t="s">
        <v>120</v>
      </c>
      <c r="AK408" t="s">
        <v>122</v>
      </c>
      <c r="AZ408" s="213">
        <v>812011</v>
      </c>
      <c r="BA408">
        <v>812011</v>
      </c>
    </row>
    <row r="409" spans="1:53" customFormat="1" ht="18.75" customHeight="1" x14ac:dyDescent="0.3">
      <c r="A409">
        <v>812033</v>
      </c>
      <c r="B409" t="s">
        <v>231</v>
      </c>
      <c r="Q409" t="s">
        <v>120</v>
      </c>
      <c r="V409" t="s">
        <v>120</v>
      </c>
      <c r="AA409" t="s">
        <v>122</v>
      </c>
      <c r="AC409" t="s">
        <v>122</v>
      </c>
      <c r="AD409" t="s">
        <v>122</v>
      </c>
      <c r="AE409" t="s">
        <v>122</v>
      </c>
      <c r="AF409" t="s">
        <v>122</v>
      </c>
      <c r="AG409" t="s">
        <v>121</v>
      </c>
      <c r="AH409" t="s">
        <v>121</v>
      </c>
      <c r="AI409" t="s">
        <v>121</v>
      </c>
      <c r="AJ409" t="s">
        <v>121</v>
      </c>
      <c r="AK409" t="s">
        <v>121</v>
      </c>
      <c r="AL409" t="s">
        <v>121</v>
      </c>
      <c r="AZ409" s="213">
        <v>812033</v>
      </c>
      <c r="BA409">
        <v>812033</v>
      </c>
    </row>
    <row r="410" spans="1:53" customFormat="1" ht="18.75" customHeight="1" x14ac:dyDescent="0.3">
      <c r="A410">
        <v>812072</v>
      </c>
      <c r="B410" t="s">
        <v>231</v>
      </c>
      <c r="V410" t="s">
        <v>120</v>
      </c>
      <c r="X410" t="s">
        <v>120</v>
      </c>
      <c r="AA410" t="s">
        <v>121</v>
      </c>
      <c r="AB410" t="s">
        <v>121</v>
      </c>
      <c r="AE410" t="s">
        <v>120</v>
      </c>
      <c r="AG410" t="s">
        <v>121</v>
      </c>
      <c r="AH410" t="s">
        <v>121</v>
      </c>
      <c r="AJ410" t="s">
        <v>121</v>
      </c>
      <c r="AK410" t="s">
        <v>122</v>
      </c>
      <c r="AL410" t="s">
        <v>121</v>
      </c>
      <c r="AZ410" s="213">
        <v>812072</v>
      </c>
      <c r="BA410">
        <v>812072</v>
      </c>
    </row>
    <row r="411" spans="1:53" customFormat="1" ht="18.75" customHeight="1" x14ac:dyDescent="0.3">
      <c r="A411">
        <v>812111</v>
      </c>
      <c r="B411" t="s">
        <v>231</v>
      </c>
      <c r="V411" t="s">
        <v>120</v>
      </c>
      <c r="W411" t="s">
        <v>120</v>
      </c>
      <c r="AA411" t="s">
        <v>120</v>
      </c>
      <c r="AB411" t="s">
        <v>120</v>
      </c>
      <c r="AC411" t="s">
        <v>120</v>
      </c>
      <c r="AH411" t="s">
        <v>120</v>
      </c>
      <c r="AK411" t="s">
        <v>120</v>
      </c>
      <c r="AZ411" s="213">
        <v>812111</v>
      </c>
      <c r="BA411">
        <v>812111</v>
      </c>
    </row>
    <row r="412" spans="1:53" customFormat="1" ht="18.75" customHeight="1" x14ac:dyDescent="0.3">
      <c r="A412">
        <v>812180</v>
      </c>
      <c r="B412" t="s">
        <v>231</v>
      </c>
      <c r="P412" t="s">
        <v>120</v>
      </c>
      <c r="AE412" t="s">
        <v>120</v>
      </c>
      <c r="AG412" t="s">
        <v>122</v>
      </c>
      <c r="AH412" t="s">
        <v>122</v>
      </c>
      <c r="AK412" t="s">
        <v>122</v>
      </c>
      <c r="AZ412" s="213">
        <v>812180</v>
      </c>
      <c r="BA412">
        <v>812180</v>
      </c>
    </row>
    <row r="413" spans="1:53" customFormat="1" ht="18.75" customHeight="1" x14ac:dyDescent="0.3">
      <c r="A413">
        <v>812198</v>
      </c>
      <c r="B413" t="s">
        <v>231</v>
      </c>
      <c r="T413" t="s">
        <v>121</v>
      </c>
      <c r="U413" t="s">
        <v>120</v>
      </c>
      <c r="AA413" t="s">
        <v>121</v>
      </c>
      <c r="AB413" t="s">
        <v>120</v>
      </c>
      <c r="AE413" t="s">
        <v>121</v>
      </c>
      <c r="AG413" t="s">
        <v>122</v>
      </c>
      <c r="AH413" t="s">
        <v>121</v>
      </c>
      <c r="AI413" t="s">
        <v>121</v>
      </c>
      <c r="AK413" t="s">
        <v>121</v>
      </c>
      <c r="AL413" t="s">
        <v>121</v>
      </c>
      <c r="AZ413" s="213">
        <v>812198</v>
      </c>
      <c r="BA413">
        <v>812198</v>
      </c>
    </row>
    <row r="414" spans="1:53" customFormat="1" ht="18.75" customHeight="1" x14ac:dyDescent="0.3">
      <c r="A414">
        <v>812221</v>
      </c>
      <c r="B414" t="s">
        <v>231</v>
      </c>
      <c r="M414" t="s">
        <v>120</v>
      </c>
      <c r="W414" t="s">
        <v>120</v>
      </c>
      <c r="AE414" t="s">
        <v>120</v>
      </c>
      <c r="AH414" t="s">
        <v>120</v>
      </c>
      <c r="AK414" t="s">
        <v>122</v>
      </c>
      <c r="AL414" t="s">
        <v>122</v>
      </c>
      <c r="AZ414" s="213">
        <v>812221</v>
      </c>
      <c r="BA414">
        <v>812221</v>
      </c>
    </row>
    <row r="415" spans="1:53" customFormat="1" ht="18.75" customHeight="1" x14ac:dyDescent="0.3">
      <c r="A415">
        <v>812228</v>
      </c>
      <c r="B415" t="s">
        <v>231</v>
      </c>
      <c r="O415" t="s">
        <v>122</v>
      </c>
      <c r="Z415" t="s">
        <v>121</v>
      </c>
      <c r="AB415" t="s">
        <v>120</v>
      </c>
      <c r="AD415" t="s">
        <v>120</v>
      </c>
      <c r="AE415" t="s">
        <v>120</v>
      </c>
      <c r="AK415" t="s">
        <v>122</v>
      </c>
      <c r="AZ415" s="213">
        <v>812228</v>
      </c>
      <c r="BA415">
        <v>812228</v>
      </c>
    </row>
    <row r="416" spans="1:53" customFormat="1" ht="18.75" customHeight="1" x14ac:dyDescent="0.3">
      <c r="A416">
        <v>812275</v>
      </c>
      <c r="B416" t="s">
        <v>231</v>
      </c>
      <c r="O416" t="s">
        <v>122</v>
      </c>
      <c r="R416" t="s">
        <v>120</v>
      </c>
      <c r="V416" t="s">
        <v>120</v>
      </c>
      <c r="AB416" t="s">
        <v>120</v>
      </c>
      <c r="AC416" t="s">
        <v>120</v>
      </c>
      <c r="AH416" t="s">
        <v>120</v>
      </c>
      <c r="AZ416" s="213">
        <v>812275</v>
      </c>
      <c r="BA416">
        <v>812275</v>
      </c>
    </row>
    <row r="417" spans="1:53" customFormat="1" ht="18.75" customHeight="1" x14ac:dyDescent="0.3">
      <c r="A417">
        <v>812299</v>
      </c>
      <c r="B417" t="s">
        <v>231</v>
      </c>
      <c r="O417" t="s">
        <v>120</v>
      </c>
      <c r="Q417" t="s">
        <v>120</v>
      </c>
      <c r="V417" t="s">
        <v>120</v>
      </c>
      <c r="AH417" t="s">
        <v>120</v>
      </c>
      <c r="AK417" t="s">
        <v>120</v>
      </c>
      <c r="AZ417" s="213">
        <v>812299</v>
      </c>
      <c r="BA417">
        <v>812299</v>
      </c>
    </row>
    <row r="418" spans="1:53" customFormat="1" ht="18.75" customHeight="1" x14ac:dyDescent="0.3">
      <c r="A418">
        <v>812371</v>
      </c>
      <c r="B418" t="s">
        <v>231</v>
      </c>
      <c r="Q418" t="s">
        <v>120</v>
      </c>
      <c r="Y418" t="s">
        <v>120</v>
      </c>
      <c r="AJ418" t="s">
        <v>120</v>
      </c>
      <c r="AK418" t="s">
        <v>120</v>
      </c>
      <c r="AL418" t="s">
        <v>121</v>
      </c>
      <c r="AZ418" s="213">
        <v>812371</v>
      </c>
      <c r="BA418">
        <v>812371</v>
      </c>
    </row>
    <row r="419" spans="1:53" customFormat="1" ht="18.75" customHeight="1" x14ac:dyDescent="0.3">
      <c r="A419">
        <v>812373</v>
      </c>
      <c r="B419" t="s">
        <v>702</v>
      </c>
      <c r="I419" t="s">
        <v>120</v>
      </c>
      <c r="W419" t="s">
        <v>120</v>
      </c>
      <c r="AA419" t="s">
        <v>121</v>
      </c>
      <c r="AB419" t="s">
        <v>121</v>
      </c>
      <c r="AC419" t="s">
        <v>121</v>
      </c>
      <c r="AD419" t="s">
        <v>121</v>
      </c>
      <c r="AE419" t="s">
        <v>121</v>
      </c>
      <c r="AF419" t="s">
        <v>121</v>
      </c>
      <c r="AZ419" s="213">
        <v>812373</v>
      </c>
      <c r="BA419">
        <v>812373</v>
      </c>
    </row>
    <row r="420" spans="1:53" customFormat="1" ht="18.75" customHeight="1" x14ac:dyDescent="0.3">
      <c r="A420">
        <v>812378</v>
      </c>
      <c r="B420" t="s">
        <v>231</v>
      </c>
      <c r="N420" t="s">
        <v>120</v>
      </c>
      <c r="O420" t="s">
        <v>121</v>
      </c>
      <c r="AA420" t="s">
        <v>121</v>
      </c>
      <c r="AB420" t="s">
        <v>121</v>
      </c>
      <c r="AC420" t="s">
        <v>120</v>
      </c>
      <c r="AD420" t="s">
        <v>120</v>
      </c>
      <c r="AE420" t="s">
        <v>120</v>
      </c>
      <c r="AG420" t="s">
        <v>121</v>
      </c>
      <c r="AH420" t="s">
        <v>121</v>
      </c>
      <c r="AI420" t="s">
        <v>122</v>
      </c>
      <c r="AJ420" t="s">
        <v>121</v>
      </c>
      <c r="AK420" t="s">
        <v>122</v>
      </c>
      <c r="AL420" t="s">
        <v>121</v>
      </c>
      <c r="AZ420" s="213">
        <v>812378</v>
      </c>
      <c r="BA420">
        <v>812378</v>
      </c>
    </row>
    <row r="421" spans="1:53" customFormat="1" ht="18.75" customHeight="1" x14ac:dyDescent="0.3">
      <c r="A421">
        <v>812383</v>
      </c>
      <c r="B421" t="s">
        <v>231</v>
      </c>
      <c r="W421" t="s">
        <v>120</v>
      </c>
      <c r="AA421" t="s">
        <v>122</v>
      </c>
      <c r="AB421" t="s">
        <v>121</v>
      </c>
      <c r="AC421" t="s">
        <v>121</v>
      </c>
      <c r="AD421" t="s">
        <v>121</v>
      </c>
      <c r="AE421" t="s">
        <v>121</v>
      </c>
      <c r="AF421" t="s">
        <v>122</v>
      </c>
      <c r="AG421" t="s">
        <v>121</v>
      </c>
      <c r="AH421" t="s">
        <v>121</v>
      </c>
      <c r="AI421" t="s">
        <v>121</v>
      </c>
      <c r="AJ421" t="s">
        <v>121</v>
      </c>
      <c r="AK421" t="s">
        <v>121</v>
      </c>
      <c r="AL421" t="s">
        <v>121</v>
      </c>
      <c r="AZ421" s="213">
        <v>812383</v>
      </c>
      <c r="BA421">
        <v>812383</v>
      </c>
    </row>
    <row r="422" spans="1:53" customFormat="1" ht="18.75" customHeight="1" x14ac:dyDescent="0.3">
      <c r="A422">
        <v>812397</v>
      </c>
      <c r="B422" t="s">
        <v>702</v>
      </c>
      <c r="O422" t="s">
        <v>120</v>
      </c>
      <c r="X422" t="s">
        <v>121</v>
      </c>
      <c r="Y422" t="s">
        <v>121</v>
      </c>
      <c r="AA422" t="s">
        <v>121</v>
      </c>
      <c r="AB422" t="s">
        <v>121</v>
      </c>
      <c r="AC422" t="s">
        <v>121</v>
      </c>
      <c r="AD422" t="s">
        <v>121</v>
      </c>
      <c r="AE422" t="s">
        <v>121</v>
      </c>
      <c r="AF422" t="s">
        <v>121</v>
      </c>
      <c r="AZ422" s="213">
        <v>812397</v>
      </c>
      <c r="BA422">
        <v>812397</v>
      </c>
    </row>
    <row r="423" spans="1:53" customFormat="1" ht="18.75" customHeight="1" x14ac:dyDescent="0.3">
      <c r="A423">
        <v>812435</v>
      </c>
      <c r="B423" t="s">
        <v>231</v>
      </c>
      <c r="F423" t="s">
        <v>120</v>
      </c>
      <c r="L423" t="s">
        <v>121</v>
      </c>
      <c r="X423" t="s">
        <v>120</v>
      </c>
      <c r="AA423" t="s">
        <v>121</v>
      </c>
      <c r="AB423" t="s">
        <v>121</v>
      </c>
      <c r="AC423" t="s">
        <v>121</v>
      </c>
      <c r="AD423" t="s">
        <v>121</v>
      </c>
      <c r="AE423" t="s">
        <v>122</v>
      </c>
      <c r="AG423" t="s">
        <v>121</v>
      </c>
      <c r="AH423" t="s">
        <v>121</v>
      </c>
      <c r="AL423" t="s">
        <v>122</v>
      </c>
      <c r="AZ423" s="213">
        <v>812435</v>
      </c>
      <c r="BA423">
        <v>812435</v>
      </c>
    </row>
    <row r="424" spans="1:53" customFormat="1" ht="18.75" customHeight="1" x14ac:dyDescent="0.3">
      <c r="A424">
        <v>812454</v>
      </c>
      <c r="B424" t="s">
        <v>231</v>
      </c>
      <c r="O424" t="s">
        <v>120</v>
      </c>
      <c r="V424" t="s">
        <v>120</v>
      </c>
      <c r="W424" t="s">
        <v>120</v>
      </c>
      <c r="X424" t="s">
        <v>120</v>
      </c>
      <c r="AC424" t="s">
        <v>122</v>
      </c>
      <c r="AD424" t="s">
        <v>122</v>
      </c>
      <c r="AE424" t="s">
        <v>122</v>
      </c>
      <c r="AG424" t="s">
        <v>122</v>
      </c>
      <c r="AK424" t="s">
        <v>122</v>
      </c>
      <c r="AL424" t="s">
        <v>121</v>
      </c>
      <c r="AZ424" s="213">
        <v>812454</v>
      </c>
      <c r="BA424">
        <v>812454</v>
      </c>
    </row>
    <row r="425" spans="1:53" customFormat="1" ht="18.75" customHeight="1" x14ac:dyDescent="0.3">
      <c r="A425">
        <v>812482</v>
      </c>
      <c r="B425" t="s">
        <v>231</v>
      </c>
      <c r="Q425" t="s">
        <v>120</v>
      </c>
      <c r="V425" t="s">
        <v>120</v>
      </c>
      <c r="AC425" t="s">
        <v>120</v>
      </c>
      <c r="AH425" t="s">
        <v>122</v>
      </c>
      <c r="AK425" t="s">
        <v>122</v>
      </c>
      <c r="AZ425" s="213">
        <v>812482</v>
      </c>
      <c r="BA425">
        <v>812482</v>
      </c>
    </row>
    <row r="426" spans="1:53" customFormat="1" ht="18.75" customHeight="1" x14ac:dyDescent="0.3">
      <c r="A426">
        <v>812483</v>
      </c>
      <c r="B426" t="s">
        <v>231</v>
      </c>
      <c r="Y426" t="s">
        <v>120</v>
      </c>
      <c r="AB426" t="s">
        <v>120</v>
      </c>
      <c r="AC426" t="s">
        <v>121</v>
      </c>
      <c r="AD426" t="s">
        <v>121</v>
      </c>
      <c r="AE426" t="s">
        <v>121</v>
      </c>
      <c r="AK426" t="s">
        <v>122</v>
      </c>
      <c r="AL426" t="s">
        <v>120</v>
      </c>
      <c r="AZ426" s="213">
        <v>812483</v>
      </c>
      <c r="BA426">
        <v>812483</v>
      </c>
    </row>
    <row r="427" spans="1:53" customFormat="1" ht="18.75" customHeight="1" x14ac:dyDescent="0.3">
      <c r="A427">
        <v>812596</v>
      </c>
      <c r="B427" t="s">
        <v>702</v>
      </c>
      <c r="O427" t="s">
        <v>122</v>
      </c>
      <c r="Z427" t="s">
        <v>122</v>
      </c>
      <c r="AA427" t="s">
        <v>121</v>
      </c>
      <c r="AB427" t="s">
        <v>121</v>
      </c>
      <c r="AC427" t="s">
        <v>121</v>
      </c>
      <c r="AD427" t="s">
        <v>121</v>
      </c>
      <c r="AE427" t="s">
        <v>121</v>
      </c>
      <c r="AF427" t="s">
        <v>121</v>
      </c>
      <c r="AZ427" s="213">
        <v>812596</v>
      </c>
      <c r="BA427">
        <v>812596</v>
      </c>
    </row>
    <row r="428" spans="1:53" customFormat="1" ht="18.75" customHeight="1" x14ac:dyDescent="0.3">
      <c r="A428">
        <v>812601</v>
      </c>
      <c r="B428" t="s">
        <v>231</v>
      </c>
      <c r="O428" t="s">
        <v>120</v>
      </c>
      <c r="S428" t="s">
        <v>120</v>
      </c>
      <c r="X428" t="s">
        <v>120</v>
      </c>
      <c r="Y428" t="s">
        <v>120</v>
      </c>
      <c r="Z428" t="s">
        <v>122</v>
      </c>
      <c r="AA428" t="s">
        <v>121</v>
      </c>
      <c r="AB428" t="s">
        <v>121</v>
      </c>
      <c r="AC428" t="s">
        <v>122</v>
      </c>
      <c r="AD428" t="s">
        <v>121</v>
      </c>
      <c r="AE428" t="s">
        <v>121</v>
      </c>
      <c r="AF428" t="s">
        <v>121</v>
      </c>
      <c r="AG428" t="s">
        <v>121</v>
      </c>
      <c r="AH428" t="s">
        <v>121</v>
      </c>
      <c r="AI428" t="s">
        <v>121</v>
      </c>
      <c r="AJ428" t="s">
        <v>121</v>
      </c>
      <c r="AK428" t="s">
        <v>121</v>
      </c>
      <c r="AL428" t="s">
        <v>121</v>
      </c>
      <c r="AZ428" s="213">
        <v>812601</v>
      </c>
      <c r="BA428">
        <v>812601</v>
      </c>
    </row>
    <row r="429" spans="1:53" customFormat="1" ht="18.75" customHeight="1" x14ac:dyDescent="0.3">
      <c r="A429">
        <v>812610</v>
      </c>
      <c r="B429" t="s">
        <v>231</v>
      </c>
      <c r="P429" t="s">
        <v>120</v>
      </c>
      <c r="W429" t="s">
        <v>120</v>
      </c>
      <c r="Z429" t="s">
        <v>120</v>
      </c>
      <c r="AA429" t="s">
        <v>120</v>
      </c>
      <c r="AI429" t="s">
        <v>122</v>
      </c>
      <c r="AJ429" t="s">
        <v>122</v>
      </c>
      <c r="AK429" t="s">
        <v>122</v>
      </c>
      <c r="AZ429" s="213">
        <v>812610</v>
      </c>
      <c r="BA429">
        <v>812610</v>
      </c>
    </row>
    <row r="430" spans="1:53" customFormat="1" ht="18.75" customHeight="1" x14ac:dyDescent="0.3">
      <c r="A430">
        <v>812612</v>
      </c>
      <c r="B430" t="s">
        <v>702</v>
      </c>
      <c r="O430" t="s">
        <v>122</v>
      </c>
      <c r="U430" t="s">
        <v>121</v>
      </c>
      <c r="W430" t="s">
        <v>122</v>
      </c>
      <c r="X430" t="s">
        <v>121</v>
      </c>
      <c r="AA430" t="s">
        <v>121</v>
      </c>
      <c r="AB430" t="s">
        <v>121</v>
      </c>
      <c r="AC430" t="s">
        <v>121</v>
      </c>
      <c r="AD430" t="s">
        <v>121</v>
      </c>
      <c r="AE430" t="s">
        <v>121</v>
      </c>
      <c r="AF430" t="s">
        <v>121</v>
      </c>
      <c r="AZ430" s="213">
        <v>812612</v>
      </c>
      <c r="BA430">
        <v>812612</v>
      </c>
    </row>
    <row r="431" spans="1:53" customFormat="1" ht="18.75" customHeight="1" x14ac:dyDescent="0.3">
      <c r="A431">
        <v>812635</v>
      </c>
      <c r="B431" t="s">
        <v>231</v>
      </c>
      <c r="R431" t="s">
        <v>120</v>
      </c>
      <c r="AG431" t="s">
        <v>122</v>
      </c>
      <c r="AJ431" t="s">
        <v>122</v>
      </c>
      <c r="AK431" t="s">
        <v>122</v>
      </c>
      <c r="AL431" t="s">
        <v>122</v>
      </c>
      <c r="AZ431" s="213">
        <v>812635</v>
      </c>
      <c r="BA431">
        <v>812635</v>
      </c>
    </row>
    <row r="432" spans="1:53" customFormat="1" ht="18.75" customHeight="1" x14ac:dyDescent="0.3">
      <c r="A432">
        <v>812637</v>
      </c>
      <c r="B432" t="s">
        <v>702</v>
      </c>
      <c r="O432" t="s">
        <v>120</v>
      </c>
      <c r="W432" t="s">
        <v>120</v>
      </c>
      <c r="AA432" t="s">
        <v>121</v>
      </c>
      <c r="AB432" t="s">
        <v>121</v>
      </c>
      <c r="AC432" t="s">
        <v>121</v>
      </c>
      <c r="AD432" t="s">
        <v>121</v>
      </c>
      <c r="AE432" t="s">
        <v>121</v>
      </c>
      <c r="AF432" t="s">
        <v>121</v>
      </c>
      <c r="AZ432" s="213">
        <v>812637</v>
      </c>
      <c r="BA432">
        <v>812637</v>
      </c>
    </row>
    <row r="433" spans="1:53" customFormat="1" ht="18.75" customHeight="1" x14ac:dyDescent="0.3">
      <c r="A433">
        <v>812719</v>
      </c>
      <c r="B433" t="s">
        <v>231</v>
      </c>
      <c r="R433" t="s">
        <v>120</v>
      </c>
      <c r="V433" t="s">
        <v>120</v>
      </c>
      <c r="AE433" t="s">
        <v>120</v>
      </c>
      <c r="AG433" t="s">
        <v>122</v>
      </c>
      <c r="AH433" t="s">
        <v>121</v>
      </c>
      <c r="AK433" t="s">
        <v>122</v>
      </c>
      <c r="AL433" t="s">
        <v>122</v>
      </c>
      <c r="AZ433" s="213">
        <v>812719</v>
      </c>
      <c r="BA433">
        <v>812719</v>
      </c>
    </row>
    <row r="434" spans="1:53" customFormat="1" ht="18.75" customHeight="1" x14ac:dyDescent="0.3">
      <c r="A434">
        <v>812769</v>
      </c>
      <c r="B434" t="s">
        <v>231</v>
      </c>
      <c r="O434" t="s">
        <v>120</v>
      </c>
      <c r="Y434" t="s">
        <v>120</v>
      </c>
      <c r="AB434" t="s">
        <v>120</v>
      </c>
      <c r="AD434" t="s">
        <v>122</v>
      </c>
      <c r="AE434" t="s">
        <v>122</v>
      </c>
      <c r="AH434" t="s">
        <v>121</v>
      </c>
      <c r="AK434" t="s">
        <v>122</v>
      </c>
      <c r="AL434" t="s">
        <v>121</v>
      </c>
      <c r="AZ434" s="213">
        <v>812769</v>
      </c>
      <c r="BA434">
        <v>812769</v>
      </c>
    </row>
    <row r="435" spans="1:53" customFormat="1" ht="18.75" customHeight="1" x14ac:dyDescent="0.3">
      <c r="A435">
        <v>812776</v>
      </c>
      <c r="B435" t="s">
        <v>231</v>
      </c>
      <c r="P435" t="s">
        <v>120</v>
      </c>
      <c r="Q435" t="s">
        <v>120</v>
      </c>
      <c r="S435" t="s">
        <v>120</v>
      </c>
      <c r="U435" t="s">
        <v>120</v>
      </c>
      <c r="Y435" t="s">
        <v>120</v>
      </c>
      <c r="AA435" t="s">
        <v>122</v>
      </c>
      <c r="AB435" t="s">
        <v>121</v>
      </c>
      <c r="AF435" t="s">
        <v>122</v>
      </c>
      <c r="AH435" t="s">
        <v>121</v>
      </c>
      <c r="AJ435" t="s">
        <v>122</v>
      </c>
      <c r="AK435" t="s">
        <v>122</v>
      </c>
      <c r="AL435" t="s">
        <v>121</v>
      </c>
      <c r="AZ435" s="213">
        <v>812776</v>
      </c>
      <c r="BA435">
        <v>812776</v>
      </c>
    </row>
    <row r="436" spans="1:53" customFormat="1" ht="18.75" customHeight="1" x14ac:dyDescent="0.3">
      <c r="A436">
        <v>812829</v>
      </c>
      <c r="B436" t="s">
        <v>231</v>
      </c>
      <c r="O436" t="s">
        <v>122</v>
      </c>
      <c r="V436" t="s">
        <v>120</v>
      </c>
      <c r="X436" t="s">
        <v>120</v>
      </c>
      <c r="AD436" t="s">
        <v>120</v>
      </c>
      <c r="AE436" t="s">
        <v>120</v>
      </c>
      <c r="AK436" t="s">
        <v>120</v>
      </c>
      <c r="AZ436" s="213">
        <v>812829</v>
      </c>
      <c r="BA436">
        <v>812829</v>
      </c>
    </row>
    <row r="437" spans="1:53" customFormat="1" ht="18.75" customHeight="1" x14ac:dyDescent="0.3">
      <c r="A437">
        <v>812859</v>
      </c>
      <c r="B437" t="s">
        <v>231</v>
      </c>
      <c r="I437" t="s">
        <v>120</v>
      </c>
      <c r="W437" t="s">
        <v>120</v>
      </c>
      <c r="X437" t="s">
        <v>120</v>
      </c>
      <c r="AA437" t="s">
        <v>120</v>
      </c>
      <c r="AE437" t="s">
        <v>120</v>
      </c>
      <c r="AH437" t="s">
        <v>120</v>
      </c>
      <c r="AK437" t="s">
        <v>120</v>
      </c>
      <c r="AZ437" s="213">
        <v>812859</v>
      </c>
      <c r="BA437">
        <v>812859</v>
      </c>
    </row>
    <row r="438" spans="1:53" customFormat="1" ht="18.75" customHeight="1" x14ac:dyDescent="0.3">
      <c r="A438">
        <v>812896</v>
      </c>
      <c r="B438" t="s">
        <v>231</v>
      </c>
      <c r="Q438" t="s">
        <v>120</v>
      </c>
      <c r="V438" t="s">
        <v>120</v>
      </c>
      <c r="AC438" t="s">
        <v>121</v>
      </c>
      <c r="AD438" t="s">
        <v>120</v>
      </c>
      <c r="AE438" t="s">
        <v>120</v>
      </c>
      <c r="AG438" t="s">
        <v>122</v>
      </c>
      <c r="AK438" t="s">
        <v>120</v>
      </c>
      <c r="AL438" t="s">
        <v>122</v>
      </c>
      <c r="AZ438" s="213">
        <v>812896</v>
      </c>
      <c r="BA438">
        <v>812896</v>
      </c>
    </row>
    <row r="439" spans="1:53" customFormat="1" ht="18.75" customHeight="1" x14ac:dyDescent="0.3">
      <c r="A439">
        <v>812905</v>
      </c>
      <c r="B439" t="s">
        <v>231</v>
      </c>
      <c r="O439" t="s">
        <v>120</v>
      </c>
      <c r="Z439" t="s">
        <v>122</v>
      </c>
      <c r="AE439" t="s">
        <v>120</v>
      </c>
      <c r="AG439" t="s">
        <v>122</v>
      </c>
      <c r="AH439" t="s">
        <v>122</v>
      </c>
      <c r="AK439" t="s">
        <v>122</v>
      </c>
      <c r="AZ439" s="213">
        <v>812905</v>
      </c>
      <c r="BA439">
        <v>812905</v>
      </c>
    </row>
    <row r="440" spans="1:53" customFormat="1" ht="18.75" customHeight="1" x14ac:dyDescent="0.3">
      <c r="A440">
        <v>812998</v>
      </c>
      <c r="B440" t="s">
        <v>231</v>
      </c>
      <c r="O440" t="s">
        <v>120</v>
      </c>
      <c r="Z440" t="s">
        <v>122</v>
      </c>
      <c r="AA440" t="s">
        <v>120</v>
      </c>
      <c r="AB440" t="s">
        <v>120</v>
      </c>
      <c r="AC440" t="s">
        <v>120</v>
      </c>
      <c r="AD440" t="s">
        <v>120</v>
      </c>
      <c r="AE440" t="s">
        <v>120</v>
      </c>
      <c r="AG440" t="s">
        <v>120</v>
      </c>
      <c r="AH440" t="s">
        <v>120</v>
      </c>
      <c r="AJ440" t="s">
        <v>120</v>
      </c>
      <c r="AK440" t="s">
        <v>120</v>
      </c>
      <c r="AZ440" s="213">
        <v>812998</v>
      </c>
      <c r="BA440">
        <v>812998</v>
      </c>
    </row>
    <row r="441" spans="1:53" customFormat="1" ht="18.75" customHeight="1" x14ac:dyDescent="0.3">
      <c r="A441">
        <v>813001</v>
      </c>
      <c r="B441" t="s">
        <v>231</v>
      </c>
      <c r="P441" t="s">
        <v>120</v>
      </c>
      <c r="S441" t="s">
        <v>120</v>
      </c>
      <c r="W441" t="s">
        <v>120</v>
      </c>
      <c r="Y441" t="s">
        <v>120</v>
      </c>
      <c r="Z441" t="s">
        <v>122</v>
      </c>
      <c r="AA441" t="s">
        <v>120</v>
      </c>
      <c r="AB441" t="s">
        <v>122</v>
      </c>
      <c r="AD441" t="s">
        <v>120</v>
      </c>
      <c r="AE441" t="s">
        <v>121</v>
      </c>
      <c r="AF441" t="s">
        <v>121</v>
      </c>
      <c r="AG441" t="s">
        <v>122</v>
      </c>
      <c r="AH441" t="s">
        <v>122</v>
      </c>
      <c r="AJ441" t="s">
        <v>121</v>
      </c>
      <c r="AK441" t="s">
        <v>121</v>
      </c>
      <c r="AL441" t="s">
        <v>121</v>
      </c>
      <c r="AZ441" s="213">
        <v>813001</v>
      </c>
      <c r="BA441">
        <v>813001</v>
      </c>
    </row>
    <row r="442" spans="1:53" customFormat="1" ht="18.75" customHeight="1" x14ac:dyDescent="0.3">
      <c r="A442">
        <v>813007</v>
      </c>
      <c r="B442" t="s">
        <v>231</v>
      </c>
      <c r="O442" t="s">
        <v>120</v>
      </c>
      <c r="V442" t="s">
        <v>120</v>
      </c>
      <c r="X442" t="s">
        <v>120</v>
      </c>
      <c r="Z442" t="s">
        <v>122</v>
      </c>
      <c r="AA442" t="s">
        <v>120</v>
      </c>
      <c r="AB442" t="s">
        <v>122</v>
      </c>
      <c r="AD442" t="s">
        <v>121</v>
      </c>
      <c r="AE442" t="s">
        <v>121</v>
      </c>
      <c r="AF442" t="s">
        <v>122</v>
      </c>
      <c r="AG442" t="s">
        <v>122</v>
      </c>
      <c r="AH442" t="s">
        <v>122</v>
      </c>
      <c r="AK442" t="s">
        <v>122</v>
      </c>
      <c r="AL442" t="s">
        <v>121</v>
      </c>
      <c r="AZ442" s="213">
        <v>813007</v>
      </c>
      <c r="BA442">
        <v>813007</v>
      </c>
    </row>
    <row r="443" spans="1:53" customFormat="1" ht="18.75" customHeight="1" x14ac:dyDescent="0.3">
      <c r="A443">
        <v>813010</v>
      </c>
      <c r="B443" t="s">
        <v>231</v>
      </c>
      <c r="O443" t="s">
        <v>121</v>
      </c>
      <c r="X443" t="s">
        <v>120</v>
      </c>
      <c r="Z443" t="s">
        <v>121</v>
      </c>
      <c r="AB443" t="s">
        <v>122</v>
      </c>
      <c r="AD443" t="s">
        <v>121</v>
      </c>
      <c r="AE443" t="s">
        <v>122</v>
      </c>
      <c r="AG443" t="s">
        <v>121</v>
      </c>
      <c r="AK443" t="s">
        <v>122</v>
      </c>
      <c r="AL443" t="s">
        <v>121</v>
      </c>
      <c r="AZ443" s="213">
        <v>813010</v>
      </c>
      <c r="BA443">
        <v>813010</v>
      </c>
    </row>
    <row r="444" spans="1:53" customFormat="1" ht="18.75" customHeight="1" x14ac:dyDescent="0.3">
      <c r="A444">
        <v>813017</v>
      </c>
      <c r="B444" t="s">
        <v>231</v>
      </c>
      <c r="K444" t="s">
        <v>121</v>
      </c>
      <c r="O444" t="s">
        <v>122</v>
      </c>
      <c r="Q444" t="s">
        <v>120</v>
      </c>
      <c r="V444" t="s">
        <v>120</v>
      </c>
      <c r="Z444" t="s">
        <v>122</v>
      </c>
      <c r="AG444" t="s">
        <v>122</v>
      </c>
      <c r="AH444" t="s">
        <v>121</v>
      </c>
      <c r="AL444" t="s">
        <v>122</v>
      </c>
      <c r="AZ444" s="213">
        <v>813017</v>
      </c>
      <c r="BA444">
        <v>813017</v>
      </c>
    </row>
    <row r="445" spans="1:53" customFormat="1" ht="18.75" customHeight="1" x14ac:dyDescent="0.3">
      <c r="A445">
        <v>813047</v>
      </c>
      <c r="B445" t="s">
        <v>231</v>
      </c>
      <c r="D445" t="s">
        <v>120</v>
      </c>
      <c r="K445" t="s">
        <v>120</v>
      </c>
      <c r="V445" t="s">
        <v>120</v>
      </c>
      <c r="W445" t="s">
        <v>120</v>
      </c>
      <c r="X445" t="s">
        <v>120</v>
      </c>
      <c r="AA445" t="s">
        <v>122</v>
      </c>
      <c r="AB445" t="s">
        <v>122</v>
      </c>
      <c r="AC445" t="s">
        <v>122</v>
      </c>
      <c r="AD445" t="s">
        <v>121</v>
      </c>
      <c r="AE445" t="s">
        <v>120</v>
      </c>
      <c r="AG445" t="s">
        <v>122</v>
      </c>
      <c r="AH445" t="s">
        <v>121</v>
      </c>
      <c r="AK445" t="s">
        <v>122</v>
      </c>
      <c r="AL445" t="s">
        <v>121</v>
      </c>
      <c r="AZ445" s="213">
        <v>813047</v>
      </c>
      <c r="BA445">
        <v>813047</v>
      </c>
    </row>
    <row r="446" spans="1:53" customFormat="1" ht="18.75" customHeight="1" x14ac:dyDescent="0.3">
      <c r="A446">
        <v>813053</v>
      </c>
      <c r="B446" t="s">
        <v>231</v>
      </c>
      <c r="O446" t="s">
        <v>121</v>
      </c>
      <c r="W446" t="s">
        <v>120</v>
      </c>
      <c r="Z446" t="s">
        <v>122</v>
      </c>
      <c r="AB446" t="s">
        <v>120</v>
      </c>
      <c r="AC446" t="s">
        <v>120</v>
      </c>
      <c r="AD446" t="s">
        <v>121</v>
      </c>
      <c r="AE446" t="s">
        <v>120</v>
      </c>
      <c r="AG446" t="s">
        <v>122</v>
      </c>
      <c r="AH446" t="s">
        <v>121</v>
      </c>
      <c r="AK446" t="s">
        <v>122</v>
      </c>
      <c r="AZ446" s="213">
        <v>813053</v>
      </c>
      <c r="BA446">
        <v>813053</v>
      </c>
    </row>
    <row r="447" spans="1:53" customFormat="1" ht="18.75" customHeight="1" x14ac:dyDescent="0.3">
      <c r="A447">
        <v>813074</v>
      </c>
      <c r="B447" t="s">
        <v>231</v>
      </c>
      <c r="U447" t="s">
        <v>120</v>
      </c>
      <c r="Z447" t="s">
        <v>121</v>
      </c>
      <c r="AI447" t="s">
        <v>122</v>
      </c>
      <c r="AJ447" t="s">
        <v>120</v>
      </c>
      <c r="AK447" t="s">
        <v>122</v>
      </c>
      <c r="AL447" t="s">
        <v>120</v>
      </c>
      <c r="AZ447" s="213">
        <v>813074</v>
      </c>
      <c r="BA447">
        <v>813074</v>
      </c>
    </row>
    <row r="448" spans="1:53" customFormat="1" ht="18.75" customHeight="1" x14ac:dyDescent="0.3">
      <c r="A448">
        <v>813108</v>
      </c>
      <c r="B448" t="s">
        <v>231</v>
      </c>
      <c r="Q448" t="s">
        <v>120</v>
      </c>
      <c r="S448" t="s">
        <v>120</v>
      </c>
      <c r="AB448" t="s">
        <v>120</v>
      </c>
      <c r="AD448" t="s">
        <v>122</v>
      </c>
      <c r="AE448" t="s">
        <v>122</v>
      </c>
      <c r="AG448" t="s">
        <v>122</v>
      </c>
      <c r="AH448" t="s">
        <v>120</v>
      </c>
      <c r="AL448" t="s">
        <v>122</v>
      </c>
      <c r="AZ448" s="213">
        <v>813108</v>
      </c>
      <c r="BA448">
        <v>813108</v>
      </c>
    </row>
    <row r="449" spans="1:53" customFormat="1" ht="18.75" customHeight="1" x14ac:dyDescent="0.3">
      <c r="A449">
        <v>813140</v>
      </c>
      <c r="B449" t="s">
        <v>231</v>
      </c>
      <c r="D449" t="s">
        <v>120</v>
      </c>
      <c r="S449" t="s">
        <v>120</v>
      </c>
      <c r="X449" t="s">
        <v>122</v>
      </c>
      <c r="AA449" t="s">
        <v>122</v>
      </c>
      <c r="AB449" t="s">
        <v>122</v>
      </c>
      <c r="AD449" t="s">
        <v>122</v>
      </c>
      <c r="AE449" t="s">
        <v>121</v>
      </c>
      <c r="AF449" t="s">
        <v>122</v>
      </c>
      <c r="AG449" t="s">
        <v>121</v>
      </c>
      <c r="AI449" t="s">
        <v>121</v>
      </c>
      <c r="AJ449" t="s">
        <v>121</v>
      </c>
      <c r="AK449" t="s">
        <v>121</v>
      </c>
      <c r="AL449" t="s">
        <v>121</v>
      </c>
      <c r="AZ449" s="213">
        <v>813140</v>
      </c>
      <c r="BA449">
        <v>813140</v>
      </c>
    </row>
    <row r="450" spans="1:53" customFormat="1" ht="18.75" customHeight="1" x14ac:dyDescent="0.3">
      <c r="A450">
        <v>813169</v>
      </c>
      <c r="B450" t="s">
        <v>231</v>
      </c>
      <c r="O450" t="s">
        <v>121</v>
      </c>
      <c r="S450" t="s">
        <v>120</v>
      </c>
      <c r="X450" t="s">
        <v>120</v>
      </c>
      <c r="Z450" t="s">
        <v>122</v>
      </c>
      <c r="AA450" t="s">
        <v>121</v>
      </c>
      <c r="AB450" t="s">
        <v>121</v>
      </c>
      <c r="AD450" t="s">
        <v>121</v>
      </c>
      <c r="AE450" t="s">
        <v>121</v>
      </c>
      <c r="AG450" t="s">
        <v>122</v>
      </c>
      <c r="AK450" t="s">
        <v>121</v>
      </c>
      <c r="AL450" t="s">
        <v>121</v>
      </c>
      <c r="AZ450" s="213">
        <v>813169</v>
      </c>
      <c r="BA450">
        <v>813169</v>
      </c>
    </row>
    <row r="451" spans="1:53" customFormat="1" ht="18.75" customHeight="1" x14ac:dyDescent="0.3">
      <c r="A451">
        <v>813177</v>
      </c>
      <c r="B451" t="s">
        <v>231</v>
      </c>
      <c r="O451" t="s">
        <v>121</v>
      </c>
      <c r="X451" t="s">
        <v>120</v>
      </c>
      <c r="AA451" t="s">
        <v>121</v>
      </c>
      <c r="AB451" t="s">
        <v>121</v>
      </c>
      <c r="AC451" t="s">
        <v>121</v>
      </c>
      <c r="AD451" t="s">
        <v>121</v>
      </c>
      <c r="AE451" t="s">
        <v>121</v>
      </c>
      <c r="AG451" t="s">
        <v>121</v>
      </c>
      <c r="AH451" t="s">
        <v>121</v>
      </c>
      <c r="AK451" t="s">
        <v>122</v>
      </c>
      <c r="AL451" t="s">
        <v>121</v>
      </c>
      <c r="AZ451" s="213">
        <v>813177</v>
      </c>
      <c r="BA451">
        <v>813177</v>
      </c>
    </row>
    <row r="452" spans="1:53" customFormat="1" ht="18.75" customHeight="1" x14ac:dyDescent="0.3">
      <c r="A452">
        <v>813192</v>
      </c>
      <c r="B452" t="s">
        <v>231</v>
      </c>
      <c r="D452" t="s">
        <v>120</v>
      </c>
      <c r="M452" t="s">
        <v>120</v>
      </c>
      <c r="T452" t="s">
        <v>120</v>
      </c>
      <c r="Z452" t="s">
        <v>122</v>
      </c>
      <c r="AB452" t="s">
        <v>120</v>
      </c>
      <c r="AE452" t="s">
        <v>122</v>
      </c>
      <c r="AH452" t="s">
        <v>122</v>
      </c>
      <c r="AI452" t="s">
        <v>122</v>
      </c>
      <c r="AK452" t="s">
        <v>121</v>
      </c>
      <c r="AL452" t="s">
        <v>122</v>
      </c>
      <c r="AZ452" s="213">
        <v>813192</v>
      </c>
      <c r="BA452">
        <v>813192</v>
      </c>
    </row>
    <row r="453" spans="1:53" customFormat="1" ht="18.75" customHeight="1" x14ac:dyDescent="0.3">
      <c r="A453">
        <v>813197</v>
      </c>
      <c r="B453" t="s">
        <v>231</v>
      </c>
      <c r="O453" t="s">
        <v>120</v>
      </c>
      <c r="Y453" t="s">
        <v>120</v>
      </c>
      <c r="Z453" t="s">
        <v>120</v>
      </c>
      <c r="AB453" t="s">
        <v>120</v>
      </c>
      <c r="AE453" t="s">
        <v>120</v>
      </c>
      <c r="AK453" t="s">
        <v>122</v>
      </c>
      <c r="AL453" t="s">
        <v>120</v>
      </c>
      <c r="AZ453" s="213">
        <v>813197</v>
      </c>
      <c r="BA453">
        <v>813197</v>
      </c>
    </row>
    <row r="454" spans="1:53" customFormat="1" ht="18.75" customHeight="1" x14ac:dyDescent="0.3">
      <c r="A454">
        <v>813236</v>
      </c>
      <c r="B454" t="s">
        <v>231</v>
      </c>
      <c r="D454" t="s">
        <v>121</v>
      </c>
      <c r="J454" t="s">
        <v>121</v>
      </c>
      <c r="M454" t="s">
        <v>120</v>
      </c>
      <c r="X454" t="s">
        <v>120</v>
      </c>
      <c r="AA454" t="s">
        <v>120</v>
      </c>
      <c r="AB454" t="s">
        <v>122</v>
      </c>
      <c r="AD454" t="s">
        <v>120</v>
      </c>
      <c r="AG454" t="s">
        <v>122</v>
      </c>
      <c r="AH454" t="s">
        <v>121</v>
      </c>
      <c r="AK454" t="s">
        <v>121</v>
      </c>
      <c r="AL454" t="s">
        <v>121</v>
      </c>
      <c r="AZ454" s="213">
        <v>813236</v>
      </c>
      <c r="BA454">
        <v>813236</v>
      </c>
    </row>
    <row r="455" spans="1:53" customFormat="1" ht="18.75" customHeight="1" x14ac:dyDescent="0.3">
      <c r="A455">
        <v>813249</v>
      </c>
      <c r="B455" t="s">
        <v>231</v>
      </c>
      <c r="N455" t="s">
        <v>120</v>
      </c>
      <c r="O455" t="s">
        <v>122</v>
      </c>
      <c r="P455" t="s">
        <v>120</v>
      </c>
      <c r="S455" t="s">
        <v>120</v>
      </c>
      <c r="Z455" t="s">
        <v>122</v>
      </c>
      <c r="AB455" t="s">
        <v>122</v>
      </c>
      <c r="AD455" t="s">
        <v>120</v>
      </c>
      <c r="AE455" t="s">
        <v>122</v>
      </c>
      <c r="AF455" t="s">
        <v>120</v>
      </c>
      <c r="AG455" t="s">
        <v>122</v>
      </c>
      <c r="AH455" t="s">
        <v>122</v>
      </c>
      <c r="AJ455" t="s">
        <v>122</v>
      </c>
      <c r="AK455" t="s">
        <v>122</v>
      </c>
      <c r="AL455" t="s">
        <v>122</v>
      </c>
      <c r="AZ455" s="213">
        <v>813249</v>
      </c>
      <c r="BA455">
        <v>813249</v>
      </c>
    </row>
    <row r="456" spans="1:53" customFormat="1" ht="18.75" customHeight="1" x14ac:dyDescent="0.3">
      <c r="A456">
        <v>813255</v>
      </c>
      <c r="B456" t="s">
        <v>231</v>
      </c>
      <c r="R456" t="s">
        <v>120</v>
      </c>
      <c r="U456" t="s">
        <v>122</v>
      </c>
      <c r="V456" t="s">
        <v>120</v>
      </c>
      <c r="AB456" t="s">
        <v>120</v>
      </c>
      <c r="AE456" t="s">
        <v>121</v>
      </c>
      <c r="AG456" t="s">
        <v>122</v>
      </c>
      <c r="AK456" t="s">
        <v>122</v>
      </c>
      <c r="AZ456" s="213">
        <v>813255</v>
      </c>
      <c r="BA456">
        <v>813255</v>
      </c>
    </row>
    <row r="457" spans="1:53" customFormat="1" ht="18.75" customHeight="1" x14ac:dyDescent="0.3">
      <c r="A457">
        <v>813344</v>
      </c>
      <c r="B457" t="s">
        <v>231</v>
      </c>
      <c r="K457" t="s">
        <v>120</v>
      </c>
      <c r="Q457" t="s">
        <v>120</v>
      </c>
      <c r="U457" t="s">
        <v>120</v>
      </c>
      <c r="V457" t="s">
        <v>122</v>
      </c>
      <c r="AA457" t="s">
        <v>120</v>
      </c>
      <c r="AB457" t="s">
        <v>121</v>
      </c>
      <c r="AC457" t="s">
        <v>121</v>
      </c>
      <c r="AD457" t="s">
        <v>120</v>
      </c>
      <c r="AE457" t="s">
        <v>121</v>
      </c>
      <c r="AG457" t="s">
        <v>122</v>
      </c>
      <c r="AH457" t="s">
        <v>121</v>
      </c>
      <c r="AI457" t="s">
        <v>122</v>
      </c>
      <c r="AK457" t="s">
        <v>122</v>
      </c>
      <c r="AL457" t="s">
        <v>121</v>
      </c>
      <c r="AZ457" s="213">
        <v>813344</v>
      </c>
      <c r="BA457">
        <v>813344</v>
      </c>
    </row>
    <row r="458" spans="1:53" customFormat="1" ht="18.75" customHeight="1" x14ac:dyDescent="0.3">
      <c r="A458">
        <v>813366</v>
      </c>
      <c r="B458" t="s">
        <v>231</v>
      </c>
      <c r="O458" t="s">
        <v>121</v>
      </c>
      <c r="P458" t="s">
        <v>121</v>
      </c>
      <c r="T458" t="s">
        <v>122</v>
      </c>
      <c r="U458" t="s">
        <v>121</v>
      </c>
      <c r="W458" t="s">
        <v>121</v>
      </c>
      <c r="Z458" t="s">
        <v>121</v>
      </c>
      <c r="AB458" t="s">
        <v>122</v>
      </c>
      <c r="AC458" t="s">
        <v>121</v>
      </c>
      <c r="AD458" t="s">
        <v>121</v>
      </c>
      <c r="AE458" t="s">
        <v>122</v>
      </c>
      <c r="AF458" t="s">
        <v>121</v>
      </c>
      <c r="AG458" t="s">
        <v>121</v>
      </c>
      <c r="AH458" t="s">
        <v>121</v>
      </c>
      <c r="AI458" t="s">
        <v>121</v>
      </c>
      <c r="AJ458" t="s">
        <v>121</v>
      </c>
      <c r="AK458" t="s">
        <v>121</v>
      </c>
      <c r="AL458" t="s">
        <v>121</v>
      </c>
      <c r="AZ458" s="213">
        <v>813366</v>
      </c>
      <c r="BA458">
        <v>813366</v>
      </c>
    </row>
    <row r="459" spans="1:53" customFormat="1" ht="18.75" customHeight="1" x14ac:dyDescent="0.3">
      <c r="A459">
        <v>813377</v>
      </c>
      <c r="B459" t="s">
        <v>231</v>
      </c>
      <c r="D459" t="s">
        <v>120</v>
      </c>
      <c r="K459" t="s">
        <v>121</v>
      </c>
      <c r="R459" t="s">
        <v>122</v>
      </c>
      <c r="Y459" t="s">
        <v>120</v>
      </c>
      <c r="AB459" t="s">
        <v>120</v>
      </c>
      <c r="AC459" t="s">
        <v>120</v>
      </c>
      <c r="AD459" t="s">
        <v>122</v>
      </c>
      <c r="AE459" t="s">
        <v>122</v>
      </c>
      <c r="AF459" t="s">
        <v>120</v>
      </c>
      <c r="AH459" t="s">
        <v>122</v>
      </c>
      <c r="AK459" t="s">
        <v>121</v>
      </c>
      <c r="AL459" t="s">
        <v>122</v>
      </c>
      <c r="AZ459" s="213">
        <v>813377</v>
      </c>
      <c r="BA459">
        <v>813377</v>
      </c>
    </row>
    <row r="460" spans="1:53" customFormat="1" ht="18.75" customHeight="1" x14ac:dyDescent="0.3">
      <c r="A460">
        <v>813429</v>
      </c>
      <c r="B460" t="s">
        <v>231</v>
      </c>
      <c r="AC460" t="s">
        <v>120</v>
      </c>
      <c r="AD460" t="s">
        <v>122</v>
      </c>
      <c r="AE460" t="s">
        <v>120</v>
      </c>
      <c r="AH460" t="s">
        <v>120</v>
      </c>
      <c r="AK460" t="s">
        <v>122</v>
      </c>
      <c r="AL460" t="s">
        <v>120</v>
      </c>
      <c r="AZ460" s="213">
        <v>813429</v>
      </c>
      <c r="BA460">
        <v>813429</v>
      </c>
    </row>
    <row r="461" spans="1:53" customFormat="1" ht="18.75" customHeight="1" x14ac:dyDescent="0.3">
      <c r="A461">
        <v>813480</v>
      </c>
      <c r="B461" t="s">
        <v>231</v>
      </c>
      <c r="V461" t="s">
        <v>122</v>
      </c>
      <c r="X461" t="s">
        <v>122</v>
      </c>
      <c r="AA461" t="s">
        <v>122</v>
      </c>
      <c r="AD461" t="s">
        <v>122</v>
      </c>
      <c r="AH461" t="s">
        <v>122</v>
      </c>
      <c r="AK461" t="s">
        <v>122</v>
      </c>
      <c r="AL461" t="s">
        <v>122</v>
      </c>
      <c r="AZ461" s="213">
        <v>813480</v>
      </c>
      <c r="BA461">
        <v>813480</v>
      </c>
    </row>
    <row r="462" spans="1:53" customFormat="1" ht="18.75" customHeight="1" x14ac:dyDescent="0.3">
      <c r="A462">
        <v>813519</v>
      </c>
      <c r="B462" t="s">
        <v>231</v>
      </c>
      <c r="O462" t="s">
        <v>121</v>
      </c>
      <c r="R462" t="s">
        <v>120</v>
      </c>
      <c r="S462" t="s">
        <v>120</v>
      </c>
      <c r="U462" t="s">
        <v>120</v>
      </c>
      <c r="V462" t="s">
        <v>120</v>
      </c>
      <c r="Z462" t="s">
        <v>122</v>
      </c>
      <c r="AB462" t="s">
        <v>120</v>
      </c>
      <c r="AC462" t="s">
        <v>120</v>
      </c>
      <c r="AD462" t="s">
        <v>122</v>
      </c>
      <c r="AE462" t="s">
        <v>120</v>
      </c>
      <c r="AF462" t="s">
        <v>120</v>
      </c>
      <c r="AG462" t="s">
        <v>122</v>
      </c>
      <c r="AH462" t="s">
        <v>121</v>
      </c>
      <c r="AK462" t="s">
        <v>122</v>
      </c>
      <c r="AL462" t="s">
        <v>121</v>
      </c>
      <c r="AZ462" s="213">
        <v>813519</v>
      </c>
      <c r="BA462">
        <v>813519</v>
      </c>
    </row>
    <row r="463" spans="1:53" customFormat="1" ht="18.75" customHeight="1" x14ac:dyDescent="0.3">
      <c r="A463">
        <v>813530</v>
      </c>
      <c r="B463" t="s">
        <v>231</v>
      </c>
      <c r="D463" t="s">
        <v>120</v>
      </c>
      <c r="K463" t="s">
        <v>120</v>
      </c>
      <c r="N463" t="s">
        <v>120</v>
      </c>
      <c r="T463" t="s">
        <v>120</v>
      </c>
      <c r="Y463" t="s">
        <v>120</v>
      </c>
      <c r="AB463" t="s">
        <v>120</v>
      </c>
      <c r="AD463" t="s">
        <v>120</v>
      </c>
      <c r="AE463" t="s">
        <v>120</v>
      </c>
      <c r="AG463" t="s">
        <v>122</v>
      </c>
      <c r="AH463" t="s">
        <v>122</v>
      </c>
      <c r="AI463" t="s">
        <v>122</v>
      </c>
      <c r="AJ463" t="s">
        <v>122</v>
      </c>
      <c r="AK463" t="s">
        <v>122</v>
      </c>
      <c r="AL463" t="s">
        <v>122</v>
      </c>
      <c r="AZ463" s="213">
        <v>813530</v>
      </c>
      <c r="BA463">
        <v>813530</v>
      </c>
    </row>
    <row r="464" spans="1:53" customFormat="1" ht="18.75" customHeight="1" x14ac:dyDescent="0.3">
      <c r="A464">
        <v>813559</v>
      </c>
      <c r="B464" t="s">
        <v>231</v>
      </c>
      <c r="R464" t="s">
        <v>120</v>
      </c>
      <c r="Z464" t="s">
        <v>120</v>
      </c>
      <c r="AC464" t="s">
        <v>120</v>
      </c>
      <c r="AG464" t="s">
        <v>122</v>
      </c>
      <c r="AH464" t="s">
        <v>122</v>
      </c>
      <c r="AK464" t="s">
        <v>122</v>
      </c>
      <c r="AZ464" s="213">
        <v>813559</v>
      </c>
      <c r="BA464">
        <v>813559</v>
      </c>
    </row>
    <row r="465" spans="1:53" customFormat="1" ht="18.75" customHeight="1" x14ac:dyDescent="0.3">
      <c r="A465">
        <v>813567</v>
      </c>
      <c r="B465" t="s">
        <v>702</v>
      </c>
      <c r="S465" t="s">
        <v>120</v>
      </c>
      <c r="V465" t="s">
        <v>120</v>
      </c>
      <c r="W465" t="s">
        <v>120</v>
      </c>
      <c r="Z465" t="s">
        <v>120</v>
      </c>
      <c r="AA465" t="s">
        <v>121</v>
      </c>
      <c r="AB465" t="s">
        <v>121</v>
      </c>
      <c r="AC465" t="s">
        <v>121</v>
      </c>
      <c r="AD465" t="s">
        <v>121</v>
      </c>
      <c r="AE465" t="s">
        <v>121</v>
      </c>
      <c r="AF465" t="s">
        <v>121</v>
      </c>
      <c r="AZ465" s="213">
        <v>813567</v>
      </c>
      <c r="BA465">
        <v>813567</v>
      </c>
    </row>
    <row r="466" spans="1:53" customFormat="1" ht="18.75" customHeight="1" x14ac:dyDescent="0.3">
      <c r="A466">
        <v>813590</v>
      </c>
      <c r="B466" t="s">
        <v>231</v>
      </c>
      <c r="O466" t="s">
        <v>121</v>
      </c>
      <c r="AH466" t="s">
        <v>121</v>
      </c>
      <c r="AI466" t="s">
        <v>121</v>
      </c>
      <c r="AK466" t="s">
        <v>121</v>
      </c>
      <c r="AL466" t="s">
        <v>122</v>
      </c>
      <c r="AZ466" s="213">
        <v>813590</v>
      </c>
      <c r="BA466">
        <v>813590</v>
      </c>
    </row>
    <row r="467" spans="1:53" customFormat="1" ht="18.75" customHeight="1" x14ac:dyDescent="0.3">
      <c r="A467">
        <v>813595</v>
      </c>
      <c r="B467" t="s">
        <v>702</v>
      </c>
      <c r="R467" t="s">
        <v>120</v>
      </c>
      <c r="AA467" t="s">
        <v>121</v>
      </c>
      <c r="AB467" t="s">
        <v>121</v>
      </c>
      <c r="AC467" t="s">
        <v>121</v>
      </c>
      <c r="AD467" t="s">
        <v>121</v>
      </c>
      <c r="AE467" t="s">
        <v>121</v>
      </c>
      <c r="AF467" t="s">
        <v>121</v>
      </c>
      <c r="AZ467" s="213">
        <v>813595</v>
      </c>
      <c r="BA467">
        <v>813595</v>
      </c>
    </row>
    <row r="468" spans="1:53" customFormat="1" ht="18.75" customHeight="1" x14ac:dyDescent="0.3">
      <c r="A468">
        <v>813621</v>
      </c>
      <c r="B468" t="s">
        <v>231</v>
      </c>
      <c r="AE468" t="s">
        <v>120</v>
      </c>
      <c r="AG468" t="s">
        <v>122</v>
      </c>
      <c r="AH468" t="s">
        <v>122</v>
      </c>
      <c r="AI468" t="s">
        <v>122</v>
      </c>
      <c r="AK468" t="s">
        <v>122</v>
      </c>
      <c r="AZ468" s="213">
        <v>813621</v>
      </c>
      <c r="BA468">
        <v>813621</v>
      </c>
    </row>
    <row r="469" spans="1:53" customFormat="1" ht="18.75" customHeight="1" x14ac:dyDescent="0.3">
      <c r="A469">
        <v>813667</v>
      </c>
      <c r="B469" t="s">
        <v>231</v>
      </c>
      <c r="O469" t="s">
        <v>120</v>
      </c>
      <c r="R469" t="s">
        <v>120</v>
      </c>
      <c r="W469" t="s">
        <v>120</v>
      </c>
      <c r="Y469" t="s">
        <v>120</v>
      </c>
      <c r="AB469" t="s">
        <v>120</v>
      </c>
      <c r="AC469" t="s">
        <v>120</v>
      </c>
      <c r="AE469" t="s">
        <v>120</v>
      </c>
      <c r="AG469" t="s">
        <v>122</v>
      </c>
      <c r="AH469" t="s">
        <v>122</v>
      </c>
      <c r="AZ469" s="213">
        <v>813667</v>
      </c>
      <c r="BA469">
        <v>813667</v>
      </c>
    </row>
    <row r="470" spans="1:53" customFormat="1" ht="18.75" customHeight="1" x14ac:dyDescent="0.3">
      <c r="A470">
        <v>813668</v>
      </c>
      <c r="B470" t="s">
        <v>231</v>
      </c>
      <c r="O470" t="s">
        <v>122</v>
      </c>
      <c r="V470" t="s">
        <v>122</v>
      </c>
      <c r="Z470" t="s">
        <v>122</v>
      </c>
      <c r="AG470" t="s">
        <v>122</v>
      </c>
      <c r="AK470" t="s">
        <v>122</v>
      </c>
      <c r="AZ470" s="213">
        <v>813668</v>
      </c>
      <c r="BA470">
        <v>813668</v>
      </c>
    </row>
    <row r="471" spans="1:53" customFormat="1" ht="18.75" customHeight="1" x14ac:dyDescent="0.3">
      <c r="A471">
        <v>813669</v>
      </c>
      <c r="B471" t="s">
        <v>231</v>
      </c>
      <c r="O471" t="s">
        <v>120</v>
      </c>
      <c r="Q471" t="s">
        <v>120</v>
      </c>
      <c r="R471" t="s">
        <v>120</v>
      </c>
      <c r="Y471" t="s">
        <v>120</v>
      </c>
      <c r="AB471" t="s">
        <v>120</v>
      </c>
      <c r="AE471" t="s">
        <v>122</v>
      </c>
      <c r="AG471" t="s">
        <v>122</v>
      </c>
      <c r="AK471" t="s">
        <v>122</v>
      </c>
      <c r="AL471" t="s">
        <v>122</v>
      </c>
      <c r="AZ471" s="213">
        <v>813669</v>
      </c>
      <c r="BA471">
        <v>813669</v>
      </c>
    </row>
    <row r="472" spans="1:53" customFormat="1" ht="18.75" customHeight="1" x14ac:dyDescent="0.3">
      <c r="A472">
        <v>813688</v>
      </c>
      <c r="B472" t="s">
        <v>702</v>
      </c>
      <c r="D472" t="s">
        <v>122</v>
      </c>
      <c r="O472" t="s">
        <v>122</v>
      </c>
      <c r="W472" t="s">
        <v>120</v>
      </c>
      <c r="Z472" t="s">
        <v>121</v>
      </c>
      <c r="AA472" t="s">
        <v>121</v>
      </c>
      <c r="AB472" t="s">
        <v>121</v>
      </c>
      <c r="AC472" t="s">
        <v>121</v>
      </c>
      <c r="AD472" t="s">
        <v>121</v>
      </c>
      <c r="AE472" t="s">
        <v>121</v>
      </c>
      <c r="AF472" t="s">
        <v>121</v>
      </c>
      <c r="AZ472" s="213">
        <v>813688</v>
      </c>
      <c r="BA472">
        <v>813688</v>
      </c>
    </row>
    <row r="473" spans="1:53" customFormat="1" ht="18.75" customHeight="1" x14ac:dyDescent="0.3">
      <c r="A473">
        <v>813692</v>
      </c>
      <c r="B473" t="s">
        <v>231</v>
      </c>
      <c r="O473" t="s">
        <v>120</v>
      </c>
      <c r="Z473" t="s">
        <v>121</v>
      </c>
      <c r="AB473" t="s">
        <v>120</v>
      </c>
      <c r="AC473" t="s">
        <v>121</v>
      </c>
      <c r="AG473" t="s">
        <v>121</v>
      </c>
      <c r="AH473" t="s">
        <v>121</v>
      </c>
      <c r="AK473" t="s">
        <v>121</v>
      </c>
      <c r="AL473" t="s">
        <v>121</v>
      </c>
      <c r="AZ473" s="213">
        <v>813692</v>
      </c>
      <c r="BA473">
        <v>813692</v>
      </c>
    </row>
    <row r="474" spans="1:53" customFormat="1" ht="18.75" customHeight="1" x14ac:dyDescent="0.3">
      <c r="A474">
        <v>813694</v>
      </c>
      <c r="B474" t="s">
        <v>702</v>
      </c>
      <c r="E474" t="s">
        <v>120</v>
      </c>
      <c r="U474" t="s">
        <v>120</v>
      </c>
      <c r="V474" t="s">
        <v>120</v>
      </c>
      <c r="W474" t="s">
        <v>120</v>
      </c>
      <c r="AA474" t="s">
        <v>121</v>
      </c>
      <c r="AB474" t="s">
        <v>121</v>
      </c>
      <c r="AC474" t="s">
        <v>121</v>
      </c>
      <c r="AD474" t="s">
        <v>121</v>
      </c>
      <c r="AE474" t="s">
        <v>121</v>
      </c>
      <c r="AF474" t="s">
        <v>121</v>
      </c>
      <c r="AZ474" s="213">
        <v>813694</v>
      </c>
      <c r="BA474">
        <v>813694</v>
      </c>
    </row>
    <row r="475" spans="1:53" customFormat="1" ht="18.75" customHeight="1" x14ac:dyDescent="0.3">
      <c r="A475">
        <v>813716</v>
      </c>
      <c r="B475" t="s">
        <v>702</v>
      </c>
      <c r="E475" t="s">
        <v>120</v>
      </c>
      <c r="K475" t="s">
        <v>121</v>
      </c>
      <c r="O475" t="s">
        <v>121</v>
      </c>
      <c r="Y475" t="s">
        <v>120</v>
      </c>
      <c r="AA475" t="s">
        <v>121</v>
      </c>
      <c r="AB475" t="s">
        <v>121</v>
      </c>
      <c r="AC475" t="s">
        <v>121</v>
      </c>
      <c r="AD475" t="s">
        <v>121</v>
      </c>
      <c r="AE475" t="s">
        <v>121</v>
      </c>
      <c r="AF475" t="s">
        <v>121</v>
      </c>
      <c r="AZ475" s="213">
        <v>813716</v>
      </c>
      <c r="BA475">
        <v>813716</v>
      </c>
    </row>
    <row r="476" spans="1:53" customFormat="1" ht="18.75" customHeight="1" x14ac:dyDescent="0.3">
      <c r="A476">
        <v>813723</v>
      </c>
      <c r="B476" t="s">
        <v>231</v>
      </c>
      <c r="O476" t="s">
        <v>122</v>
      </c>
      <c r="AB476" t="s">
        <v>120</v>
      </c>
      <c r="AD476" t="s">
        <v>121</v>
      </c>
      <c r="AE476" t="s">
        <v>120</v>
      </c>
      <c r="AH476" t="s">
        <v>121</v>
      </c>
      <c r="AI476" t="s">
        <v>121</v>
      </c>
      <c r="AJ476" t="s">
        <v>120</v>
      </c>
      <c r="AK476" t="s">
        <v>121</v>
      </c>
      <c r="AL476" t="s">
        <v>122</v>
      </c>
      <c r="AZ476" s="213">
        <v>813723</v>
      </c>
      <c r="BA476">
        <v>813723</v>
      </c>
    </row>
    <row r="477" spans="1:53" customFormat="1" ht="18.75" customHeight="1" x14ac:dyDescent="0.3">
      <c r="A477">
        <v>813727</v>
      </c>
      <c r="B477" t="s">
        <v>231</v>
      </c>
      <c r="M477" t="s">
        <v>120</v>
      </c>
      <c r="O477" t="s">
        <v>122</v>
      </c>
      <c r="Z477" t="s">
        <v>122</v>
      </c>
      <c r="AB477" t="s">
        <v>120</v>
      </c>
      <c r="AG477" t="s">
        <v>120</v>
      </c>
      <c r="AH477" t="s">
        <v>121</v>
      </c>
      <c r="AK477" t="s">
        <v>121</v>
      </c>
      <c r="AL477" t="s">
        <v>121</v>
      </c>
      <c r="AZ477" s="213">
        <v>813727</v>
      </c>
      <c r="BA477">
        <v>813727</v>
      </c>
    </row>
    <row r="478" spans="1:53" customFormat="1" ht="18.75" customHeight="1" x14ac:dyDescent="0.3">
      <c r="A478">
        <v>813730</v>
      </c>
      <c r="B478" t="s">
        <v>231</v>
      </c>
      <c r="O478" t="s">
        <v>121</v>
      </c>
      <c r="W478" t="s">
        <v>120</v>
      </c>
      <c r="Y478" t="s">
        <v>122</v>
      </c>
      <c r="AB478" t="s">
        <v>122</v>
      </c>
      <c r="AC478" t="s">
        <v>121</v>
      </c>
      <c r="AD478" t="s">
        <v>121</v>
      </c>
      <c r="AE478" t="s">
        <v>121</v>
      </c>
      <c r="AF478" t="s">
        <v>122</v>
      </c>
      <c r="AG478" t="s">
        <v>121</v>
      </c>
      <c r="AH478" t="s">
        <v>121</v>
      </c>
      <c r="AI478" t="s">
        <v>121</v>
      </c>
      <c r="AJ478" t="s">
        <v>121</v>
      </c>
      <c r="AK478" t="s">
        <v>121</v>
      </c>
      <c r="AL478" t="s">
        <v>121</v>
      </c>
      <c r="AZ478" s="213">
        <v>813730</v>
      </c>
      <c r="BA478">
        <v>813730</v>
      </c>
    </row>
    <row r="479" spans="1:53" customFormat="1" ht="18.75" customHeight="1" x14ac:dyDescent="0.3">
      <c r="A479">
        <v>813748</v>
      </c>
      <c r="B479" t="s">
        <v>231</v>
      </c>
      <c r="M479" t="s">
        <v>120</v>
      </c>
      <c r="O479" t="s">
        <v>120</v>
      </c>
      <c r="S479" t="s">
        <v>120</v>
      </c>
      <c r="Z479" t="s">
        <v>122</v>
      </c>
      <c r="AB479" t="s">
        <v>120</v>
      </c>
      <c r="AE479" t="s">
        <v>120</v>
      </c>
      <c r="AG479" t="s">
        <v>122</v>
      </c>
      <c r="AK479" t="s">
        <v>122</v>
      </c>
      <c r="AL479" t="s">
        <v>122</v>
      </c>
      <c r="AZ479" s="213">
        <v>813748</v>
      </c>
      <c r="BA479">
        <v>813748</v>
      </c>
    </row>
    <row r="480" spans="1:53" customFormat="1" ht="18.75" customHeight="1" x14ac:dyDescent="0.3">
      <c r="A480">
        <v>813756</v>
      </c>
      <c r="B480" t="s">
        <v>231</v>
      </c>
      <c r="D480" t="s">
        <v>120</v>
      </c>
      <c r="O480" t="s">
        <v>121</v>
      </c>
      <c r="Y480" t="s">
        <v>120</v>
      </c>
      <c r="Z480" t="s">
        <v>121</v>
      </c>
      <c r="AB480" t="s">
        <v>120</v>
      </c>
      <c r="AJ480" t="s">
        <v>122</v>
      </c>
      <c r="AK480" t="s">
        <v>122</v>
      </c>
      <c r="AL480" t="s">
        <v>121</v>
      </c>
      <c r="AZ480" s="213">
        <v>813756</v>
      </c>
      <c r="BA480">
        <v>813756</v>
      </c>
    </row>
    <row r="481" spans="1:53" customFormat="1" ht="18.75" customHeight="1" x14ac:dyDescent="0.3">
      <c r="A481">
        <v>813757</v>
      </c>
      <c r="B481" t="s">
        <v>231</v>
      </c>
      <c r="O481" t="s">
        <v>122</v>
      </c>
      <c r="X481" t="s">
        <v>122</v>
      </c>
      <c r="Z481" t="s">
        <v>121</v>
      </c>
      <c r="AC481" t="s">
        <v>121</v>
      </c>
      <c r="AD481" t="s">
        <v>122</v>
      </c>
      <c r="AG481" t="s">
        <v>121</v>
      </c>
      <c r="AH481" t="s">
        <v>121</v>
      </c>
      <c r="AI481" t="s">
        <v>121</v>
      </c>
      <c r="AJ481" t="s">
        <v>121</v>
      </c>
      <c r="AK481" t="s">
        <v>121</v>
      </c>
      <c r="AL481" t="s">
        <v>121</v>
      </c>
      <c r="AZ481" s="213">
        <v>813757</v>
      </c>
      <c r="BA481">
        <v>813757</v>
      </c>
    </row>
    <row r="482" spans="1:53" customFormat="1" ht="18.75" customHeight="1" x14ac:dyDescent="0.3">
      <c r="A482">
        <v>813764</v>
      </c>
      <c r="B482" t="s">
        <v>231</v>
      </c>
      <c r="O482" t="s">
        <v>121</v>
      </c>
      <c r="Q482" t="s">
        <v>121</v>
      </c>
      <c r="Z482" t="s">
        <v>121</v>
      </c>
      <c r="AH482" t="s">
        <v>122</v>
      </c>
      <c r="AK482" t="s">
        <v>121</v>
      </c>
      <c r="AZ482" s="213">
        <v>813764</v>
      </c>
      <c r="BA482">
        <v>813764</v>
      </c>
    </row>
    <row r="483" spans="1:53" customFormat="1" ht="18.75" customHeight="1" x14ac:dyDescent="0.3">
      <c r="A483">
        <v>813778</v>
      </c>
      <c r="B483" t="s">
        <v>231</v>
      </c>
      <c r="M483" t="s">
        <v>120</v>
      </c>
      <c r="X483" t="s">
        <v>120</v>
      </c>
      <c r="AA483" t="s">
        <v>120</v>
      </c>
      <c r="AB483" t="s">
        <v>120</v>
      </c>
      <c r="AD483" t="s">
        <v>120</v>
      </c>
      <c r="AE483" t="s">
        <v>120</v>
      </c>
      <c r="AG483" t="s">
        <v>122</v>
      </c>
      <c r="AH483" t="s">
        <v>120</v>
      </c>
      <c r="AJ483" t="s">
        <v>120</v>
      </c>
      <c r="AK483" t="s">
        <v>122</v>
      </c>
      <c r="AL483" t="s">
        <v>121</v>
      </c>
      <c r="AZ483" s="213">
        <v>813778</v>
      </c>
      <c r="BA483">
        <v>813778</v>
      </c>
    </row>
    <row r="484" spans="1:53" customFormat="1" ht="18.75" customHeight="1" x14ac:dyDescent="0.3">
      <c r="A484">
        <v>813784</v>
      </c>
      <c r="B484" t="s">
        <v>702</v>
      </c>
      <c r="D484" t="s">
        <v>120</v>
      </c>
      <c r="J484" t="s">
        <v>120</v>
      </c>
      <c r="M484" t="s">
        <v>120</v>
      </c>
      <c r="O484" t="s">
        <v>121</v>
      </c>
      <c r="AA484" t="s">
        <v>121</v>
      </c>
      <c r="AB484" t="s">
        <v>121</v>
      </c>
      <c r="AC484" t="s">
        <v>121</v>
      </c>
      <c r="AD484" t="s">
        <v>121</v>
      </c>
      <c r="AE484" t="s">
        <v>121</v>
      </c>
      <c r="AF484" t="s">
        <v>121</v>
      </c>
      <c r="AZ484" s="213">
        <v>813784</v>
      </c>
      <c r="BA484">
        <v>813784</v>
      </c>
    </row>
    <row r="485" spans="1:53" customFormat="1" ht="18.75" customHeight="1" x14ac:dyDescent="0.3">
      <c r="A485">
        <v>813804</v>
      </c>
      <c r="B485" t="s">
        <v>231</v>
      </c>
      <c r="O485" t="s">
        <v>120</v>
      </c>
      <c r="S485" t="s">
        <v>120</v>
      </c>
      <c r="W485" t="s">
        <v>120</v>
      </c>
      <c r="AA485" t="s">
        <v>122</v>
      </c>
      <c r="AB485" t="s">
        <v>120</v>
      </c>
      <c r="AC485" t="s">
        <v>121</v>
      </c>
      <c r="AE485" t="s">
        <v>120</v>
      </c>
      <c r="AG485" t="s">
        <v>122</v>
      </c>
      <c r="AH485" t="s">
        <v>121</v>
      </c>
      <c r="AI485" t="s">
        <v>122</v>
      </c>
      <c r="AJ485" t="s">
        <v>122</v>
      </c>
      <c r="AK485" t="s">
        <v>122</v>
      </c>
      <c r="AL485" t="s">
        <v>122</v>
      </c>
      <c r="AZ485" s="213">
        <v>813804</v>
      </c>
      <c r="BA485">
        <v>813804</v>
      </c>
    </row>
    <row r="486" spans="1:53" customFormat="1" ht="18.75" customHeight="1" x14ac:dyDescent="0.3">
      <c r="A486">
        <v>813814</v>
      </c>
      <c r="B486" t="s">
        <v>231</v>
      </c>
      <c r="O486" t="s">
        <v>120</v>
      </c>
      <c r="R486" t="s">
        <v>120</v>
      </c>
      <c r="X486" t="s">
        <v>120</v>
      </c>
      <c r="AB486" t="s">
        <v>120</v>
      </c>
      <c r="AC486" t="s">
        <v>120</v>
      </c>
      <c r="AE486" t="s">
        <v>120</v>
      </c>
      <c r="AF486" t="s">
        <v>120</v>
      </c>
      <c r="AG486" t="s">
        <v>122</v>
      </c>
      <c r="AJ486" t="s">
        <v>122</v>
      </c>
      <c r="AK486" t="s">
        <v>122</v>
      </c>
      <c r="AZ486" s="213">
        <v>813814</v>
      </c>
      <c r="BA486">
        <v>813814</v>
      </c>
    </row>
    <row r="487" spans="1:53" customFormat="1" ht="18.75" customHeight="1" x14ac:dyDescent="0.3">
      <c r="A487">
        <v>813820</v>
      </c>
      <c r="B487" t="s">
        <v>231</v>
      </c>
      <c r="O487" t="s">
        <v>120</v>
      </c>
      <c r="R487" t="s">
        <v>120</v>
      </c>
      <c r="W487" t="s">
        <v>120</v>
      </c>
      <c r="AH487" t="s">
        <v>122</v>
      </c>
      <c r="AJ487" t="s">
        <v>122</v>
      </c>
      <c r="AZ487" s="213">
        <v>813820</v>
      </c>
      <c r="BA487">
        <v>813820</v>
      </c>
    </row>
    <row r="488" spans="1:53" customFormat="1" ht="18.75" customHeight="1" x14ac:dyDescent="0.3">
      <c r="A488">
        <v>813826</v>
      </c>
      <c r="B488" t="s">
        <v>231</v>
      </c>
      <c r="O488" t="s">
        <v>120</v>
      </c>
      <c r="AE488" t="s">
        <v>120</v>
      </c>
      <c r="AG488" t="s">
        <v>122</v>
      </c>
      <c r="AH488" t="s">
        <v>122</v>
      </c>
      <c r="AK488" t="s">
        <v>122</v>
      </c>
      <c r="AZ488" s="213">
        <v>813826</v>
      </c>
      <c r="BA488">
        <v>813826</v>
      </c>
    </row>
    <row r="489" spans="1:53" customFormat="1" ht="18.75" customHeight="1" x14ac:dyDescent="0.3">
      <c r="A489">
        <v>813945</v>
      </c>
      <c r="B489" t="s">
        <v>231</v>
      </c>
      <c r="J489" t="s">
        <v>120</v>
      </c>
      <c r="V489" t="s">
        <v>120</v>
      </c>
      <c r="X489" t="s">
        <v>120</v>
      </c>
      <c r="Y489" t="s">
        <v>120</v>
      </c>
      <c r="AB489" t="s">
        <v>120</v>
      </c>
      <c r="AE489" t="s">
        <v>120</v>
      </c>
      <c r="AG489" t="s">
        <v>122</v>
      </c>
      <c r="AH489" t="s">
        <v>122</v>
      </c>
      <c r="AK489" t="s">
        <v>122</v>
      </c>
      <c r="AL489" t="s">
        <v>122</v>
      </c>
      <c r="AZ489" s="213">
        <v>813945</v>
      </c>
      <c r="BA489">
        <v>813945</v>
      </c>
    </row>
    <row r="490" spans="1:53" customFormat="1" ht="18.75" customHeight="1" x14ac:dyDescent="0.3">
      <c r="A490">
        <v>813949</v>
      </c>
      <c r="B490" t="s">
        <v>231</v>
      </c>
      <c r="V490" t="s">
        <v>120</v>
      </c>
      <c r="X490" t="s">
        <v>120</v>
      </c>
      <c r="Y490" t="s">
        <v>120</v>
      </c>
      <c r="AA490" t="s">
        <v>121</v>
      </c>
      <c r="AB490" t="s">
        <v>121</v>
      </c>
      <c r="AC490" t="s">
        <v>121</v>
      </c>
      <c r="AD490" t="s">
        <v>121</v>
      </c>
      <c r="AE490" t="s">
        <v>121</v>
      </c>
      <c r="AG490" t="s">
        <v>121</v>
      </c>
      <c r="AH490" t="s">
        <v>121</v>
      </c>
      <c r="AI490" t="s">
        <v>122</v>
      </c>
      <c r="AJ490" t="s">
        <v>122</v>
      </c>
      <c r="AK490" t="s">
        <v>122</v>
      </c>
      <c r="AL490" t="s">
        <v>121</v>
      </c>
      <c r="AZ490" s="213">
        <v>813949</v>
      </c>
      <c r="BA490">
        <v>813949</v>
      </c>
    </row>
    <row r="491" spans="1:53" customFormat="1" ht="18.75" customHeight="1" x14ac:dyDescent="0.3">
      <c r="A491">
        <v>813953</v>
      </c>
      <c r="B491" t="s">
        <v>702</v>
      </c>
      <c r="K491" t="s">
        <v>122</v>
      </c>
      <c r="V491" t="s">
        <v>120</v>
      </c>
      <c r="Y491" t="s">
        <v>120</v>
      </c>
      <c r="AA491" t="s">
        <v>121</v>
      </c>
      <c r="AB491" t="s">
        <v>121</v>
      </c>
      <c r="AC491" t="s">
        <v>121</v>
      </c>
      <c r="AD491" t="s">
        <v>121</v>
      </c>
      <c r="AE491" t="s">
        <v>121</v>
      </c>
      <c r="AF491" t="s">
        <v>121</v>
      </c>
      <c r="AZ491" s="213">
        <v>813953</v>
      </c>
      <c r="BA491">
        <v>813953</v>
      </c>
    </row>
    <row r="492" spans="1:53" customFormat="1" ht="18.75" customHeight="1" x14ac:dyDescent="0.3">
      <c r="A492">
        <v>813958</v>
      </c>
      <c r="B492" t="s">
        <v>231</v>
      </c>
      <c r="O492" t="s">
        <v>120</v>
      </c>
      <c r="V492" t="s">
        <v>122</v>
      </c>
      <c r="X492" t="s">
        <v>122</v>
      </c>
      <c r="Y492" t="s">
        <v>120</v>
      </c>
      <c r="AA492" t="s">
        <v>121</v>
      </c>
      <c r="AB492" t="s">
        <v>121</v>
      </c>
      <c r="AC492" t="s">
        <v>121</v>
      </c>
      <c r="AD492" t="s">
        <v>121</v>
      </c>
      <c r="AE492" t="s">
        <v>121</v>
      </c>
      <c r="AF492" t="s">
        <v>121</v>
      </c>
      <c r="AG492" t="s">
        <v>121</v>
      </c>
      <c r="AH492" t="s">
        <v>121</v>
      </c>
      <c r="AI492" t="s">
        <v>122</v>
      </c>
      <c r="AJ492" t="s">
        <v>122</v>
      </c>
      <c r="AK492" t="s">
        <v>122</v>
      </c>
      <c r="AL492" t="s">
        <v>121</v>
      </c>
      <c r="AZ492" s="213">
        <v>813958</v>
      </c>
      <c r="BA492">
        <v>813958</v>
      </c>
    </row>
    <row r="493" spans="1:53" customFormat="1" ht="18.75" customHeight="1" x14ac:dyDescent="0.3">
      <c r="A493">
        <v>813963</v>
      </c>
      <c r="B493" t="s">
        <v>231</v>
      </c>
      <c r="R493" t="s">
        <v>120</v>
      </c>
      <c r="S493" t="s">
        <v>120</v>
      </c>
      <c r="W493" t="s">
        <v>122</v>
      </c>
      <c r="X493" t="s">
        <v>120</v>
      </c>
      <c r="AA493" t="s">
        <v>121</v>
      </c>
      <c r="AB493" t="s">
        <v>121</v>
      </c>
      <c r="AC493" t="s">
        <v>121</v>
      </c>
      <c r="AD493" t="s">
        <v>121</v>
      </c>
      <c r="AE493" t="s">
        <v>121</v>
      </c>
      <c r="AF493" t="s">
        <v>121</v>
      </c>
      <c r="AG493" t="s">
        <v>121</v>
      </c>
      <c r="AH493" t="s">
        <v>121</v>
      </c>
      <c r="AI493" t="s">
        <v>121</v>
      </c>
      <c r="AJ493" t="s">
        <v>121</v>
      </c>
      <c r="AK493" t="s">
        <v>121</v>
      </c>
      <c r="AL493" t="s">
        <v>121</v>
      </c>
      <c r="AZ493" s="213">
        <v>813963</v>
      </c>
      <c r="BA493">
        <v>813963</v>
      </c>
    </row>
    <row r="494" spans="1:53" customFormat="1" ht="18.75" customHeight="1" x14ac:dyDescent="0.3">
      <c r="A494">
        <v>813992</v>
      </c>
      <c r="B494" t="s">
        <v>231</v>
      </c>
      <c r="V494" t="s">
        <v>120</v>
      </c>
      <c r="Y494" t="s">
        <v>120</v>
      </c>
      <c r="AA494" t="s">
        <v>120</v>
      </c>
      <c r="AB494" t="s">
        <v>120</v>
      </c>
      <c r="AC494" t="s">
        <v>122</v>
      </c>
      <c r="AD494" t="s">
        <v>122</v>
      </c>
      <c r="AE494" t="s">
        <v>122</v>
      </c>
      <c r="AF494" t="s">
        <v>122</v>
      </c>
      <c r="AG494" t="s">
        <v>121</v>
      </c>
      <c r="AH494" t="s">
        <v>122</v>
      </c>
      <c r="AI494" t="s">
        <v>121</v>
      </c>
      <c r="AJ494" t="s">
        <v>122</v>
      </c>
      <c r="AK494" t="s">
        <v>121</v>
      </c>
      <c r="AL494" t="s">
        <v>121</v>
      </c>
      <c r="AZ494" s="213">
        <v>813992</v>
      </c>
      <c r="BA494">
        <v>813992</v>
      </c>
    </row>
    <row r="495" spans="1:53" customFormat="1" ht="18.75" customHeight="1" x14ac:dyDescent="0.3">
      <c r="A495">
        <v>814062</v>
      </c>
      <c r="B495" t="s">
        <v>231</v>
      </c>
      <c r="H495" t="s">
        <v>120</v>
      </c>
      <c r="N495" t="s">
        <v>121</v>
      </c>
      <c r="O495" t="s">
        <v>121</v>
      </c>
      <c r="Z495" t="s">
        <v>121</v>
      </c>
      <c r="AD495" t="s">
        <v>121</v>
      </c>
      <c r="AE495" t="s">
        <v>121</v>
      </c>
      <c r="AG495" t="s">
        <v>121</v>
      </c>
      <c r="AH495" t="s">
        <v>121</v>
      </c>
      <c r="AI495" t="s">
        <v>121</v>
      </c>
      <c r="AJ495" t="s">
        <v>121</v>
      </c>
      <c r="AK495" t="s">
        <v>121</v>
      </c>
      <c r="AL495" t="s">
        <v>121</v>
      </c>
      <c r="AZ495" s="213">
        <v>814062</v>
      </c>
      <c r="BA495">
        <v>814062</v>
      </c>
    </row>
    <row r="496" spans="1:53" customFormat="1" ht="18.75" customHeight="1" x14ac:dyDescent="0.3">
      <c r="A496">
        <v>814072</v>
      </c>
      <c r="B496" t="s">
        <v>231</v>
      </c>
      <c r="H496" t="s">
        <v>120</v>
      </c>
      <c r="N496" t="s">
        <v>120</v>
      </c>
      <c r="P496" t="s">
        <v>120</v>
      </c>
      <c r="Z496" t="s">
        <v>120</v>
      </c>
      <c r="AA496" t="s">
        <v>122</v>
      </c>
      <c r="AB496" t="s">
        <v>122</v>
      </c>
      <c r="AC496" t="s">
        <v>122</v>
      </c>
      <c r="AD496" t="s">
        <v>122</v>
      </c>
      <c r="AE496" t="s">
        <v>122</v>
      </c>
      <c r="AF496" t="s">
        <v>121</v>
      </c>
      <c r="AG496" t="s">
        <v>122</v>
      </c>
      <c r="AH496" t="s">
        <v>122</v>
      </c>
      <c r="AI496" t="s">
        <v>122</v>
      </c>
      <c r="AJ496" t="s">
        <v>122</v>
      </c>
      <c r="AK496" t="s">
        <v>121</v>
      </c>
      <c r="AL496" t="s">
        <v>121</v>
      </c>
      <c r="AZ496" s="213">
        <v>814072</v>
      </c>
      <c r="BA496">
        <v>814072</v>
      </c>
    </row>
    <row r="497" spans="1:53" customFormat="1" ht="18.75" customHeight="1" x14ac:dyDescent="0.3">
      <c r="A497">
        <v>814083</v>
      </c>
      <c r="B497" t="s">
        <v>231</v>
      </c>
      <c r="H497" t="s">
        <v>120</v>
      </c>
      <c r="N497" t="s">
        <v>120</v>
      </c>
      <c r="O497" t="s">
        <v>121</v>
      </c>
      <c r="Z497" t="s">
        <v>121</v>
      </c>
      <c r="AA497" t="s">
        <v>120</v>
      </c>
      <c r="AB497" t="s">
        <v>121</v>
      </c>
      <c r="AD497" t="s">
        <v>120</v>
      </c>
      <c r="AE497" t="s">
        <v>122</v>
      </c>
      <c r="AF497" t="s">
        <v>120</v>
      </c>
      <c r="AG497" t="s">
        <v>121</v>
      </c>
      <c r="AH497" t="s">
        <v>121</v>
      </c>
      <c r="AI497" t="s">
        <v>122</v>
      </c>
      <c r="AJ497" t="s">
        <v>122</v>
      </c>
      <c r="AK497" t="s">
        <v>121</v>
      </c>
      <c r="AL497" t="s">
        <v>121</v>
      </c>
      <c r="AZ497" s="213">
        <v>814083</v>
      </c>
      <c r="BA497">
        <v>814083</v>
      </c>
    </row>
    <row r="498" spans="1:53" customFormat="1" ht="18.75" customHeight="1" x14ac:dyDescent="0.3">
      <c r="A498">
        <v>814106</v>
      </c>
      <c r="B498" t="s">
        <v>231</v>
      </c>
      <c r="K498" t="s">
        <v>120</v>
      </c>
      <c r="O498" t="s">
        <v>120</v>
      </c>
      <c r="Q498" t="s">
        <v>120</v>
      </c>
      <c r="R498" t="s">
        <v>120</v>
      </c>
      <c r="AD498" t="s">
        <v>121</v>
      </c>
      <c r="AE498" t="s">
        <v>121</v>
      </c>
      <c r="AG498" t="s">
        <v>121</v>
      </c>
      <c r="AH498" t="s">
        <v>121</v>
      </c>
      <c r="AI498" t="s">
        <v>121</v>
      </c>
      <c r="AJ498" t="s">
        <v>121</v>
      </c>
      <c r="AK498" t="s">
        <v>121</v>
      </c>
      <c r="AL498" t="s">
        <v>121</v>
      </c>
      <c r="AZ498" s="213">
        <v>814106</v>
      </c>
      <c r="BA498">
        <v>814106</v>
      </c>
    </row>
    <row r="499" spans="1:53" customFormat="1" ht="18.75" customHeight="1" x14ac:dyDescent="0.3">
      <c r="A499">
        <v>814107</v>
      </c>
      <c r="B499" t="s">
        <v>231</v>
      </c>
      <c r="N499" t="s">
        <v>121</v>
      </c>
      <c r="O499" t="s">
        <v>121</v>
      </c>
      <c r="Z499" t="s">
        <v>121</v>
      </c>
      <c r="AH499" t="s">
        <v>122</v>
      </c>
      <c r="AK499" t="s">
        <v>122</v>
      </c>
      <c r="AZ499" s="213">
        <v>814107</v>
      </c>
      <c r="BA499">
        <v>814107</v>
      </c>
    </row>
    <row r="500" spans="1:53" customFormat="1" ht="18.75" customHeight="1" x14ac:dyDescent="0.3">
      <c r="A500">
        <v>814163</v>
      </c>
      <c r="B500" t="s">
        <v>231</v>
      </c>
      <c r="L500" t="s">
        <v>121</v>
      </c>
      <c r="R500" t="s">
        <v>120</v>
      </c>
      <c r="S500" t="s">
        <v>122</v>
      </c>
      <c r="X500" t="s">
        <v>121</v>
      </c>
      <c r="AD500" t="s">
        <v>122</v>
      </c>
      <c r="AZ500" s="213">
        <v>814163</v>
      </c>
      <c r="BA500">
        <v>814163</v>
      </c>
    </row>
    <row r="501" spans="1:53" customFormat="1" ht="18.75" customHeight="1" x14ac:dyDescent="0.3">
      <c r="A501">
        <v>814202</v>
      </c>
      <c r="B501" t="s">
        <v>231</v>
      </c>
      <c r="J501" t="s">
        <v>120</v>
      </c>
      <c r="O501" t="s">
        <v>121</v>
      </c>
      <c r="AB501" t="s">
        <v>120</v>
      </c>
      <c r="AC501" t="s">
        <v>121</v>
      </c>
      <c r="AF501" t="s">
        <v>122</v>
      </c>
      <c r="AG501" t="s">
        <v>121</v>
      </c>
      <c r="AH501" t="s">
        <v>121</v>
      </c>
      <c r="AK501" t="s">
        <v>121</v>
      </c>
      <c r="AL501" t="s">
        <v>120</v>
      </c>
      <c r="AZ501" s="213">
        <v>814202</v>
      </c>
      <c r="BA501">
        <v>814202</v>
      </c>
    </row>
    <row r="502" spans="1:53" customFormat="1" ht="18.75" customHeight="1" x14ac:dyDescent="0.3">
      <c r="A502">
        <v>814207</v>
      </c>
      <c r="B502" t="s">
        <v>231</v>
      </c>
      <c r="P502" t="s">
        <v>120</v>
      </c>
      <c r="X502" t="s">
        <v>120</v>
      </c>
      <c r="AD502" t="s">
        <v>122</v>
      </c>
      <c r="AH502" t="s">
        <v>121</v>
      </c>
      <c r="AL502" t="s">
        <v>120</v>
      </c>
      <c r="AZ502" s="213">
        <v>814207</v>
      </c>
      <c r="BA502">
        <v>814207</v>
      </c>
    </row>
    <row r="503" spans="1:53" customFormat="1" ht="18.75" customHeight="1" x14ac:dyDescent="0.3">
      <c r="A503">
        <v>814213</v>
      </c>
      <c r="B503" t="s">
        <v>231</v>
      </c>
      <c r="N503" t="s">
        <v>120</v>
      </c>
      <c r="O503" t="s">
        <v>121</v>
      </c>
      <c r="Q503" t="s">
        <v>120</v>
      </c>
      <c r="V503" t="s">
        <v>121</v>
      </c>
      <c r="Z503" t="s">
        <v>121</v>
      </c>
      <c r="AC503" t="s">
        <v>121</v>
      </c>
      <c r="AH503" t="s">
        <v>121</v>
      </c>
      <c r="AK503" t="s">
        <v>122</v>
      </c>
      <c r="AL503" t="s">
        <v>121</v>
      </c>
      <c r="AZ503" s="213">
        <v>814213</v>
      </c>
      <c r="BA503">
        <v>814213</v>
      </c>
    </row>
    <row r="504" spans="1:53" customFormat="1" ht="18.75" customHeight="1" x14ac:dyDescent="0.3">
      <c r="A504">
        <v>814227</v>
      </c>
      <c r="B504" t="s">
        <v>702</v>
      </c>
      <c r="O504" t="s">
        <v>121</v>
      </c>
      <c r="Z504" t="s">
        <v>121</v>
      </c>
      <c r="AA504" t="s">
        <v>121</v>
      </c>
      <c r="AB504" t="s">
        <v>121</v>
      </c>
      <c r="AC504" t="s">
        <v>121</v>
      </c>
      <c r="AD504" t="s">
        <v>121</v>
      </c>
      <c r="AE504" t="s">
        <v>121</v>
      </c>
      <c r="AF504" t="s">
        <v>121</v>
      </c>
      <c r="AZ504" s="213">
        <v>814227</v>
      </c>
      <c r="BA504">
        <v>814227</v>
      </c>
    </row>
    <row r="505" spans="1:53" customFormat="1" ht="18.75" customHeight="1" x14ac:dyDescent="0.3">
      <c r="A505">
        <v>814234</v>
      </c>
      <c r="B505" t="s">
        <v>702</v>
      </c>
      <c r="T505" t="s">
        <v>121</v>
      </c>
      <c r="Z505" t="s">
        <v>121</v>
      </c>
      <c r="AA505" t="s">
        <v>121</v>
      </c>
      <c r="AB505" t="s">
        <v>121</v>
      </c>
      <c r="AC505" t="s">
        <v>121</v>
      </c>
      <c r="AD505" t="s">
        <v>121</v>
      </c>
      <c r="AE505" t="s">
        <v>121</v>
      </c>
      <c r="AF505" t="s">
        <v>121</v>
      </c>
      <c r="AZ505" s="213">
        <v>814234</v>
      </c>
      <c r="BA505">
        <v>814234</v>
      </c>
    </row>
    <row r="506" spans="1:53" customFormat="1" ht="18.75" customHeight="1" x14ac:dyDescent="0.3">
      <c r="A506">
        <v>814242</v>
      </c>
      <c r="B506" t="s">
        <v>231</v>
      </c>
      <c r="O506" t="s">
        <v>121</v>
      </c>
      <c r="Z506" t="s">
        <v>122</v>
      </c>
      <c r="AD506" t="s">
        <v>121</v>
      </c>
      <c r="AE506" t="s">
        <v>121</v>
      </c>
      <c r="AF506" t="s">
        <v>121</v>
      </c>
      <c r="AG506" t="s">
        <v>121</v>
      </c>
      <c r="AH506" t="s">
        <v>121</v>
      </c>
      <c r="AI506" t="s">
        <v>121</v>
      </c>
      <c r="AJ506" t="s">
        <v>121</v>
      </c>
      <c r="AK506" t="s">
        <v>121</v>
      </c>
      <c r="AL506" t="s">
        <v>121</v>
      </c>
      <c r="AZ506" s="213">
        <v>814242</v>
      </c>
      <c r="BA506">
        <v>814242</v>
      </c>
    </row>
    <row r="507" spans="1:53" customFormat="1" ht="18.75" customHeight="1" x14ac:dyDescent="0.3">
      <c r="A507">
        <v>814267</v>
      </c>
      <c r="B507" t="s">
        <v>231</v>
      </c>
      <c r="W507" t="s">
        <v>120</v>
      </c>
      <c r="Y507" t="s">
        <v>120</v>
      </c>
      <c r="Z507" t="s">
        <v>122</v>
      </c>
      <c r="AB507" t="s">
        <v>121</v>
      </c>
      <c r="AD507" t="s">
        <v>121</v>
      </c>
      <c r="AE507" t="s">
        <v>121</v>
      </c>
      <c r="AG507" t="s">
        <v>121</v>
      </c>
      <c r="AH507" t="s">
        <v>121</v>
      </c>
      <c r="AI507" t="s">
        <v>121</v>
      </c>
      <c r="AJ507" t="s">
        <v>121</v>
      </c>
      <c r="AK507" t="s">
        <v>121</v>
      </c>
      <c r="AL507" t="s">
        <v>121</v>
      </c>
      <c r="AZ507" s="213">
        <v>814267</v>
      </c>
      <c r="BA507">
        <v>814267</v>
      </c>
    </row>
    <row r="508" spans="1:53" customFormat="1" ht="18.75" customHeight="1" x14ac:dyDescent="0.3">
      <c r="A508">
        <v>814271</v>
      </c>
      <c r="B508" t="s">
        <v>702</v>
      </c>
      <c r="O508" t="s">
        <v>122</v>
      </c>
      <c r="Z508" t="s">
        <v>122</v>
      </c>
      <c r="AA508" t="s">
        <v>121</v>
      </c>
      <c r="AB508" t="s">
        <v>121</v>
      </c>
      <c r="AC508" t="s">
        <v>121</v>
      </c>
      <c r="AD508" t="s">
        <v>121</v>
      </c>
      <c r="AE508" t="s">
        <v>121</v>
      </c>
      <c r="AF508" t="s">
        <v>121</v>
      </c>
      <c r="AZ508" s="213">
        <v>814271</v>
      </c>
      <c r="BA508">
        <v>814271</v>
      </c>
    </row>
    <row r="509" spans="1:53" customFormat="1" ht="18.75" customHeight="1" x14ac:dyDescent="0.3">
      <c r="A509">
        <v>814273</v>
      </c>
      <c r="B509" t="s">
        <v>231</v>
      </c>
      <c r="Q509" t="s">
        <v>120</v>
      </c>
      <c r="R509" t="s">
        <v>120</v>
      </c>
      <c r="W509" t="s">
        <v>120</v>
      </c>
      <c r="Y509" t="s">
        <v>122</v>
      </c>
      <c r="AB509" t="s">
        <v>122</v>
      </c>
      <c r="AD509" t="s">
        <v>121</v>
      </c>
      <c r="AE509" t="s">
        <v>122</v>
      </c>
      <c r="AG509" t="s">
        <v>121</v>
      </c>
      <c r="AH509" t="s">
        <v>121</v>
      </c>
      <c r="AI509" t="s">
        <v>121</v>
      </c>
      <c r="AJ509" t="s">
        <v>121</v>
      </c>
      <c r="AK509" t="s">
        <v>121</v>
      </c>
      <c r="AL509" t="s">
        <v>121</v>
      </c>
      <c r="AZ509" s="213">
        <v>814273</v>
      </c>
      <c r="BA509">
        <v>814273</v>
      </c>
    </row>
    <row r="510" spans="1:53" customFormat="1" ht="18.75" customHeight="1" x14ac:dyDescent="0.3">
      <c r="A510">
        <v>814294</v>
      </c>
      <c r="B510" t="s">
        <v>702</v>
      </c>
      <c r="O510" t="s">
        <v>121</v>
      </c>
      <c r="Z510" t="s">
        <v>121</v>
      </c>
      <c r="AA510" t="s">
        <v>121</v>
      </c>
      <c r="AB510" t="s">
        <v>121</v>
      </c>
      <c r="AC510" t="s">
        <v>121</v>
      </c>
      <c r="AD510" t="s">
        <v>121</v>
      </c>
      <c r="AE510" t="s">
        <v>121</v>
      </c>
      <c r="AF510" t="s">
        <v>121</v>
      </c>
      <c r="AZ510" s="213">
        <v>814294</v>
      </c>
      <c r="BA510">
        <v>814294</v>
      </c>
    </row>
    <row r="511" spans="1:53" customFormat="1" ht="18.75" customHeight="1" x14ac:dyDescent="0.3">
      <c r="A511">
        <v>814319</v>
      </c>
      <c r="B511" t="s">
        <v>231</v>
      </c>
      <c r="Y511" t="s">
        <v>120</v>
      </c>
      <c r="AB511" t="s">
        <v>120</v>
      </c>
      <c r="AD511" t="s">
        <v>122</v>
      </c>
      <c r="AG511" t="s">
        <v>122</v>
      </c>
      <c r="AH511" t="s">
        <v>122</v>
      </c>
      <c r="AJ511" t="s">
        <v>121</v>
      </c>
      <c r="AK511" t="s">
        <v>122</v>
      </c>
      <c r="AL511" t="s">
        <v>122</v>
      </c>
      <c r="AZ511" s="213">
        <v>814319</v>
      </c>
      <c r="BA511">
        <v>814319</v>
      </c>
    </row>
    <row r="512" spans="1:53" customFormat="1" ht="18.75" customHeight="1" x14ac:dyDescent="0.3">
      <c r="A512">
        <v>814339</v>
      </c>
      <c r="B512" t="s">
        <v>702</v>
      </c>
      <c r="Q512" t="s">
        <v>120</v>
      </c>
      <c r="Y512" t="s">
        <v>120</v>
      </c>
      <c r="Z512" t="s">
        <v>120</v>
      </c>
      <c r="AA512" t="s">
        <v>122</v>
      </c>
      <c r="AB512" t="s">
        <v>122</v>
      </c>
      <c r="AC512" t="s">
        <v>122</v>
      </c>
      <c r="AD512" t="s">
        <v>122</v>
      </c>
      <c r="AE512" t="s">
        <v>122</v>
      </c>
      <c r="AF512" t="s">
        <v>121</v>
      </c>
      <c r="AZ512" s="213">
        <v>814339</v>
      </c>
      <c r="BA512">
        <v>814339</v>
      </c>
    </row>
    <row r="513" spans="1:53" customFormat="1" ht="18.75" customHeight="1" x14ac:dyDescent="0.3">
      <c r="A513">
        <v>814355</v>
      </c>
      <c r="B513" t="s">
        <v>231</v>
      </c>
      <c r="O513" t="s">
        <v>120</v>
      </c>
      <c r="AB513" t="s">
        <v>122</v>
      </c>
      <c r="AD513" t="s">
        <v>122</v>
      </c>
      <c r="AG513" t="s">
        <v>121</v>
      </c>
      <c r="AH513" t="s">
        <v>121</v>
      </c>
      <c r="AI513" t="s">
        <v>121</v>
      </c>
      <c r="AJ513" t="s">
        <v>121</v>
      </c>
      <c r="AK513" t="s">
        <v>121</v>
      </c>
      <c r="AL513" t="s">
        <v>121</v>
      </c>
      <c r="AZ513" s="213">
        <v>814355</v>
      </c>
      <c r="BA513">
        <v>814355</v>
      </c>
    </row>
    <row r="514" spans="1:53" customFormat="1" ht="18.75" customHeight="1" x14ac:dyDescent="0.3">
      <c r="A514">
        <v>814356</v>
      </c>
      <c r="B514" t="s">
        <v>702</v>
      </c>
      <c r="AA514" t="s">
        <v>121</v>
      </c>
      <c r="AB514" t="s">
        <v>121</v>
      </c>
      <c r="AC514" t="s">
        <v>121</v>
      </c>
      <c r="AD514" t="s">
        <v>121</v>
      </c>
      <c r="AE514" t="s">
        <v>121</v>
      </c>
      <c r="AF514" t="s">
        <v>121</v>
      </c>
      <c r="AZ514" s="213">
        <v>814356</v>
      </c>
      <c r="BA514">
        <v>814356</v>
      </c>
    </row>
    <row r="515" spans="1:53" customFormat="1" ht="18.75" customHeight="1" x14ac:dyDescent="0.3">
      <c r="A515">
        <v>814361</v>
      </c>
      <c r="B515" t="s">
        <v>702</v>
      </c>
      <c r="O515" t="s">
        <v>121</v>
      </c>
      <c r="V515" t="s">
        <v>122</v>
      </c>
      <c r="Y515" t="s">
        <v>122</v>
      </c>
      <c r="Z515" t="s">
        <v>121</v>
      </c>
      <c r="AA515" t="s">
        <v>121</v>
      </c>
      <c r="AB515" t="s">
        <v>121</v>
      </c>
      <c r="AC515" t="s">
        <v>121</v>
      </c>
      <c r="AD515" t="s">
        <v>121</v>
      </c>
      <c r="AE515" t="s">
        <v>121</v>
      </c>
      <c r="AF515" t="s">
        <v>121</v>
      </c>
      <c r="AZ515" s="213">
        <v>814361</v>
      </c>
      <c r="BA515">
        <v>814361</v>
      </c>
    </row>
    <row r="516" spans="1:53" customFormat="1" ht="18.75" customHeight="1" x14ac:dyDescent="0.3">
      <c r="A516">
        <v>814374</v>
      </c>
      <c r="B516" t="s">
        <v>702</v>
      </c>
      <c r="P516" t="s">
        <v>120</v>
      </c>
      <c r="Q516" t="s">
        <v>120</v>
      </c>
      <c r="Z516" t="s">
        <v>120</v>
      </c>
      <c r="AA516" t="s">
        <v>121</v>
      </c>
      <c r="AB516" t="s">
        <v>121</v>
      </c>
      <c r="AC516" t="s">
        <v>121</v>
      </c>
      <c r="AD516" t="s">
        <v>121</v>
      </c>
      <c r="AE516" t="s">
        <v>121</v>
      </c>
      <c r="AF516" t="s">
        <v>121</v>
      </c>
      <c r="AZ516" s="213">
        <v>814374</v>
      </c>
      <c r="BA516">
        <v>814374</v>
      </c>
    </row>
    <row r="517" spans="1:53" customFormat="1" ht="18.75" customHeight="1" x14ac:dyDescent="0.3">
      <c r="A517">
        <v>814416</v>
      </c>
      <c r="B517" t="s">
        <v>702</v>
      </c>
      <c r="F517" t="s">
        <v>120</v>
      </c>
      <c r="V517" t="s">
        <v>120</v>
      </c>
      <c r="AA517" t="s">
        <v>121</v>
      </c>
      <c r="AB517" t="s">
        <v>121</v>
      </c>
      <c r="AC517" t="s">
        <v>121</v>
      </c>
      <c r="AD517" t="s">
        <v>121</v>
      </c>
      <c r="AE517" t="s">
        <v>121</v>
      </c>
      <c r="AF517" t="s">
        <v>121</v>
      </c>
      <c r="AZ517" s="213">
        <v>814416</v>
      </c>
      <c r="BA517">
        <v>814416</v>
      </c>
    </row>
    <row r="518" spans="1:53" customFormat="1" ht="18.75" customHeight="1" x14ac:dyDescent="0.3">
      <c r="A518">
        <v>814429</v>
      </c>
      <c r="B518" t="s">
        <v>231</v>
      </c>
      <c r="O518" t="s">
        <v>121</v>
      </c>
      <c r="P518" t="s">
        <v>120</v>
      </c>
      <c r="W518" t="s">
        <v>120</v>
      </c>
      <c r="Z518" t="s">
        <v>121</v>
      </c>
      <c r="AA518" t="s">
        <v>121</v>
      </c>
      <c r="AB518" t="s">
        <v>121</v>
      </c>
      <c r="AC518" t="s">
        <v>121</v>
      </c>
      <c r="AD518" t="s">
        <v>121</v>
      </c>
      <c r="AE518" t="s">
        <v>121</v>
      </c>
      <c r="AF518" t="s">
        <v>121</v>
      </c>
      <c r="AG518" t="s">
        <v>122</v>
      </c>
      <c r="AH518" t="s">
        <v>122</v>
      </c>
      <c r="AI518" t="s">
        <v>121</v>
      </c>
      <c r="AJ518" t="s">
        <v>121</v>
      </c>
      <c r="AK518" t="s">
        <v>121</v>
      </c>
      <c r="AL518" t="s">
        <v>121</v>
      </c>
      <c r="AZ518" s="213">
        <v>814429</v>
      </c>
      <c r="BA518">
        <v>814429</v>
      </c>
    </row>
    <row r="519" spans="1:53" customFormat="1" ht="18.75" customHeight="1" x14ac:dyDescent="0.3">
      <c r="A519">
        <v>814436</v>
      </c>
      <c r="B519" t="s">
        <v>231</v>
      </c>
      <c r="O519" t="s">
        <v>121</v>
      </c>
      <c r="T519" t="s">
        <v>120</v>
      </c>
      <c r="X519" t="s">
        <v>120</v>
      </c>
      <c r="AB519" t="s">
        <v>122</v>
      </c>
      <c r="AE519" t="s">
        <v>122</v>
      </c>
      <c r="AF519" t="s">
        <v>121</v>
      </c>
      <c r="AG519" t="s">
        <v>121</v>
      </c>
      <c r="AH519" t="s">
        <v>121</v>
      </c>
      <c r="AI519" t="s">
        <v>121</v>
      </c>
      <c r="AJ519" t="s">
        <v>121</v>
      </c>
      <c r="AK519" t="s">
        <v>121</v>
      </c>
      <c r="AL519" t="s">
        <v>121</v>
      </c>
      <c r="AZ519" s="213">
        <v>814436</v>
      </c>
      <c r="BA519">
        <v>814436</v>
      </c>
    </row>
    <row r="520" spans="1:53" customFormat="1" ht="18.75" customHeight="1" x14ac:dyDescent="0.3">
      <c r="A520">
        <v>814439</v>
      </c>
      <c r="B520" t="s">
        <v>231</v>
      </c>
      <c r="L520" t="s">
        <v>120</v>
      </c>
      <c r="Z520" t="s">
        <v>120</v>
      </c>
      <c r="AD520" t="s">
        <v>121</v>
      </c>
      <c r="AE520" t="s">
        <v>121</v>
      </c>
      <c r="AK520" t="s">
        <v>122</v>
      </c>
      <c r="AZ520" s="213">
        <v>814439</v>
      </c>
      <c r="BA520">
        <v>814439</v>
      </c>
    </row>
    <row r="521" spans="1:53" customFormat="1" ht="18.75" customHeight="1" x14ac:dyDescent="0.3">
      <c r="A521">
        <v>814451</v>
      </c>
      <c r="B521" t="s">
        <v>231</v>
      </c>
      <c r="AA521" t="s">
        <v>120</v>
      </c>
      <c r="AB521" t="s">
        <v>122</v>
      </c>
      <c r="AE521" t="s">
        <v>122</v>
      </c>
      <c r="AG521" t="s">
        <v>121</v>
      </c>
      <c r="AH521" t="s">
        <v>121</v>
      </c>
      <c r="AI521" t="s">
        <v>121</v>
      </c>
      <c r="AJ521" t="s">
        <v>121</v>
      </c>
      <c r="AK521" t="s">
        <v>121</v>
      </c>
      <c r="AL521" t="s">
        <v>121</v>
      </c>
      <c r="AZ521" s="213">
        <v>814451</v>
      </c>
      <c r="BA521">
        <v>814451</v>
      </c>
    </row>
    <row r="522" spans="1:53" customFormat="1" ht="18.75" customHeight="1" x14ac:dyDescent="0.3">
      <c r="A522">
        <v>814461</v>
      </c>
      <c r="B522" t="s">
        <v>231</v>
      </c>
      <c r="W522" t="s">
        <v>120</v>
      </c>
      <c r="AA522" t="s">
        <v>120</v>
      </c>
      <c r="AH522" t="s">
        <v>122</v>
      </c>
      <c r="AK522" t="s">
        <v>122</v>
      </c>
      <c r="AL522" t="s">
        <v>122</v>
      </c>
      <c r="AZ522" s="213">
        <v>814461</v>
      </c>
      <c r="BA522">
        <v>814461</v>
      </c>
    </row>
    <row r="523" spans="1:53" customFormat="1" ht="18.75" customHeight="1" x14ac:dyDescent="0.3">
      <c r="A523">
        <v>814463</v>
      </c>
      <c r="B523" t="s">
        <v>231</v>
      </c>
      <c r="O523" t="s">
        <v>120</v>
      </c>
      <c r="X523" t="s">
        <v>120</v>
      </c>
      <c r="Y523" t="s">
        <v>120</v>
      </c>
      <c r="Z523" t="s">
        <v>122</v>
      </c>
      <c r="AB523" t="s">
        <v>120</v>
      </c>
      <c r="AD523" t="s">
        <v>122</v>
      </c>
      <c r="AE523" t="s">
        <v>120</v>
      </c>
      <c r="AG523" t="s">
        <v>122</v>
      </c>
      <c r="AH523" t="s">
        <v>122</v>
      </c>
      <c r="AK523" t="s">
        <v>122</v>
      </c>
      <c r="AL523" t="s">
        <v>122</v>
      </c>
      <c r="AZ523" s="213">
        <v>814463</v>
      </c>
      <c r="BA523">
        <v>814463</v>
      </c>
    </row>
    <row r="524" spans="1:53" customFormat="1" ht="18.75" customHeight="1" x14ac:dyDescent="0.3">
      <c r="A524">
        <v>814464</v>
      </c>
      <c r="B524" t="s">
        <v>231</v>
      </c>
      <c r="AD524" t="s">
        <v>122</v>
      </c>
      <c r="AE524" t="s">
        <v>120</v>
      </c>
      <c r="AG524" t="s">
        <v>122</v>
      </c>
      <c r="AH524" t="s">
        <v>122</v>
      </c>
      <c r="AK524" t="s">
        <v>122</v>
      </c>
      <c r="AL524" t="s">
        <v>122</v>
      </c>
      <c r="AZ524" s="213">
        <v>814464</v>
      </c>
      <c r="BA524">
        <v>814464</v>
      </c>
    </row>
    <row r="525" spans="1:53" customFormat="1" ht="18.75" customHeight="1" x14ac:dyDescent="0.3">
      <c r="A525">
        <v>814471</v>
      </c>
      <c r="B525" t="s">
        <v>702</v>
      </c>
      <c r="J525" t="s">
        <v>122</v>
      </c>
      <c r="O525" t="s">
        <v>121</v>
      </c>
      <c r="T525" t="s">
        <v>121</v>
      </c>
      <c r="AA525" t="s">
        <v>121</v>
      </c>
      <c r="AB525" t="s">
        <v>121</v>
      </c>
      <c r="AC525" t="s">
        <v>121</v>
      </c>
      <c r="AD525" t="s">
        <v>121</v>
      </c>
      <c r="AE525" t="s">
        <v>121</v>
      </c>
      <c r="AF525" t="s">
        <v>121</v>
      </c>
      <c r="AZ525" s="213">
        <v>814471</v>
      </c>
      <c r="BA525">
        <v>814471</v>
      </c>
    </row>
    <row r="526" spans="1:53" customFormat="1" ht="18.75" customHeight="1" x14ac:dyDescent="0.3">
      <c r="A526">
        <v>814481</v>
      </c>
      <c r="B526" t="s">
        <v>231</v>
      </c>
      <c r="L526" t="s">
        <v>121</v>
      </c>
      <c r="O526" t="s">
        <v>121</v>
      </c>
      <c r="Y526" t="s">
        <v>120</v>
      </c>
      <c r="AA526" t="s">
        <v>122</v>
      </c>
      <c r="AB526" t="s">
        <v>122</v>
      </c>
      <c r="AH526" t="s">
        <v>121</v>
      </c>
      <c r="AI526" t="s">
        <v>121</v>
      </c>
      <c r="AJ526" t="s">
        <v>121</v>
      </c>
      <c r="AK526" t="s">
        <v>121</v>
      </c>
      <c r="AL526" t="s">
        <v>121</v>
      </c>
      <c r="AZ526" s="213">
        <v>814481</v>
      </c>
      <c r="BA526">
        <v>814481</v>
      </c>
    </row>
    <row r="527" spans="1:53" customFormat="1" ht="18.75" customHeight="1" x14ac:dyDescent="0.3">
      <c r="A527">
        <v>814483</v>
      </c>
      <c r="B527" t="s">
        <v>231</v>
      </c>
      <c r="O527" t="s">
        <v>121</v>
      </c>
      <c r="Q527" t="s">
        <v>122</v>
      </c>
      <c r="AA527" t="s">
        <v>122</v>
      </c>
      <c r="AB527" t="s">
        <v>121</v>
      </c>
      <c r="AF527" t="s">
        <v>121</v>
      </c>
      <c r="AH527" t="s">
        <v>121</v>
      </c>
      <c r="AJ527" t="s">
        <v>121</v>
      </c>
      <c r="AK527" t="s">
        <v>121</v>
      </c>
      <c r="AL527" t="s">
        <v>121</v>
      </c>
      <c r="AZ527" s="213">
        <v>814483</v>
      </c>
      <c r="BA527">
        <v>814483</v>
      </c>
    </row>
    <row r="528" spans="1:53" customFormat="1" ht="18.75" customHeight="1" x14ac:dyDescent="0.3">
      <c r="A528">
        <v>814502</v>
      </c>
      <c r="B528" t="s">
        <v>231</v>
      </c>
      <c r="V528" t="s">
        <v>120</v>
      </c>
      <c r="Y528" t="s">
        <v>120</v>
      </c>
      <c r="AA528" t="s">
        <v>122</v>
      </c>
      <c r="AB528" t="s">
        <v>122</v>
      </c>
      <c r="AC528" t="s">
        <v>122</v>
      </c>
      <c r="AD528" t="s">
        <v>122</v>
      </c>
      <c r="AE528" t="s">
        <v>122</v>
      </c>
      <c r="AF528" t="s">
        <v>122</v>
      </c>
      <c r="AG528" t="s">
        <v>121</v>
      </c>
      <c r="AH528" t="s">
        <v>121</v>
      </c>
      <c r="AI528" t="s">
        <v>121</v>
      </c>
      <c r="AJ528" t="s">
        <v>121</v>
      </c>
      <c r="AK528" t="s">
        <v>121</v>
      </c>
      <c r="AL528" t="s">
        <v>121</v>
      </c>
      <c r="AZ528" s="213">
        <v>814502</v>
      </c>
      <c r="BA528">
        <v>814502</v>
      </c>
    </row>
    <row r="529" spans="1:53" customFormat="1" ht="18.75" customHeight="1" x14ac:dyDescent="0.3">
      <c r="A529">
        <v>814511</v>
      </c>
      <c r="B529" t="s">
        <v>231</v>
      </c>
      <c r="K529" t="s">
        <v>121</v>
      </c>
      <c r="O529" t="s">
        <v>121</v>
      </c>
      <c r="Q529" t="s">
        <v>120</v>
      </c>
      <c r="V529" t="s">
        <v>122</v>
      </c>
      <c r="AH529" t="s">
        <v>122</v>
      </c>
      <c r="AZ529" s="213">
        <v>814511</v>
      </c>
      <c r="BA529">
        <v>814511</v>
      </c>
    </row>
    <row r="530" spans="1:53" customFormat="1" ht="18.75" customHeight="1" x14ac:dyDescent="0.3">
      <c r="A530">
        <v>814514</v>
      </c>
      <c r="B530" t="s">
        <v>702</v>
      </c>
      <c r="W530" t="s">
        <v>122</v>
      </c>
      <c r="AA530" t="s">
        <v>121</v>
      </c>
      <c r="AB530" t="s">
        <v>121</v>
      </c>
      <c r="AC530" t="s">
        <v>121</v>
      </c>
      <c r="AD530" t="s">
        <v>121</v>
      </c>
      <c r="AE530" t="s">
        <v>121</v>
      </c>
      <c r="AF530" t="s">
        <v>121</v>
      </c>
      <c r="AZ530" s="213">
        <v>814514</v>
      </c>
      <c r="BA530">
        <v>814514</v>
      </c>
    </row>
    <row r="531" spans="1:53" customFormat="1" ht="18.75" customHeight="1" x14ac:dyDescent="0.3">
      <c r="A531">
        <v>814520</v>
      </c>
      <c r="B531" t="s">
        <v>702</v>
      </c>
      <c r="AA531" t="s">
        <v>121</v>
      </c>
      <c r="AB531" t="s">
        <v>121</v>
      </c>
      <c r="AC531" t="s">
        <v>121</v>
      </c>
      <c r="AD531" t="s">
        <v>121</v>
      </c>
      <c r="AE531" t="s">
        <v>121</v>
      </c>
      <c r="AF531" t="s">
        <v>121</v>
      </c>
      <c r="AZ531" s="213">
        <v>814520</v>
      </c>
      <c r="BA531">
        <v>814520</v>
      </c>
    </row>
    <row r="532" spans="1:53" customFormat="1" ht="18.75" customHeight="1" x14ac:dyDescent="0.3">
      <c r="A532">
        <v>814533</v>
      </c>
      <c r="B532" t="s">
        <v>231</v>
      </c>
      <c r="O532" t="s">
        <v>122</v>
      </c>
      <c r="V532" t="s">
        <v>121</v>
      </c>
      <c r="AE532" t="s">
        <v>122</v>
      </c>
      <c r="AG532" t="s">
        <v>121</v>
      </c>
      <c r="AH532" t="s">
        <v>121</v>
      </c>
      <c r="AI532" t="s">
        <v>121</v>
      </c>
      <c r="AJ532" t="s">
        <v>121</v>
      </c>
      <c r="AK532" t="s">
        <v>121</v>
      </c>
      <c r="AL532" t="s">
        <v>121</v>
      </c>
      <c r="AZ532" s="213">
        <v>814533</v>
      </c>
      <c r="BA532">
        <v>814533</v>
      </c>
    </row>
    <row r="533" spans="1:53" customFormat="1" ht="18.75" customHeight="1" x14ac:dyDescent="0.3">
      <c r="A533">
        <v>814535</v>
      </c>
      <c r="B533" t="s">
        <v>702</v>
      </c>
      <c r="O533" t="s">
        <v>120</v>
      </c>
      <c r="R533" t="s">
        <v>120</v>
      </c>
      <c r="W533" t="s">
        <v>122</v>
      </c>
      <c r="Z533" t="s">
        <v>122</v>
      </c>
      <c r="AA533" t="s">
        <v>121</v>
      </c>
      <c r="AB533" t="s">
        <v>121</v>
      </c>
      <c r="AC533" t="s">
        <v>121</v>
      </c>
      <c r="AD533" t="s">
        <v>121</v>
      </c>
      <c r="AE533" t="s">
        <v>121</v>
      </c>
      <c r="AF533" t="s">
        <v>121</v>
      </c>
      <c r="AZ533" s="213">
        <v>814535</v>
      </c>
      <c r="BA533">
        <v>814535</v>
      </c>
    </row>
    <row r="534" spans="1:53" customFormat="1" ht="18.75" customHeight="1" x14ac:dyDescent="0.3">
      <c r="A534">
        <v>814547</v>
      </c>
      <c r="B534" t="s">
        <v>702</v>
      </c>
      <c r="K534" t="s">
        <v>122</v>
      </c>
      <c r="L534" t="s">
        <v>121</v>
      </c>
      <c r="O534" t="s">
        <v>120</v>
      </c>
      <c r="W534" t="s">
        <v>122</v>
      </c>
      <c r="AA534" t="s">
        <v>121</v>
      </c>
      <c r="AB534" t="s">
        <v>121</v>
      </c>
      <c r="AC534" t="s">
        <v>121</v>
      </c>
      <c r="AD534" t="s">
        <v>121</v>
      </c>
      <c r="AE534" t="s">
        <v>121</v>
      </c>
      <c r="AF534" t="s">
        <v>121</v>
      </c>
      <c r="AZ534" s="213">
        <v>814547</v>
      </c>
      <c r="BA534">
        <v>814547</v>
      </c>
    </row>
    <row r="535" spans="1:53" customFormat="1" ht="18.75" customHeight="1" x14ac:dyDescent="0.3">
      <c r="A535">
        <v>814548</v>
      </c>
      <c r="B535" t="s">
        <v>231</v>
      </c>
      <c r="O535" t="s">
        <v>121</v>
      </c>
      <c r="R535" t="s">
        <v>122</v>
      </c>
      <c r="V535" t="s">
        <v>121</v>
      </c>
      <c r="AE535" t="s">
        <v>121</v>
      </c>
      <c r="AG535" t="s">
        <v>121</v>
      </c>
      <c r="AH535" t="s">
        <v>121</v>
      </c>
      <c r="AI535" t="s">
        <v>121</v>
      </c>
      <c r="AJ535" t="s">
        <v>121</v>
      </c>
      <c r="AK535" t="s">
        <v>121</v>
      </c>
      <c r="AL535" t="s">
        <v>121</v>
      </c>
      <c r="AZ535" s="213">
        <v>814548</v>
      </c>
      <c r="BA535">
        <v>814548</v>
      </c>
    </row>
    <row r="536" spans="1:53" customFormat="1" ht="18.75" customHeight="1" x14ac:dyDescent="0.3">
      <c r="A536">
        <v>814555</v>
      </c>
      <c r="B536" t="s">
        <v>702</v>
      </c>
      <c r="F536" t="s">
        <v>120</v>
      </c>
      <c r="W536" t="s">
        <v>122</v>
      </c>
      <c r="AA536" t="s">
        <v>121</v>
      </c>
      <c r="AB536" t="s">
        <v>121</v>
      </c>
      <c r="AC536" t="s">
        <v>121</v>
      </c>
      <c r="AD536" t="s">
        <v>121</v>
      </c>
      <c r="AE536" t="s">
        <v>121</v>
      </c>
      <c r="AF536" t="s">
        <v>121</v>
      </c>
      <c r="AZ536" s="213">
        <v>814555</v>
      </c>
      <c r="BA536">
        <v>814555</v>
      </c>
    </row>
    <row r="537" spans="1:53" customFormat="1" ht="18.75" customHeight="1" x14ac:dyDescent="0.3">
      <c r="A537">
        <v>814558</v>
      </c>
      <c r="B537" t="s">
        <v>702</v>
      </c>
      <c r="O537" t="s">
        <v>122</v>
      </c>
      <c r="V537" t="s">
        <v>120</v>
      </c>
      <c r="Z537" t="s">
        <v>120</v>
      </c>
      <c r="AA537" t="s">
        <v>121</v>
      </c>
      <c r="AB537" t="s">
        <v>121</v>
      </c>
      <c r="AC537" t="s">
        <v>121</v>
      </c>
      <c r="AD537" t="s">
        <v>121</v>
      </c>
      <c r="AE537" t="s">
        <v>121</v>
      </c>
      <c r="AF537" t="s">
        <v>121</v>
      </c>
      <c r="AZ537" s="213">
        <v>814558</v>
      </c>
      <c r="BA537">
        <v>814558</v>
      </c>
    </row>
    <row r="538" spans="1:53" customFormat="1" ht="18.75" customHeight="1" x14ac:dyDescent="0.3">
      <c r="A538">
        <v>814562</v>
      </c>
      <c r="B538" t="s">
        <v>702</v>
      </c>
      <c r="O538" t="s">
        <v>121</v>
      </c>
      <c r="Y538" t="s">
        <v>120</v>
      </c>
      <c r="Z538" t="s">
        <v>122</v>
      </c>
      <c r="AA538" t="s">
        <v>121</v>
      </c>
      <c r="AB538" t="s">
        <v>121</v>
      </c>
      <c r="AC538" t="s">
        <v>121</v>
      </c>
      <c r="AD538" t="s">
        <v>121</v>
      </c>
      <c r="AE538" t="s">
        <v>121</v>
      </c>
      <c r="AF538" t="s">
        <v>121</v>
      </c>
      <c r="AZ538" s="213">
        <v>814562</v>
      </c>
      <c r="BA538">
        <v>814562</v>
      </c>
    </row>
    <row r="539" spans="1:53" customFormat="1" ht="18.75" customHeight="1" x14ac:dyDescent="0.3">
      <c r="A539">
        <v>814563</v>
      </c>
      <c r="B539" t="s">
        <v>702</v>
      </c>
      <c r="U539" t="s">
        <v>122</v>
      </c>
      <c r="V539" t="s">
        <v>122</v>
      </c>
      <c r="W539" t="s">
        <v>122</v>
      </c>
      <c r="Z539" t="s">
        <v>122</v>
      </c>
      <c r="AA539" t="s">
        <v>121</v>
      </c>
      <c r="AB539" t="s">
        <v>121</v>
      </c>
      <c r="AC539" t="s">
        <v>121</v>
      </c>
      <c r="AD539" t="s">
        <v>121</v>
      </c>
      <c r="AE539" t="s">
        <v>121</v>
      </c>
      <c r="AF539" t="s">
        <v>121</v>
      </c>
      <c r="AZ539" s="213">
        <v>814563</v>
      </c>
      <c r="BA539">
        <v>814563</v>
      </c>
    </row>
    <row r="540" spans="1:53" customFormat="1" ht="18.75" customHeight="1" x14ac:dyDescent="0.3">
      <c r="A540">
        <v>814578</v>
      </c>
      <c r="B540" t="s">
        <v>702</v>
      </c>
      <c r="N540" t="s">
        <v>122</v>
      </c>
      <c r="O540" t="s">
        <v>121</v>
      </c>
      <c r="Z540" t="s">
        <v>121</v>
      </c>
      <c r="AA540" t="s">
        <v>121</v>
      </c>
      <c r="AB540" t="s">
        <v>121</v>
      </c>
      <c r="AC540" t="s">
        <v>121</v>
      </c>
      <c r="AD540" t="s">
        <v>121</v>
      </c>
      <c r="AE540" t="s">
        <v>121</v>
      </c>
      <c r="AF540" t="s">
        <v>121</v>
      </c>
      <c r="AZ540" s="213">
        <v>814578</v>
      </c>
      <c r="BA540">
        <v>814578</v>
      </c>
    </row>
    <row r="541" spans="1:53" customFormat="1" ht="18.75" customHeight="1" x14ac:dyDescent="0.3">
      <c r="A541">
        <v>814587</v>
      </c>
      <c r="B541" t="s">
        <v>702</v>
      </c>
      <c r="V541" t="s">
        <v>122</v>
      </c>
      <c r="Y541" t="s">
        <v>122</v>
      </c>
      <c r="Z541" t="s">
        <v>122</v>
      </c>
      <c r="AA541" t="s">
        <v>121</v>
      </c>
      <c r="AB541" t="s">
        <v>121</v>
      </c>
      <c r="AC541" t="s">
        <v>121</v>
      </c>
      <c r="AD541" t="s">
        <v>121</v>
      </c>
      <c r="AE541" t="s">
        <v>121</v>
      </c>
      <c r="AF541" t="s">
        <v>121</v>
      </c>
      <c r="AZ541" s="213">
        <v>814587</v>
      </c>
      <c r="BA541">
        <v>814587</v>
      </c>
    </row>
    <row r="542" spans="1:53" customFormat="1" ht="18.75" customHeight="1" x14ac:dyDescent="0.3">
      <c r="A542">
        <v>814596</v>
      </c>
      <c r="B542" t="s">
        <v>702</v>
      </c>
      <c r="L542" t="s">
        <v>120</v>
      </c>
      <c r="O542" t="s">
        <v>122</v>
      </c>
      <c r="AA542" t="s">
        <v>121</v>
      </c>
      <c r="AB542" t="s">
        <v>121</v>
      </c>
      <c r="AC542" t="s">
        <v>121</v>
      </c>
      <c r="AD542" t="s">
        <v>121</v>
      </c>
      <c r="AE542" t="s">
        <v>121</v>
      </c>
      <c r="AF542" t="s">
        <v>121</v>
      </c>
      <c r="AZ542" s="213">
        <v>814596</v>
      </c>
      <c r="BA542">
        <v>814596</v>
      </c>
    </row>
    <row r="543" spans="1:53" customFormat="1" ht="18.75" customHeight="1" x14ac:dyDescent="0.3">
      <c r="A543">
        <v>814597</v>
      </c>
      <c r="B543" t="s">
        <v>702</v>
      </c>
      <c r="D543" t="s">
        <v>120</v>
      </c>
      <c r="K543" t="s">
        <v>120</v>
      </c>
      <c r="V543" t="s">
        <v>122</v>
      </c>
      <c r="W543" t="s">
        <v>122</v>
      </c>
      <c r="AA543" t="s">
        <v>121</v>
      </c>
      <c r="AB543" t="s">
        <v>121</v>
      </c>
      <c r="AC543" t="s">
        <v>121</v>
      </c>
      <c r="AD543" t="s">
        <v>121</v>
      </c>
      <c r="AE543" t="s">
        <v>121</v>
      </c>
      <c r="AF543" t="s">
        <v>121</v>
      </c>
      <c r="AZ543" s="213">
        <v>814597</v>
      </c>
      <c r="BA543">
        <v>814597</v>
      </c>
    </row>
    <row r="544" spans="1:53" customFormat="1" ht="18.75" customHeight="1" x14ac:dyDescent="0.3">
      <c r="A544">
        <v>814607</v>
      </c>
      <c r="B544" t="s">
        <v>702</v>
      </c>
      <c r="Y544" t="s">
        <v>122</v>
      </c>
      <c r="Z544" t="s">
        <v>122</v>
      </c>
      <c r="AA544" t="s">
        <v>121</v>
      </c>
      <c r="AB544" t="s">
        <v>121</v>
      </c>
      <c r="AC544" t="s">
        <v>121</v>
      </c>
      <c r="AD544" t="s">
        <v>121</v>
      </c>
      <c r="AE544" t="s">
        <v>121</v>
      </c>
      <c r="AF544" t="s">
        <v>121</v>
      </c>
      <c r="AZ544" s="213">
        <v>814607</v>
      </c>
      <c r="BA544">
        <v>814607</v>
      </c>
    </row>
    <row r="545" spans="1:53" customFormat="1" ht="18.75" customHeight="1" x14ac:dyDescent="0.3">
      <c r="A545">
        <v>814613</v>
      </c>
      <c r="B545" t="s">
        <v>702</v>
      </c>
      <c r="O545" t="s">
        <v>121</v>
      </c>
      <c r="Z545" t="s">
        <v>122</v>
      </c>
      <c r="AA545" t="s">
        <v>121</v>
      </c>
      <c r="AB545" t="s">
        <v>121</v>
      </c>
      <c r="AC545" t="s">
        <v>121</v>
      </c>
      <c r="AD545" t="s">
        <v>121</v>
      </c>
      <c r="AE545" t="s">
        <v>121</v>
      </c>
      <c r="AF545" t="s">
        <v>121</v>
      </c>
      <c r="AZ545" s="213">
        <v>814613</v>
      </c>
      <c r="BA545">
        <v>814613</v>
      </c>
    </row>
    <row r="546" spans="1:53" customFormat="1" ht="18.75" customHeight="1" x14ac:dyDescent="0.3">
      <c r="A546">
        <v>814649</v>
      </c>
      <c r="B546" t="s">
        <v>702</v>
      </c>
      <c r="O546" t="s">
        <v>120</v>
      </c>
      <c r="P546" t="s">
        <v>120</v>
      </c>
      <c r="W546" t="s">
        <v>122</v>
      </c>
      <c r="Z546" t="s">
        <v>122</v>
      </c>
      <c r="AA546" t="s">
        <v>121</v>
      </c>
      <c r="AB546" t="s">
        <v>121</v>
      </c>
      <c r="AC546" t="s">
        <v>121</v>
      </c>
      <c r="AD546" t="s">
        <v>121</v>
      </c>
      <c r="AE546" t="s">
        <v>121</v>
      </c>
      <c r="AF546" t="s">
        <v>121</v>
      </c>
      <c r="AZ546" s="213">
        <v>814649</v>
      </c>
      <c r="BA546">
        <v>814649</v>
      </c>
    </row>
    <row r="547" spans="1:53" customFormat="1" ht="18.75" customHeight="1" x14ac:dyDescent="0.3">
      <c r="A547">
        <v>814660</v>
      </c>
      <c r="B547" t="s">
        <v>231</v>
      </c>
      <c r="J547" t="s">
        <v>122</v>
      </c>
      <c r="R547" t="s">
        <v>122</v>
      </c>
      <c r="V547" t="s">
        <v>121</v>
      </c>
      <c r="W547" t="s">
        <v>122</v>
      </c>
      <c r="AA547" t="s">
        <v>121</v>
      </c>
      <c r="AC547" t="s">
        <v>121</v>
      </c>
      <c r="AD547" t="s">
        <v>121</v>
      </c>
      <c r="AF547" t="s">
        <v>121</v>
      </c>
      <c r="AG547" t="s">
        <v>121</v>
      </c>
      <c r="AH547" t="s">
        <v>121</v>
      </c>
      <c r="AI547" t="s">
        <v>121</v>
      </c>
      <c r="AJ547" t="s">
        <v>121</v>
      </c>
      <c r="AK547" t="s">
        <v>121</v>
      </c>
      <c r="AL547" t="s">
        <v>121</v>
      </c>
      <c r="AZ547" s="213">
        <v>814660</v>
      </c>
      <c r="BA547">
        <v>814660</v>
      </c>
    </row>
    <row r="548" spans="1:53" customFormat="1" ht="18.75" customHeight="1" x14ac:dyDescent="0.3">
      <c r="A548">
        <v>814689</v>
      </c>
      <c r="B548" t="s">
        <v>702</v>
      </c>
      <c r="I548" t="s">
        <v>121</v>
      </c>
      <c r="O548" t="s">
        <v>121</v>
      </c>
      <c r="S548" t="s">
        <v>122</v>
      </c>
      <c r="AA548" t="s">
        <v>121</v>
      </c>
      <c r="AB548" t="s">
        <v>121</v>
      </c>
      <c r="AC548" t="s">
        <v>121</v>
      </c>
      <c r="AD548" t="s">
        <v>121</v>
      </c>
      <c r="AE548" t="s">
        <v>121</v>
      </c>
      <c r="AF548" t="s">
        <v>121</v>
      </c>
      <c r="AZ548" s="213">
        <v>814689</v>
      </c>
      <c r="BA548">
        <v>814689</v>
      </c>
    </row>
    <row r="549" spans="1:53" customFormat="1" ht="18.75" customHeight="1" x14ac:dyDescent="0.3">
      <c r="A549">
        <v>814705</v>
      </c>
      <c r="B549" t="s">
        <v>702</v>
      </c>
      <c r="J549" t="s">
        <v>121</v>
      </c>
      <c r="U549" t="s">
        <v>122</v>
      </c>
      <c r="AA549" t="s">
        <v>121</v>
      </c>
      <c r="AB549" t="s">
        <v>121</v>
      </c>
      <c r="AC549" t="s">
        <v>121</v>
      </c>
      <c r="AD549" t="s">
        <v>121</v>
      </c>
      <c r="AE549" t="s">
        <v>121</v>
      </c>
      <c r="AF549" t="s">
        <v>121</v>
      </c>
      <c r="AZ549" s="213">
        <v>814705</v>
      </c>
      <c r="BA549">
        <v>814705</v>
      </c>
    </row>
    <row r="550" spans="1:53" customFormat="1" ht="18.75" customHeight="1" x14ac:dyDescent="0.3">
      <c r="A550">
        <v>814707</v>
      </c>
      <c r="B550" t="s">
        <v>702</v>
      </c>
      <c r="AA550" t="s">
        <v>121</v>
      </c>
      <c r="AB550" t="s">
        <v>121</v>
      </c>
      <c r="AC550" t="s">
        <v>121</v>
      </c>
      <c r="AD550" t="s">
        <v>121</v>
      </c>
      <c r="AE550" t="s">
        <v>121</v>
      </c>
      <c r="AF550" t="s">
        <v>121</v>
      </c>
      <c r="AZ550" s="213">
        <v>814707</v>
      </c>
      <c r="BA550">
        <v>814707</v>
      </c>
    </row>
    <row r="551" spans="1:53" customFormat="1" ht="18.75" customHeight="1" x14ac:dyDescent="0.3">
      <c r="A551">
        <v>814725</v>
      </c>
      <c r="B551" t="s">
        <v>702</v>
      </c>
      <c r="I551" t="s">
        <v>120</v>
      </c>
      <c r="Q551" t="s">
        <v>122</v>
      </c>
      <c r="R551" t="s">
        <v>120</v>
      </c>
      <c r="W551" t="s">
        <v>122</v>
      </c>
      <c r="AA551" t="s">
        <v>121</v>
      </c>
      <c r="AB551" t="s">
        <v>121</v>
      </c>
      <c r="AC551" t="s">
        <v>121</v>
      </c>
      <c r="AD551" t="s">
        <v>121</v>
      </c>
      <c r="AE551" t="s">
        <v>121</v>
      </c>
      <c r="AF551" t="s">
        <v>121</v>
      </c>
      <c r="AZ551" s="213">
        <v>814725</v>
      </c>
      <c r="BA551">
        <v>814725</v>
      </c>
    </row>
    <row r="552" spans="1:53" customFormat="1" ht="18.75" customHeight="1" x14ac:dyDescent="0.3">
      <c r="A552">
        <v>814736</v>
      </c>
      <c r="B552" t="s">
        <v>702</v>
      </c>
      <c r="O552" t="s">
        <v>121</v>
      </c>
      <c r="Q552" t="s">
        <v>121</v>
      </c>
      <c r="U552" t="s">
        <v>121</v>
      </c>
      <c r="Z552" t="s">
        <v>121</v>
      </c>
      <c r="AA552" t="s">
        <v>121</v>
      </c>
      <c r="AB552" t="s">
        <v>121</v>
      </c>
      <c r="AC552" t="s">
        <v>121</v>
      </c>
      <c r="AD552" t="s">
        <v>121</v>
      </c>
      <c r="AE552" t="s">
        <v>121</v>
      </c>
      <c r="AF552" t="s">
        <v>121</v>
      </c>
      <c r="AZ552" s="213">
        <v>814736</v>
      </c>
      <c r="BA552">
        <v>814736</v>
      </c>
    </row>
    <row r="553" spans="1:53" customFormat="1" ht="18.75" customHeight="1" x14ac:dyDescent="0.3">
      <c r="A553">
        <v>814748</v>
      </c>
      <c r="B553" t="s">
        <v>702</v>
      </c>
      <c r="P553" t="s">
        <v>120</v>
      </c>
      <c r="AA553" t="s">
        <v>121</v>
      </c>
      <c r="AB553" t="s">
        <v>121</v>
      </c>
      <c r="AC553" t="s">
        <v>121</v>
      </c>
      <c r="AD553" t="s">
        <v>121</v>
      </c>
      <c r="AE553" t="s">
        <v>121</v>
      </c>
      <c r="AF553" t="s">
        <v>121</v>
      </c>
      <c r="AZ553" s="213">
        <v>814748</v>
      </c>
      <c r="BA553">
        <v>814748</v>
      </c>
    </row>
    <row r="554" spans="1:53" customFormat="1" ht="18.75" customHeight="1" x14ac:dyDescent="0.3">
      <c r="A554">
        <v>814755</v>
      </c>
      <c r="B554" t="s">
        <v>702</v>
      </c>
      <c r="I554" t="s">
        <v>120</v>
      </c>
      <c r="O554" t="s">
        <v>120</v>
      </c>
      <c r="R554" t="s">
        <v>120</v>
      </c>
      <c r="Z554" t="s">
        <v>122</v>
      </c>
      <c r="AA554" t="s">
        <v>121</v>
      </c>
      <c r="AB554" t="s">
        <v>121</v>
      </c>
      <c r="AC554" t="s">
        <v>121</v>
      </c>
      <c r="AD554" t="s">
        <v>121</v>
      </c>
      <c r="AE554" t="s">
        <v>121</v>
      </c>
      <c r="AF554" t="s">
        <v>121</v>
      </c>
      <c r="AZ554" s="213">
        <v>814755</v>
      </c>
      <c r="BA554">
        <v>814755</v>
      </c>
    </row>
    <row r="555" spans="1:53" customFormat="1" ht="18.75" customHeight="1" x14ac:dyDescent="0.3">
      <c r="A555">
        <v>814758</v>
      </c>
      <c r="B555" t="s">
        <v>702</v>
      </c>
      <c r="R555" t="s">
        <v>120</v>
      </c>
      <c r="X555" t="s">
        <v>122</v>
      </c>
      <c r="AA555" t="s">
        <v>121</v>
      </c>
      <c r="AB555" t="s">
        <v>121</v>
      </c>
      <c r="AC555" t="s">
        <v>121</v>
      </c>
      <c r="AD555" t="s">
        <v>121</v>
      </c>
      <c r="AE555" t="s">
        <v>121</v>
      </c>
      <c r="AF555" t="s">
        <v>121</v>
      </c>
      <c r="AZ555" s="213">
        <v>814758</v>
      </c>
      <c r="BA555">
        <v>814758</v>
      </c>
    </row>
    <row r="556" spans="1:53" customFormat="1" ht="18.75" customHeight="1" x14ac:dyDescent="0.3">
      <c r="A556">
        <v>814790</v>
      </c>
      <c r="B556" t="s">
        <v>702</v>
      </c>
      <c r="F556" t="s">
        <v>120</v>
      </c>
      <c r="W556" t="s">
        <v>122</v>
      </c>
      <c r="X556" t="s">
        <v>122</v>
      </c>
      <c r="AA556" t="s">
        <v>121</v>
      </c>
      <c r="AB556" t="s">
        <v>121</v>
      </c>
      <c r="AC556" t="s">
        <v>121</v>
      </c>
      <c r="AD556" t="s">
        <v>121</v>
      </c>
      <c r="AE556" t="s">
        <v>121</v>
      </c>
      <c r="AF556" t="s">
        <v>121</v>
      </c>
      <c r="AZ556" s="213">
        <v>814790</v>
      </c>
      <c r="BA556">
        <v>814790</v>
      </c>
    </row>
    <row r="557" spans="1:53" customFormat="1" ht="18.75" customHeight="1" x14ac:dyDescent="0.3">
      <c r="A557">
        <v>814798</v>
      </c>
      <c r="B557" t="s">
        <v>702</v>
      </c>
      <c r="O557" t="s">
        <v>122</v>
      </c>
      <c r="X557" t="s">
        <v>122</v>
      </c>
      <c r="Z557" t="s">
        <v>122</v>
      </c>
      <c r="AA557" t="s">
        <v>121</v>
      </c>
      <c r="AB557" t="s">
        <v>121</v>
      </c>
      <c r="AC557" t="s">
        <v>121</v>
      </c>
      <c r="AD557" t="s">
        <v>121</v>
      </c>
      <c r="AE557" t="s">
        <v>121</v>
      </c>
      <c r="AF557" t="s">
        <v>121</v>
      </c>
      <c r="AZ557" s="213">
        <v>814798</v>
      </c>
      <c r="BA557">
        <v>814798</v>
      </c>
    </row>
    <row r="558" spans="1:53" customFormat="1" ht="18.75" customHeight="1" x14ac:dyDescent="0.3">
      <c r="A558">
        <v>814799</v>
      </c>
      <c r="B558" t="s">
        <v>702</v>
      </c>
      <c r="O558" t="s">
        <v>121</v>
      </c>
      <c r="X558" t="s">
        <v>122</v>
      </c>
      <c r="Y558" t="s">
        <v>122</v>
      </c>
      <c r="Z558" t="s">
        <v>121</v>
      </c>
      <c r="AA558" t="s">
        <v>121</v>
      </c>
      <c r="AB558" t="s">
        <v>121</v>
      </c>
      <c r="AC558" t="s">
        <v>121</v>
      </c>
      <c r="AD558" t="s">
        <v>121</v>
      </c>
      <c r="AE558" t="s">
        <v>121</v>
      </c>
      <c r="AF558" t="s">
        <v>121</v>
      </c>
      <c r="AZ558" s="213">
        <v>814799</v>
      </c>
      <c r="BA558">
        <v>814799</v>
      </c>
    </row>
    <row r="559" spans="1:53" customFormat="1" ht="18.75" customHeight="1" x14ac:dyDescent="0.3">
      <c r="A559">
        <v>814801</v>
      </c>
      <c r="B559" t="s">
        <v>702</v>
      </c>
      <c r="P559" t="s">
        <v>120</v>
      </c>
      <c r="V559" t="s">
        <v>122</v>
      </c>
      <c r="W559" t="s">
        <v>122</v>
      </c>
      <c r="AA559" t="s">
        <v>121</v>
      </c>
      <c r="AB559" t="s">
        <v>121</v>
      </c>
      <c r="AC559" t="s">
        <v>121</v>
      </c>
      <c r="AD559" t="s">
        <v>121</v>
      </c>
      <c r="AE559" t="s">
        <v>121</v>
      </c>
      <c r="AF559" t="s">
        <v>121</v>
      </c>
      <c r="AZ559" s="213">
        <v>814801</v>
      </c>
      <c r="BA559">
        <v>814801</v>
      </c>
    </row>
    <row r="560" spans="1:53" customFormat="1" ht="18.75" customHeight="1" x14ac:dyDescent="0.3">
      <c r="A560">
        <v>814803</v>
      </c>
      <c r="B560" t="s">
        <v>702</v>
      </c>
      <c r="M560" t="s">
        <v>120</v>
      </c>
      <c r="V560" t="s">
        <v>122</v>
      </c>
      <c r="W560" t="s">
        <v>122</v>
      </c>
      <c r="AA560" t="s">
        <v>121</v>
      </c>
      <c r="AB560" t="s">
        <v>121</v>
      </c>
      <c r="AC560" t="s">
        <v>121</v>
      </c>
      <c r="AD560" t="s">
        <v>121</v>
      </c>
      <c r="AE560" t="s">
        <v>121</v>
      </c>
      <c r="AF560" t="s">
        <v>121</v>
      </c>
      <c r="AZ560" s="213">
        <v>814803</v>
      </c>
      <c r="BA560">
        <v>814803</v>
      </c>
    </row>
  </sheetData>
  <autoFilter ref="A2:BD560" xr:uid="{00000000-0001-0000-0500-000000000000}"/>
  <conditionalFormatting sqref="A1:XFD1048576">
    <cfRule type="containsText" dxfId="2" priority="2" operator="containsText" text="chek">
      <formula>NOT(ISERROR(SEARCH("chek",A1)))</formula>
    </cfRule>
  </conditionalFormatting>
  <conditionalFormatting sqref="BC3:BC560">
    <cfRule type="containsText" dxfId="1" priority="8" operator="containsText" text="tt">
      <formula>NOT(ISERROR(SEARCH("tt",BC3)))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U1530"/>
  <sheetViews>
    <sheetView rightToLeft="1" workbookViewId="0">
      <pane xSplit="2" ySplit="2" topLeftCell="C3" activePane="bottomRight" state="frozen"/>
      <selection pane="topRight" activeCell="C1" sqref="C1"/>
      <selection pane="bottomLeft" activeCell="A2" sqref="A2"/>
      <selection pane="bottomRight" activeCell="A3" sqref="A3"/>
    </sheetView>
  </sheetViews>
  <sheetFormatPr defaultColWidth="9" defaultRowHeight="13.8" x14ac:dyDescent="0.25"/>
  <cols>
    <col min="1" max="1" width="11.09765625" style="188" bestFit="1" customWidth="1"/>
    <col min="2" max="2" width="24.3984375" style="188" bestFit="1" customWidth="1"/>
    <col min="3" max="3" width="18.3984375" style="188" bestFit="1" customWidth="1"/>
    <col min="4" max="4" width="20.3984375" style="188" bestFit="1" customWidth="1"/>
    <col min="5" max="5" width="6.3984375" style="106" bestFit="1" customWidth="1"/>
    <col min="6" max="6" width="10.3984375" style="112" bestFit="1" customWidth="1"/>
    <col min="7" max="7" width="13.3984375" style="106" bestFit="1" customWidth="1"/>
    <col min="8" max="8" width="12" style="106" bestFit="1" customWidth="1"/>
    <col min="9" max="9" width="9.3984375" style="106" bestFit="1" customWidth="1"/>
    <col min="10" max="10" width="9.3984375" style="106" customWidth="1"/>
    <col min="11" max="11" width="27" style="106" bestFit="1" customWidth="1"/>
    <col min="12" max="12" width="11.3984375" style="106" bestFit="1" customWidth="1"/>
    <col min="13" max="13" width="9.3984375" style="106" bestFit="1" customWidth="1"/>
    <col min="14" max="14" width="12.3984375" style="106" bestFit="1" customWidth="1"/>
    <col min="15" max="15" width="10.3984375" style="106" bestFit="1" customWidth="1"/>
    <col min="16" max="16" width="10.09765625" style="242" bestFit="1" customWidth="1"/>
    <col min="17" max="17" width="11.3984375" style="106" bestFit="1" customWidth="1"/>
    <col min="18" max="18" width="12.3984375" style="106" bestFit="1" customWidth="1"/>
    <col min="19" max="22" width="12.3984375" style="106" customWidth="1"/>
    <col min="23" max="28" width="18.3984375" style="106" bestFit="1" customWidth="1"/>
    <col min="29" max="29" width="18.3984375" style="106" customWidth="1"/>
    <col min="30" max="31" width="15.3984375" style="111" customWidth="1"/>
    <col min="32" max="32" width="45.09765625" style="111" customWidth="1"/>
    <col min="33" max="35" width="13.3984375" style="111" customWidth="1"/>
    <col min="36" max="37" width="9" style="111"/>
    <col min="38" max="38" width="16.59765625" style="111" customWidth="1"/>
    <col min="39" max="16384" width="9" style="111"/>
  </cols>
  <sheetData>
    <row r="1" spans="1:44" x14ac:dyDescent="0.25">
      <c r="A1" s="188">
        <v>1</v>
      </c>
      <c r="B1" s="188">
        <v>2</v>
      </c>
      <c r="C1" s="188">
        <v>3</v>
      </c>
      <c r="D1" s="188">
        <v>4</v>
      </c>
      <c r="E1" s="188">
        <v>5</v>
      </c>
      <c r="F1" s="188">
        <v>6</v>
      </c>
      <c r="G1" s="188">
        <v>7</v>
      </c>
      <c r="H1" s="188">
        <v>8</v>
      </c>
      <c r="I1" s="188">
        <v>9</v>
      </c>
      <c r="J1" s="188">
        <v>10</v>
      </c>
      <c r="K1" s="188">
        <v>11</v>
      </c>
      <c r="L1" s="188">
        <v>12</v>
      </c>
      <c r="M1" s="188">
        <v>13</v>
      </c>
      <c r="N1" s="188">
        <v>14</v>
      </c>
      <c r="O1" s="188">
        <v>15</v>
      </c>
      <c r="P1" s="188">
        <v>16</v>
      </c>
      <c r="Q1" s="188">
        <v>17</v>
      </c>
      <c r="R1" s="188">
        <v>18</v>
      </c>
      <c r="S1" s="188">
        <v>19</v>
      </c>
      <c r="T1" s="188">
        <v>20</v>
      </c>
      <c r="U1" s="188">
        <v>21</v>
      </c>
      <c r="V1" s="188">
        <v>22</v>
      </c>
      <c r="W1" s="188">
        <v>23</v>
      </c>
      <c r="X1" s="188">
        <v>24</v>
      </c>
      <c r="Y1" s="188">
        <v>25</v>
      </c>
      <c r="Z1" s="188">
        <v>26</v>
      </c>
      <c r="AA1" s="188">
        <v>27</v>
      </c>
      <c r="AB1" s="188">
        <v>28</v>
      </c>
      <c r="AC1" s="188">
        <v>29</v>
      </c>
      <c r="AD1" s="188">
        <v>30</v>
      </c>
      <c r="AE1" s="188">
        <v>31</v>
      </c>
      <c r="AF1" s="188">
        <v>32</v>
      </c>
      <c r="AG1" s="188">
        <v>33</v>
      </c>
      <c r="AH1" s="188">
        <v>34</v>
      </c>
      <c r="AI1" s="188">
        <v>35</v>
      </c>
      <c r="AJ1" s="188">
        <v>36</v>
      </c>
      <c r="AK1" s="188">
        <v>37</v>
      </c>
      <c r="AL1" s="188">
        <v>38</v>
      </c>
      <c r="AM1" s="188">
        <v>39</v>
      </c>
      <c r="AN1" s="188">
        <v>40</v>
      </c>
      <c r="AO1" s="188">
        <v>41</v>
      </c>
      <c r="AP1" s="188">
        <v>42</v>
      </c>
      <c r="AQ1" s="188">
        <v>43</v>
      </c>
      <c r="AR1" s="188">
        <v>44</v>
      </c>
    </row>
    <row r="2" spans="1:44" customFormat="1" ht="14.4" x14ac:dyDescent="0.3">
      <c r="A2" s="157" t="s">
        <v>686</v>
      </c>
      <c r="B2" s="157" t="s">
        <v>3</v>
      </c>
      <c r="C2" s="157" t="s">
        <v>4</v>
      </c>
      <c r="D2" s="157" t="s">
        <v>5</v>
      </c>
      <c r="E2" s="157" t="s">
        <v>11</v>
      </c>
      <c r="F2" s="157" t="s">
        <v>47</v>
      </c>
      <c r="G2" s="157" t="s">
        <v>6</v>
      </c>
      <c r="H2" s="157" t="s">
        <v>10</v>
      </c>
      <c r="I2" s="157" t="s">
        <v>9</v>
      </c>
      <c r="J2" s="163"/>
      <c r="K2" s="157" t="s">
        <v>12</v>
      </c>
      <c r="L2" s="157" t="s">
        <v>13</v>
      </c>
      <c r="M2" s="157" t="s">
        <v>14</v>
      </c>
      <c r="N2" s="157" t="s">
        <v>16</v>
      </c>
      <c r="O2" s="157" t="s">
        <v>682</v>
      </c>
      <c r="P2" s="239" t="s">
        <v>1594</v>
      </c>
      <c r="Q2" s="157" t="s">
        <v>415</v>
      </c>
      <c r="R2" s="157" t="s">
        <v>128</v>
      </c>
      <c r="S2" s="157" t="s">
        <v>192</v>
      </c>
      <c r="T2" s="157" t="s">
        <v>190</v>
      </c>
      <c r="U2" s="157" t="s">
        <v>191</v>
      </c>
      <c r="V2" s="157" t="s">
        <v>193</v>
      </c>
      <c r="W2" s="157" t="s">
        <v>421</v>
      </c>
      <c r="X2" s="157" t="s">
        <v>429</v>
      </c>
      <c r="Y2" s="157" t="s">
        <v>422</v>
      </c>
      <c r="Z2" s="157" t="s">
        <v>430</v>
      </c>
      <c r="AA2" s="157" t="s">
        <v>447</v>
      </c>
      <c r="AB2" s="157" t="s">
        <v>670</v>
      </c>
      <c r="AC2" s="157" t="s">
        <v>675</v>
      </c>
      <c r="AD2" s="158" t="s">
        <v>685</v>
      </c>
      <c r="AE2" s="157" t="s">
        <v>690</v>
      </c>
      <c r="AF2" s="157" t="s">
        <v>683</v>
      </c>
      <c r="AG2" s="157" t="s">
        <v>684</v>
      </c>
      <c r="AH2" s="157" t="s">
        <v>691</v>
      </c>
      <c r="AI2" s="158"/>
      <c r="AJ2">
        <v>0</v>
      </c>
      <c r="AL2" s="186" t="s">
        <v>688</v>
      </c>
      <c r="AM2" t="s">
        <v>699</v>
      </c>
      <c r="AN2" t="s">
        <v>1587</v>
      </c>
      <c r="AP2" t="s">
        <v>1591</v>
      </c>
    </row>
    <row r="3" spans="1:44" customFormat="1" x14ac:dyDescent="0.25">
      <c r="A3">
        <v>812899</v>
      </c>
      <c r="B3" t="s">
        <v>1319</v>
      </c>
      <c r="C3" t="s">
        <v>259</v>
      </c>
      <c r="D3" t="s">
        <v>185</v>
      </c>
      <c r="E3" t="s">
        <v>118</v>
      </c>
      <c r="G3" t="s">
        <v>1561</v>
      </c>
      <c r="H3" t="s">
        <v>479</v>
      </c>
      <c r="I3" t="s">
        <v>231</v>
      </c>
      <c r="K3" t="s">
        <v>213</v>
      </c>
      <c r="L3">
        <v>2012</v>
      </c>
      <c r="M3" t="s">
        <v>203</v>
      </c>
      <c r="N3" t="s">
        <v>453</v>
      </c>
      <c r="O3">
        <v>889</v>
      </c>
      <c r="P3" s="240">
        <v>45498</v>
      </c>
      <c r="Q3">
        <v>75000</v>
      </c>
      <c r="AO3">
        <f>VLOOKUP(A3,ورقة4!A$3:A$560,1,0)</f>
        <v>812899</v>
      </c>
      <c r="AP3">
        <v>812899</v>
      </c>
    </row>
    <row r="4" spans="1:44" customFormat="1" x14ac:dyDescent="0.25">
      <c r="A4">
        <v>807418</v>
      </c>
      <c r="B4" t="s">
        <v>889</v>
      </c>
      <c r="C4" t="s">
        <v>65</v>
      </c>
      <c r="D4" t="s">
        <v>870</v>
      </c>
      <c r="I4" t="s">
        <v>231</v>
      </c>
      <c r="O4">
        <v>892</v>
      </c>
      <c r="P4" s="240">
        <v>45501</v>
      </c>
      <c r="Q4">
        <v>175000</v>
      </c>
      <c r="AO4">
        <f>VLOOKUP(A4,ورقة4!A$3:A$560,1,0)</f>
        <v>807418</v>
      </c>
      <c r="AP4">
        <v>807418</v>
      </c>
      <c r="AQ4" t="s">
        <v>694</v>
      </c>
    </row>
    <row r="5" spans="1:44" customFormat="1" x14ac:dyDescent="0.25">
      <c r="A5">
        <v>810353</v>
      </c>
      <c r="B5" t="s">
        <v>1104</v>
      </c>
      <c r="C5" t="s">
        <v>85</v>
      </c>
      <c r="D5" t="s">
        <v>188</v>
      </c>
      <c r="E5" t="s">
        <v>118</v>
      </c>
      <c r="G5" t="s">
        <v>841</v>
      </c>
      <c r="H5" t="s">
        <v>467</v>
      </c>
      <c r="I5" t="s">
        <v>231</v>
      </c>
      <c r="K5">
        <v>0</v>
      </c>
      <c r="L5">
        <v>0</v>
      </c>
      <c r="M5">
        <v>0</v>
      </c>
      <c r="N5" t="s">
        <v>203</v>
      </c>
      <c r="O5">
        <v>919</v>
      </c>
      <c r="P5" s="240">
        <v>45504</v>
      </c>
      <c r="Q5">
        <v>90000</v>
      </c>
      <c r="AO5">
        <f>VLOOKUP(A5,ورقة4!A$3:A$560,1,0)</f>
        <v>810353</v>
      </c>
      <c r="AP5">
        <v>810353</v>
      </c>
    </row>
    <row r="6" spans="1:44" customFormat="1" x14ac:dyDescent="0.25">
      <c r="A6">
        <v>801006</v>
      </c>
      <c r="B6" t="s">
        <v>717</v>
      </c>
      <c r="C6" t="s">
        <v>435</v>
      </c>
      <c r="D6" t="s">
        <v>152</v>
      </c>
      <c r="E6" t="s">
        <v>668</v>
      </c>
      <c r="H6" t="s">
        <v>467</v>
      </c>
      <c r="I6" t="s">
        <v>231</v>
      </c>
      <c r="O6">
        <v>921</v>
      </c>
      <c r="P6" s="240">
        <v>45504</v>
      </c>
      <c r="Q6">
        <v>105000</v>
      </c>
      <c r="AO6">
        <f>VLOOKUP(A6,ورقة4!A$3:A$560,1,0)</f>
        <v>801006</v>
      </c>
      <c r="AP6">
        <v>801006</v>
      </c>
      <c r="AQ6" t="s">
        <v>687</v>
      </c>
    </row>
    <row r="7" spans="1:44" customFormat="1" x14ac:dyDescent="0.25">
      <c r="A7">
        <v>810953</v>
      </c>
      <c r="B7" t="s">
        <v>1164</v>
      </c>
      <c r="C7" t="s">
        <v>1165</v>
      </c>
      <c r="D7" t="s">
        <v>1166</v>
      </c>
      <c r="E7" t="s">
        <v>118</v>
      </c>
      <c r="G7" t="s">
        <v>198</v>
      </c>
      <c r="H7" t="s">
        <v>467</v>
      </c>
      <c r="I7" t="s">
        <v>231</v>
      </c>
      <c r="K7" t="s">
        <v>213</v>
      </c>
      <c r="L7">
        <v>2015</v>
      </c>
      <c r="M7" t="s">
        <v>198</v>
      </c>
      <c r="N7" t="s">
        <v>198</v>
      </c>
      <c r="O7">
        <v>927</v>
      </c>
      <c r="P7" s="240">
        <v>45504</v>
      </c>
      <c r="Q7">
        <v>35000</v>
      </c>
      <c r="AO7">
        <f>VLOOKUP(A7,ورقة4!A$3:A$560,1,0)</f>
        <v>810953</v>
      </c>
      <c r="AP7">
        <v>810953</v>
      </c>
    </row>
    <row r="8" spans="1:44" customFormat="1" x14ac:dyDescent="0.25">
      <c r="A8">
        <v>810561</v>
      </c>
      <c r="B8" t="s">
        <v>1128</v>
      </c>
      <c r="C8" t="s">
        <v>1129</v>
      </c>
      <c r="D8" t="s">
        <v>154</v>
      </c>
      <c r="E8" t="s">
        <v>118</v>
      </c>
      <c r="G8" t="s">
        <v>198</v>
      </c>
      <c r="H8" t="s">
        <v>467</v>
      </c>
      <c r="I8" t="s">
        <v>231</v>
      </c>
      <c r="K8">
        <v>0</v>
      </c>
      <c r="L8">
        <v>0</v>
      </c>
      <c r="M8">
        <v>0</v>
      </c>
      <c r="N8" t="s">
        <v>198</v>
      </c>
      <c r="O8">
        <v>931</v>
      </c>
      <c r="P8" s="240">
        <v>45505</v>
      </c>
      <c r="Q8">
        <v>105000</v>
      </c>
      <c r="AO8">
        <f>VLOOKUP(A8,ورقة4!A$3:A$560,1,0)</f>
        <v>810561</v>
      </c>
      <c r="AP8">
        <v>810561</v>
      </c>
    </row>
    <row r="9" spans="1:44" customFormat="1" x14ac:dyDescent="0.25">
      <c r="A9">
        <v>810063</v>
      </c>
      <c r="B9" t="s">
        <v>1084</v>
      </c>
      <c r="C9" t="s">
        <v>1085</v>
      </c>
      <c r="D9" t="s">
        <v>880</v>
      </c>
      <c r="E9" t="s">
        <v>117</v>
      </c>
      <c r="G9" t="s">
        <v>692</v>
      </c>
      <c r="H9" t="s">
        <v>467</v>
      </c>
      <c r="I9" t="s">
        <v>231</v>
      </c>
      <c r="K9">
        <v>0</v>
      </c>
      <c r="L9">
        <v>0</v>
      </c>
      <c r="M9">
        <v>0</v>
      </c>
      <c r="N9" t="s">
        <v>453</v>
      </c>
      <c r="O9">
        <v>956</v>
      </c>
      <c r="P9" s="240">
        <v>45509</v>
      </c>
      <c r="Q9">
        <v>70000</v>
      </c>
      <c r="AO9">
        <f>VLOOKUP(A9,ورقة4!A$3:A$560,1,0)</f>
        <v>810063</v>
      </c>
      <c r="AP9">
        <v>810063</v>
      </c>
      <c r="AQ9" t="s">
        <v>731</v>
      </c>
    </row>
    <row r="10" spans="1:44" customFormat="1" x14ac:dyDescent="0.25">
      <c r="A10">
        <v>808661</v>
      </c>
      <c r="B10" t="s">
        <v>966</v>
      </c>
      <c r="C10" t="s">
        <v>107</v>
      </c>
      <c r="D10" t="s">
        <v>967</v>
      </c>
      <c r="E10" t="s">
        <v>118</v>
      </c>
      <c r="G10" t="s">
        <v>198</v>
      </c>
      <c r="H10" t="s">
        <v>467</v>
      </c>
      <c r="I10" t="s">
        <v>231</v>
      </c>
      <c r="K10">
        <v>0</v>
      </c>
      <c r="L10">
        <v>0</v>
      </c>
      <c r="M10">
        <v>0</v>
      </c>
      <c r="N10" t="s">
        <v>198</v>
      </c>
      <c r="O10">
        <v>960</v>
      </c>
      <c r="P10" s="240">
        <v>45509</v>
      </c>
      <c r="Q10">
        <v>40000</v>
      </c>
      <c r="AO10">
        <f>VLOOKUP(A10,ورقة4!A$3:A$560,1,0)</f>
        <v>808661</v>
      </c>
      <c r="AP10">
        <v>808661</v>
      </c>
    </row>
    <row r="11" spans="1:44" customFormat="1" x14ac:dyDescent="0.25">
      <c r="A11">
        <v>809085</v>
      </c>
      <c r="B11" t="s">
        <v>1003</v>
      </c>
      <c r="C11" t="s">
        <v>1004</v>
      </c>
      <c r="D11" t="s">
        <v>758</v>
      </c>
      <c r="E11" t="s">
        <v>118</v>
      </c>
      <c r="G11" t="s">
        <v>198</v>
      </c>
      <c r="H11" t="s">
        <v>467</v>
      </c>
      <c r="I11" t="s">
        <v>231</v>
      </c>
      <c r="K11">
        <v>0</v>
      </c>
      <c r="L11">
        <v>0</v>
      </c>
      <c r="M11">
        <v>0</v>
      </c>
      <c r="N11" t="s">
        <v>198</v>
      </c>
      <c r="O11">
        <v>995</v>
      </c>
      <c r="P11" s="240">
        <v>45511</v>
      </c>
      <c r="Q11">
        <v>315000</v>
      </c>
      <c r="AO11">
        <f>VLOOKUP(A11,ورقة4!A$3:A$560,1,0)</f>
        <v>809085</v>
      </c>
      <c r="AP11">
        <v>809085</v>
      </c>
      <c r="AQ11" t="s">
        <v>695</v>
      </c>
    </row>
    <row r="12" spans="1:44" customFormat="1" x14ac:dyDescent="0.25">
      <c r="A12">
        <v>805701</v>
      </c>
      <c r="B12" t="s">
        <v>807</v>
      </c>
      <c r="C12" t="s">
        <v>62</v>
      </c>
      <c r="D12" t="s">
        <v>624</v>
      </c>
      <c r="E12" t="s">
        <v>117</v>
      </c>
      <c r="G12" t="s">
        <v>198</v>
      </c>
      <c r="H12" t="s">
        <v>467</v>
      </c>
      <c r="I12" t="s">
        <v>231</v>
      </c>
      <c r="K12" t="s">
        <v>653</v>
      </c>
      <c r="L12">
        <v>2009</v>
      </c>
      <c r="M12" t="s">
        <v>198</v>
      </c>
      <c r="N12" t="s">
        <v>201</v>
      </c>
      <c r="O12">
        <v>1005</v>
      </c>
      <c r="P12" s="240">
        <v>45511</v>
      </c>
      <c r="Q12">
        <v>30000</v>
      </c>
      <c r="AO12">
        <f>VLOOKUP(A12,ورقة4!A$3:A$560,1,0)</f>
        <v>805701</v>
      </c>
      <c r="AP12">
        <v>805701</v>
      </c>
    </row>
    <row r="13" spans="1:44" customFormat="1" x14ac:dyDescent="0.25">
      <c r="A13">
        <v>813965</v>
      </c>
      <c r="B13" t="s">
        <v>1408</v>
      </c>
      <c r="C13" t="s">
        <v>59</v>
      </c>
      <c r="D13" t="s">
        <v>440</v>
      </c>
      <c r="E13" t="s">
        <v>118</v>
      </c>
      <c r="G13" t="s">
        <v>539</v>
      </c>
      <c r="H13" t="s">
        <v>467</v>
      </c>
      <c r="I13" t="s">
        <v>231</v>
      </c>
      <c r="K13" t="s">
        <v>213</v>
      </c>
      <c r="L13">
        <v>2017</v>
      </c>
      <c r="M13" t="s">
        <v>203</v>
      </c>
      <c r="N13" t="s">
        <v>203</v>
      </c>
      <c r="O13">
        <v>1006</v>
      </c>
      <c r="P13" s="240">
        <v>45511</v>
      </c>
      <c r="Q13">
        <v>20000</v>
      </c>
      <c r="AO13">
        <f>VLOOKUP(A13,ورقة4!A$3:A$560,1,0)</f>
        <v>813965</v>
      </c>
      <c r="AP13">
        <v>813965</v>
      </c>
    </row>
    <row r="14" spans="1:44" customFormat="1" x14ac:dyDescent="0.25">
      <c r="A14">
        <v>805285</v>
      </c>
      <c r="B14" t="s">
        <v>782</v>
      </c>
      <c r="C14" t="s">
        <v>436</v>
      </c>
      <c r="D14" t="s">
        <v>140</v>
      </c>
      <c r="E14" t="s">
        <v>118</v>
      </c>
      <c r="G14" t="s">
        <v>472</v>
      </c>
      <c r="H14" t="s">
        <v>473</v>
      </c>
      <c r="I14" t="s">
        <v>231</v>
      </c>
      <c r="K14" t="s">
        <v>653</v>
      </c>
      <c r="L14">
        <v>2013</v>
      </c>
      <c r="M14" t="s">
        <v>198</v>
      </c>
      <c r="N14" t="s">
        <v>453</v>
      </c>
      <c r="O14">
        <v>1007</v>
      </c>
      <c r="P14" s="240">
        <v>45511</v>
      </c>
      <c r="Q14">
        <v>175000</v>
      </c>
      <c r="AO14">
        <f>VLOOKUP(A14,ورقة4!A$3:A$560,1,0)</f>
        <v>805285</v>
      </c>
      <c r="AP14">
        <v>805285</v>
      </c>
      <c r="AQ14" t="s">
        <v>695</v>
      </c>
    </row>
    <row r="15" spans="1:44" customFormat="1" x14ac:dyDescent="0.25">
      <c r="A15">
        <v>808850</v>
      </c>
      <c r="B15" t="s">
        <v>981</v>
      </c>
      <c r="C15" t="s">
        <v>63</v>
      </c>
      <c r="D15" t="s">
        <v>336</v>
      </c>
      <c r="E15" t="s">
        <v>117</v>
      </c>
      <c r="G15" t="s">
        <v>692</v>
      </c>
      <c r="H15" t="s">
        <v>467</v>
      </c>
      <c r="I15" t="s">
        <v>231</v>
      </c>
      <c r="K15">
        <v>0</v>
      </c>
      <c r="L15">
        <v>0</v>
      </c>
      <c r="M15">
        <v>0</v>
      </c>
      <c r="N15" t="s">
        <v>453</v>
      </c>
      <c r="O15">
        <v>1009</v>
      </c>
      <c r="P15" s="240">
        <v>45512</v>
      </c>
      <c r="Q15">
        <v>70000</v>
      </c>
      <c r="AO15">
        <f>VLOOKUP(A15,ورقة4!A$3:A$560,1,0)</f>
        <v>808850</v>
      </c>
      <c r="AP15">
        <v>808850</v>
      </c>
      <c r="AQ15" t="s">
        <v>694</v>
      </c>
    </row>
    <row r="16" spans="1:44" customFormat="1" x14ac:dyDescent="0.25">
      <c r="A16">
        <v>809500</v>
      </c>
      <c r="B16" t="s">
        <v>1044</v>
      </c>
      <c r="C16" t="s">
        <v>62</v>
      </c>
      <c r="D16" t="s">
        <v>660</v>
      </c>
      <c r="E16" t="s">
        <v>118</v>
      </c>
      <c r="G16" t="s">
        <v>198</v>
      </c>
      <c r="H16" t="s">
        <v>467</v>
      </c>
      <c r="I16" t="s">
        <v>231</v>
      </c>
      <c r="K16">
        <v>0</v>
      </c>
      <c r="L16">
        <v>0</v>
      </c>
      <c r="M16">
        <v>0</v>
      </c>
      <c r="O16">
        <v>1020</v>
      </c>
      <c r="P16" s="240">
        <v>45512</v>
      </c>
      <c r="Q16">
        <v>3500</v>
      </c>
      <c r="AO16">
        <f>VLOOKUP(A16,ورقة4!A$3:A$560,1,0)</f>
        <v>809500</v>
      </c>
      <c r="AP16">
        <v>809500</v>
      </c>
    </row>
    <row r="17" spans="1:43" customFormat="1" x14ac:dyDescent="0.25">
      <c r="A17">
        <v>807544</v>
      </c>
      <c r="B17" t="s">
        <v>896</v>
      </c>
      <c r="C17" t="s">
        <v>897</v>
      </c>
      <c r="D17" t="s">
        <v>898</v>
      </c>
      <c r="E17" t="s">
        <v>118</v>
      </c>
      <c r="G17" t="s">
        <v>499</v>
      </c>
      <c r="H17" t="s">
        <v>479</v>
      </c>
      <c r="I17" t="s">
        <v>231</v>
      </c>
      <c r="K17" t="s">
        <v>653</v>
      </c>
      <c r="L17">
        <v>2015</v>
      </c>
      <c r="M17" t="s">
        <v>198</v>
      </c>
      <c r="N17" t="s">
        <v>453</v>
      </c>
      <c r="O17">
        <v>1025</v>
      </c>
      <c r="P17" s="240">
        <v>45512</v>
      </c>
      <c r="Q17">
        <v>70000</v>
      </c>
      <c r="AO17">
        <f>VLOOKUP(A17,ورقة4!A$3:A$560,1,0)</f>
        <v>807544</v>
      </c>
      <c r="AP17">
        <v>807544</v>
      </c>
      <c r="AQ17" t="s">
        <v>694</v>
      </c>
    </row>
    <row r="18" spans="1:43" customFormat="1" x14ac:dyDescent="0.25">
      <c r="A18">
        <v>809024</v>
      </c>
      <c r="B18" t="s">
        <v>1001</v>
      </c>
      <c r="C18" t="s">
        <v>1002</v>
      </c>
      <c r="D18" t="s">
        <v>147</v>
      </c>
      <c r="E18" t="s">
        <v>118</v>
      </c>
      <c r="G18" t="s">
        <v>692</v>
      </c>
      <c r="H18" t="s">
        <v>467</v>
      </c>
      <c r="I18" t="s">
        <v>231</v>
      </c>
      <c r="K18">
        <v>0</v>
      </c>
      <c r="L18">
        <v>0</v>
      </c>
      <c r="M18">
        <v>0</v>
      </c>
      <c r="N18" t="s">
        <v>453</v>
      </c>
      <c r="O18">
        <v>1032</v>
      </c>
      <c r="P18" s="240">
        <v>45512</v>
      </c>
      <c r="Q18">
        <v>50000</v>
      </c>
      <c r="AO18">
        <f>VLOOKUP(A18,ورقة4!A$3:A$560,1,0)</f>
        <v>809024</v>
      </c>
      <c r="AP18">
        <v>809024</v>
      </c>
    </row>
    <row r="19" spans="1:43" customFormat="1" x14ac:dyDescent="0.25">
      <c r="A19">
        <v>812798</v>
      </c>
      <c r="B19" t="s">
        <v>1308</v>
      </c>
      <c r="C19" t="s">
        <v>87</v>
      </c>
      <c r="D19" t="s">
        <v>108</v>
      </c>
      <c r="E19" t="s">
        <v>117</v>
      </c>
      <c r="G19" t="s">
        <v>198</v>
      </c>
      <c r="H19" t="s">
        <v>467</v>
      </c>
      <c r="I19" t="s">
        <v>231</v>
      </c>
      <c r="K19" t="s">
        <v>652</v>
      </c>
      <c r="L19">
        <v>2019</v>
      </c>
      <c r="M19" t="s">
        <v>198</v>
      </c>
      <c r="N19" t="s">
        <v>198</v>
      </c>
      <c r="O19">
        <v>1035</v>
      </c>
      <c r="P19" s="240">
        <v>45512</v>
      </c>
      <c r="Q19">
        <v>35000</v>
      </c>
      <c r="AO19">
        <f>VLOOKUP(A19,ورقة4!A$3:A$560,1,0)</f>
        <v>812798</v>
      </c>
      <c r="AP19">
        <v>812798</v>
      </c>
    </row>
    <row r="20" spans="1:43" customFormat="1" x14ac:dyDescent="0.25">
      <c r="A20">
        <v>812667</v>
      </c>
      <c r="B20" t="s">
        <v>1300</v>
      </c>
      <c r="C20" t="s">
        <v>1132</v>
      </c>
      <c r="D20" t="s">
        <v>1301</v>
      </c>
      <c r="E20" t="s">
        <v>117</v>
      </c>
      <c r="G20" t="s">
        <v>198</v>
      </c>
      <c r="H20" t="s">
        <v>467</v>
      </c>
      <c r="I20" t="s">
        <v>231</v>
      </c>
      <c r="K20" t="s">
        <v>652</v>
      </c>
      <c r="L20">
        <v>2019</v>
      </c>
      <c r="M20" t="s">
        <v>198</v>
      </c>
      <c r="N20" t="s">
        <v>198</v>
      </c>
      <c r="O20">
        <v>1036</v>
      </c>
      <c r="P20" s="240">
        <v>45512</v>
      </c>
      <c r="Q20">
        <v>40000</v>
      </c>
      <c r="AO20">
        <f>VLOOKUP(A20,ورقة4!A$3:A$560,1,0)</f>
        <v>812667</v>
      </c>
      <c r="AP20">
        <v>812667</v>
      </c>
    </row>
    <row r="21" spans="1:43" customFormat="1" x14ac:dyDescent="0.25">
      <c r="A21">
        <v>812870</v>
      </c>
      <c r="B21" t="s">
        <v>1316</v>
      </c>
      <c r="C21" t="s">
        <v>90</v>
      </c>
      <c r="D21" t="s">
        <v>399</v>
      </c>
      <c r="E21" t="s">
        <v>118</v>
      </c>
      <c r="G21" t="s">
        <v>198</v>
      </c>
      <c r="H21" t="s">
        <v>467</v>
      </c>
      <c r="I21" t="s">
        <v>231</v>
      </c>
      <c r="K21" t="s">
        <v>653</v>
      </c>
      <c r="L21">
        <v>2018</v>
      </c>
      <c r="M21" t="s">
        <v>198</v>
      </c>
      <c r="N21" t="s">
        <v>198</v>
      </c>
      <c r="O21">
        <v>1042</v>
      </c>
      <c r="P21" s="240">
        <v>45512</v>
      </c>
      <c r="Q21">
        <v>40000</v>
      </c>
      <c r="AO21">
        <f>VLOOKUP(A21,ورقة4!A$3:A$560,1,0)</f>
        <v>812870</v>
      </c>
      <c r="AP21">
        <v>812870</v>
      </c>
    </row>
    <row r="22" spans="1:43" customFormat="1" x14ac:dyDescent="0.25">
      <c r="A22">
        <v>807733</v>
      </c>
      <c r="B22" t="s">
        <v>910</v>
      </c>
      <c r="C22" t="s">
        <v>65</v>
      </c>
      <c r="D22" t="s">
        <v>911</v>
      </c>
      <c r="E22" t="s">
        <v>117</v>
      </c>
      <c r="G22" t="s">
        <v>1537</v>
      </c>
      <c r="H22" t="s">
        <v>467</v>
      </c>
      <c r="I22" t="s">
        <v>231</v>
      </c>
      <c r="K22">
        <v>0</v>
      </c>
      <c r="L22">
        <v>0</v>
      </c>
      <c r="M22">
        <v>0</v>
      </c>
      <c r="N22" t="s">
        <v>211</v>
      </c>
      <c r="O22">
        <v>1044</v>
      </c>
      <c r="P22" s="240">
        <v>45512</v>
      </c>
      <c r="Q22">
        <v>20000</v>
      </c>
      <c r="AO22">
        <f>VLOOKUP(A22,ورقة4!A$3:A$560,1,0)</f>
        <v>807733</v>
      </c>
      <c r="AP22">
        <v>807733</v>
      </c>
    </row>
    <row r="23" spans="1:43" customFormat="1" x14ac:dyDescent="0.25">
      <c r="A23">
        <v>805486</v>
      </c>
      <c r="B23" t="s">
        <v>797</v>
      </c>
      <c r="C23" t="s">
        <v>798</v>
      </c>
      <c r="D23" t="s">
        <v>179</v>
      </c>
      <c r="E23" t="s">
        <v>118</v>
      </c>
      <c r="G23" t="s">
        <v>198</v>
      </c>
      <c r="H23" t="s">
        <v>467</v>
      </c>
      <c r="I23" t="s">
        <v>231</v>
      </c>
      <c r="K23">
        <v>0</v>
      </c>
      <c r="L23">
        <v>0</v>
      </c>
      <c r="M23">
        <v>0</v>
      </c>
      <c r="O23">
        <v>1050</v>
      </c>
      <c r="P23" s="240">
        <v>45512</v>
      </c>
      <c r="Q23">
        <v>70000</v>
      </c>
      <c r="AO23">
        <f>VLOOKUP(A23,ورقة4!A$3:A$560,1,0)</f>
        <v>805486</v>
      </c>
      <c r="AP23">
        <v>805486</v>
      </c>
      <c r="AQ23" t="s">
        <v>693</v>
      </c>
    </row>
    <row r="24" spans="1:43" customFormat="1" x14ac:dyDescent="0.25">
      <c r="A24">
        <v>800499</v>
      </c>
      <c r="B24" t="s">
        <v>708</v>
      </c>
      <c r="C24" t="s">
        <v>438</v>
      </c>
      <c r="D24" t="s">
        <v>709</v>
      </c>
      <c r="E24" t="s">
        <v>117</v>
      </c>
      <c r="G24" t="s">
        <v>198</v>
      </c>
      <c r="H24" t="s">
        <v>467</v>
      </c>
      <c r="I24" t="s">
        <v>231</v>
      </c>
      <c r="K24">
        <v>0</v>
      </c>
      <c r="L24">
        <v>0</v>
      </c>
      <c r="M24">
        <v>0</v>
      </c>
      <c r="N24" t="s">
        <v>198</v>
      </c>
      <c r="O24">
        <v>1066</v>
      </c>
      <c r="P24" s="240">
        <v>45512</v>
      </c>
      <c r="Q24">
        <v>35000</v>
      </c>
      <c r="AO24">
        <f>VLOOKUP(A24,ورقة4!A$3:A$560,1,0)</f>
        <v>800499</v>
      </c>
      <c r="AP24">
        <v>800499</v>
      </c>
    </row>
    <row r="25" spans="1:43" customFormat="1" x14ac:dyDescent="0.25">
      <c r="A25">
        <v>810904</v>
      </c>
      <c r="B25" t="s">
        <v>1154</v>
      </c>
      <c r="C25" t="s">
        <v>66</v>
      </c>
      <c r="D25" t="s">
        <v>1155</v>
      </c>
      <c r="E25" t="s">
        <v>118</v>
      </c>
      <c r="G25" t="s">
        <v>208</v>
      </c>
      <c r="H25" t="s">
        <v>467</v>
      </c>
      <c r="I25" t="s">
        <v>231</v>
      </c>
      <c r="K25">
        <v>0</v>
      </c>
      <c r="L25">
        <v>0</v>
      </c>
      <c r="M25">
        <v>0</v>
      </c>
      <c r="N25" t="s">
        <v>208</v>
      </c>
      <c r="O25">
        <v>1068</v>
      </c>
      <c r="P25" s="240">
        <v>45512</v>
      </c>
      <c r="Q25">
        <v>20000</v>
      </c>
      <c r="AO25">
        <f>VLOOKUP(A25,ورقة4!A$3:A$560,1,0)</f>
        <v>810904</v>
      </c>
      <c r="AP25">
        <v>810904</v>
      </c>
    </row>
    <row r="26" spans="1:43" customFormat="1" x14ac:dyDescent="0.25">
      <c r="A26">
        <v>814312</v>
      </c>
      <c r="B26" t="s">
        <v>1438</v>
      </c>
      <c r="C26" t="s">
        <v>354</v>
      </c>
      <c r="D26" t="s">
        <v>181</v>
      </c>
      <c r="E26" t="s">
        <v>117</v>
      </c>
      <c r="G26" t="s">
        <v>198</v>
      </c>
      <c r="H26" t="s">
        <v>467</v>
      </c>
      <c r="I26" t="s">
        <v>231</v>
      </c>
      <c r="K26" t="s">
        <v>652</v>
      </c>
      <c r="L26">
        <v>2007</v>
      </c>
      <c r="M26" t="s">
        <v>198</v>
      </c>
      <c r="N26" t="s">
        <v>203</v>
      </c>
      <c r="O26">
        <v>1076</v>
      </c>
      <c r="P26" s="240">
        <v>45512</v>
      </c>
      <c r="Q26">
        <v>95000</v>
      </c>
      <c r="AO26">
        <f>VLOOKUP(A26,ورقة4!A$3:A$560,1,0)</f>
        <v>814312</v>
      </c>
      <c r="AP26">
        <v>814312</v>
      </c>
    </row>
    <row r="27" spans="1:43" customFormat="1" x14ac:dyDescent="0.25">
      <c r="A27">
        <v>812019</v>
      </c>
      <c r="B27" t="s">
        <v>1253</v>
      </c>
      <c r="C27" t="s">
        <v>63</v>
      </c>
      <c r="D27" t="s">
        <v>181</v>
      </c>
      <c r="I27" t="s">
        <v>231</v>
      </c>
      <c r="O27" t="s">
        <v>1593</v>
      </c>
      <c r="P27" s="240">
        <v>45512</v>
      </c>
      <c r="Q27">
        <v>1000</v>
      </c>
      <c r="AO27">
        <f>VLOOKUP(A27,ورقة4!A$3:A$560,1,0)</f>
        <v>812019</v>
      </c>
      <c r="AP27">
        <v>812019</v>
      </c>
    </row>
    <row r="28" spans="1:43" customFormat="1" x14ac:dyDescent="0.25">
      <c r="A28">
        <v>805048</v>
      </c>
      <c r="B28" t="s">
        <v>770</v>
      </c>
      <c r="C28" t="s">
        <v>332</v>
      </c>
      <c r="D28" t="s">
        <v>494</v>
      </c>
      <c r="E28" t="s">
        <v>118</v>
      </c>
      <c r="G28" t="s">
        <v>1520</v>
      </c>
      <c r="H28" t="s">
        <v>1531</v>
      </c>
      <c r="I28" t="s">
        <v>231</v>
      </c>
      <c r="K28" t="s">
        <v>652</v>
      </c>
      <c r="L28">
        <v>2015</v>
      </c>
      <c r="M28" t="s">
        <v>207</v>
      </c>
      <c r="N28" t="s">
        <v>207</v>
      </c>
      <c r="O28">
        <v>937</v>
      </c>
      <c r="P28" s="240">
        <v>45514</v>
      </c>
      <c r="Q28">
        <v>70000</v>
      </c>
      <c r="AO28">
        <f>VLOOKUP(A28,ورقة4!A$3:A$560,1,0)</f>
        <v>805048</v>
      </c>
      <c r="AP28">
        <v>805048</v>
      </c>
      <c r="AQ28" t="s">
        <v>695</v>
      </c>
    </row>
    <row r="29" spans="1:43" customFormat="1" x14ac:dyDescent="0.25">
      <c r="A29">
        <v>808616</v>
      </c>
      <c r="B29" t="s">
        <v>963</v>
      </c>
      <c r="C29" t="s">
        <v>964</v>
      </c>
      <c r="D29" t="s">
        <v>850</v>
      </c>
      <c r="E29" t="s">
        <v>118</v>
      </c>
      <c r="G29" t="s">
        <v>692</v>
      </c>
      <c r="H29" t="s">
        <v>467</v>
      </c>
      <c r="I29" t="s">
        <v>231</v>
      </c>
      <c r="K29">
        <v>0</v>
      </c>
      <c r="L29">
        <v>0</v>
      </c>
      <c r="M29">
        <v>0</v>
      </c>
      <c r="N29" t="s">
        <v>453</v>
      </c>
      <c r="O29">
        <v>368</v>
      </c>
      <c r="P29" s="240">
        <v>45526</v>
      </c>
      <c r="Q29">
        <v>220000</v>
      </c>
      <c r="AO29">
        <f>VLOOKUP(A29,ورقة4!A$3:A$560,1,0)</f>
        <v>808616</v>
      </c>
      <c r="AP29">
        <v>808616</v>
      </c>
    </row>
    <row r="30" spans="1:43" customFormat="1" x14ac:dyDescent="0.25">
      <c r="A30">
        <v>803088</v>
      </c>
      <c r="B30" t="s">
        <v>738</v>
      </c>
      <c r="C30" t="s">
        <v>77</v>
      </c>
      <c r="D30" t="s">
        <v>349</v>
      </c>
      <c r="I30" t="s">
        <v>231</v>
      </c>
      <c r="O30" t="s">
        <v>1592</v>
      </c>
      <c r="P30" s="240">
        <v>45544</v>
      </c>
      <c r="Q30">
        <v>70000</v>
      </c>
      <c r="AO30">
        <f>VLOOKUP(A30,ورقة4!A$3:A$560,1,0)</f>
        <v>803088</v>
      </c>
      <c r="AP30">
        <v>803088</v>
      </c>
      <c r="AQ30" t="s">
        <v>696</v>
      </c>
    </row>
    <row r="31" spans="1:43" customFormat="1" x14ac:dyDescent="0.25">
      <c r="A31" s="237">
        <v>814158</v>
      </c>
      <c r="B31" t="s">
        <v>1420</v>
      </c>
      <c r="C31" t="s">
        <v>523</v>
      </c>
      <c r="D31" t="s">
        <v>363</v>
      </c>
      <c r="E31" t="s">
        <v>118</v>
      </c>
      <c r="G31" t="s">
        <v>692</v>
      </c>
      <c r="H31" t="s">
        <v>467</v>
      </c>
      <c r="I31" t="s">
        <v>231</v>
      </c>
      <c r="K31">
        <v>0</v>
      </c>
      <c r="L31">
        <v>0</v>
      </c>
      <c r="M31">
        <v>0</v>
      </c>
      <c r="N31" t="s">
        <v>453</v>
      </c>
      <c r="O31">
        <v>587</v>
      </c>
      <c r="P31" s="240">
        <v>45594</v>
      </c>
      <c r="Q31">
        <v>0</v>
      </c>
      <c r="AO31">
        <f>VLOOKUP(A31,ورقة4!A$3:A$560,1,0)</f>
        <v>814158</v>
      </c>
    </row>
    <row r="32" spans="1:43" customFormat="1" x14ac:dyDescent="0.25">
      <c r="A32">
        <v>809766</v>
      </c>
      <c r="B32" t="s">
        <v>1063</v>
      </c>
      <c r="C32" t="s">
        <v>1064</v>
      </c>
      <c r="D32" t="s">
        <v>1065</v>
      </c>
      <c r="E32" t="s">
        <v>118</v>
      </c>
      <c r="G32" t="s">
        <v>692</v>
      </c>
      <c r="H32" t="s">
        <v>467</v>
      </c>
      <c r="I32" t="s">
        <v>231</v>
      </c>
      <c r="K32">
        <v>0</v>
      </c>
      <c r="L32">
        <v>0</v>
      </c>
      <c r="M32">
        <v>0</v>
      </c>
      <c r="N32" t="s">
        <v>453</v>
      </c>
      <c r="O32">
        <v>1065</v>
      </c>
      <c r="P32" s="240" t="s">
        <v>1595</v>
      </c>
      <c r="Q32">
        <v>1000</v>
      </c>
      <c r="AO32">
        <f>VLOOKUP(A32,ورقة4!A$3:A$560,1,0)</f>
        <v>809766</v>
      </c>
      <c r="AP32">
        <v>809766</v>
      </c>
    </row>
    <row r="33" spans="1:43" customFormat="1" x14ac:dyDescent="0.25">
      <c r="A33">
        <v>801610</v>
      </c>
      <c r="B33" t="s">
        <v>511</v>
      </c>
      <c r="C33" t="s">
        <v>726</v>
      </c>
      <c r="D33" t="s">
        <v>84</v>
      </c>
      <c r="I33" t="s">
        <v>702</v>
      </c>
      <c r="P33" s="240"/>
      <c r="AO33">
        <f>VLOOKUP(A33,ورقة4!A$3:A$560,1,0)</f>
        <v>801610</v>
      </c>
      <c r="AP33">
        <v>801610</v>
      </c>
      <c r="AQ33" t="s">
        <v>687</v>
      </c>
    </row>
    <row r="34" spans="1:43" customFormat="1" x14ac:dyDescent="0.25">
      <c r="A34">
        <v>805022</v>
      </c>
      <c r="B34" t="s">
        <v>763</v>
      </c>
      <c r="C34" t="s">
        <v>92</v>
      </c>
      <c r="D34" t="s">
        <v>112</v>
      </c>
      <c r="I34" t="s">
        <v>231</v>
      </c>
      <c r="P34" s="240"/>
      <c r="AO34">
        <f>VLOOKUP(A34,ورقة4!A$3:A$560,1,0)</f>
        <v>805022</v>
      </c>
      <c r="AP34">
        <v>805022</v>
      </c>
      <c r="AQ34" t="s">
        <v>731</v>
      </c>
    </row>
    <row r="35" spans="1:43" customFormat="1" x14ac:dyDescent="0.25">
      <c r="A35">
        <v>806120</v>
      </c>
      <c r="B35" t="s">
        <v>814</v>
      </c>
      <c r="C35" t="s">
        <v>815</v>
      </c>
      <c r="D35" t="s">
        <v>816</v>
      </c>
      <c r="I35" t="s">
        <v>231</v>
      </c>
      <c r="P35" s="240"/>
      <c r="AO35">
        <f>VLOOKUP(A35,ورقة4!A$3:A$560,1,0)</f>
        <v>806120</v>
      </c>
      <c r="AP35">
        <v>806120</v>
      </c>
    </row>
    <row r="36" spans="1:43" customFormat="1" x14ac:dyDescent="0.25">
      <c r="A36">
        <v>806597</v>
      </c>
      <c r="B36" t="s">
        <v>842</v>
      </c>
      <c r="C36" t="s">
        <v>394</v>
      </c>
      <c r="D36" t="s">
        <v>377</v>
      </c>
      <c r="I36" t="s">
        <v>231</v>
      </c>
      <c r="P36" s="240"/>
      <c r="AO36">
        <f>VLOOKUP(A36,ورقة4!A$3:A$560,1,0)</f>
        <v>806597</v>
      </c>
      <c r="AP36">
        <v>806597</v>
      </c>
      <c r="AQ36" t="s">
        <v>731</v>
      </c>
    </row>
    <row r="37" spans="1:43" customFormat="1" x14ac:dyDescent="0.25">
      <c r="A37">
        <v>807328</v>
      </c>
      <c r="B37" t="s">
        <v>884</v>
      </c>
      <c r="C37" t="s">
        <v>885</v>
      </c>
      <c r="D37" t="s">
        <v>886</v>
      </c>
      <c r="I37" t="s">
        <v>231</v>
      </c>
      <c r="P37" s="240"/>
      <c r="AO37">
        <f>VLOOKUP(A37,ورقة4!A$3:A$560,1,0)</f>
        <v>807328</v>
      </c>
      <c r="AP37">
        <v>807328</v>
      </c>
      <c r="AQ37" t="s">
        <v>1590</v>
      </c>
    </row>
    <row r="38" spans="1:43" customFormat="1" x14ac:dyDescent="0.25">
      <c r="A38">
        <v>807714</v>
      </c>
      <c r="B38" t="s">
        <v>908</v>
      </c>
      <c r="C38" t="s">
        <v>909</v>
      </c>
      <c r="D38" t="s">
        <v>645</v>
      </c>
      <c r="I38" t="s">
        <v>231</v>
      </c>
      <c r="P38" s="240"/>
      <c r="AO38">
        <f>VLOOKUP(A38,ورقة4!A$3:A$560,1,0)</f>
        <v>807714</v>
      </c>
      <c r="AP38">
        <v>807714</v>
      </c>
      <c r="AQ38" t="s">
        <v>693</v>
      </c>
    </row>
    <row r="39" spans="1:43" customFormat="1" x14ac:dyDescent="0.25">
      <c r="A39">
        <v>809540</v>
      </c>
      <c r="B39" t="s">
        <v>1046</v>
      </c>
      <c r="C39" t="s">
        <v>61</v>
      </c>
      <c r="D39" t="s">
        <v>349</v>
      </c>
      <c r="I39" t="s">
        <v>231</v>
      </c>
      <c r="P39" s="240"/>
      <c r="AO39">
        <f>VLOOKUP(A39,ورقة4!A$3:A$560,1,0)</f>
        <v>809540</v>
      </c>
      <c r="AP39">
        <v>809540</v>
      </c>
    </row>
    <row r="40" spans="1:43" customFormat="1" x14ac:dyDescent="0.25">
      <c r="A40">
        <v>811852</v>
      </c>
      <c r="B40" t="s">
        <v>1235</v>
      </c>
      <c r="C40" t="s">
        <v>110</v>
      </c>
      <c r="D40" t="s">
        <v>420</v>
      </c>
      <c r="I40" t="s">
        <v>231</v>
      </c>
      <c r="P40" s="240"/>
      <c r="AO40">
        <f>VLOOKUP(A40,ورقة4!A$3:A$560,1,0)</f>
        <v>811852</v>
      </c>
      <c r="AP40">
        <v>811852</v>
      </c>
      <c r="AQ40" t="s">
        <v>1590</v>
      </c>
    </row>
    <row r="41" spans="1:43" customFormat="1" x14ac:dyDescent="0.25">
      <c r="A41">
        <v>812383</v>
      </c>
      <c r="B41" t="s">
        <v>1279</v>
      </c>
      <c r="C41" t="s">
        <v>77</v>
      </c>
      <c r="D41" t="s">
        <v>1280</v>
      </c>
      <c r="I41" t="s">
        <v>231</v>
      </c>
      <c r="P41" s="240"/>
      <c r="AO41">
        <f>VLOOKUP(A41,ورقة4!A$3:A$560,1,0)</f>
        <v>812383</v>
      </c>
      <c r="AP41">
        <v>812383</v>
      </c>
    </row>
    <row r="42" spans="1:43" customFormat="1" x14ac:dyDescent="0.25">
      <c r="A42">
        <v>813366</v>
      </c>
      <c r="B42" t="s">
        <v>1346</v>
      </c>
      <c r="C42" t="s">
        <v>278</v>
      </c>
      <c r="D42" t="s">
        <v>865</v>
      </c>
      <c r="I42" t="s">
        <v>231</v>
      </c>
      <c r="P42" s="240"/>
      <c r="AO42">
        <f>VLOOKUP(A42,ورقة4!A$3:A$560,1,0)</f>
        <v>813366</v>
      </c>
      <c r="AP42">
        <v>813366</v>
      </c>
    </row>
    <row r="43" spans="1:43" customFormat="1" x14ac:dyDescent="0.25">
      <c r="A43">
        <v>800117</v>
      </c>
      <c r="B43" t="s">
        <v>705</v>
      </c>
      <c r="C43" t="s">
        <v>73</v>
      </c>
      <c r="D43" t="s">
        <v>153</v>
      </c>
      <c r="I43" t="s">
        <v>231</v>
      </c>
      <c r="P43" s="240"/>
      <c r="AN43" t="s">
        <v>667</v>
      </c>
      <c r="AO43">
        <f>VLOOKUP(A43,ورقة4!A$3:A$560,1,0)</f>
        <v>800117</v>
      </c>
    </row>
    <row r="44" spans="1:43" customFormat="1" x14ac:dyDescent="0.25">
      <c r="A44">
        <v>801015</v>
      </c>
      <c r="B44" t="s">
        <v>718</v>
      </c>
      <c r="C44" t="s">
        <v>719</v>
      </c>
      <c r="D44" t="s">
        <v>614</v>
      </c>
      <c r="I44" t="s">
        <v>231</v>
      </c>
      <c r="P44" s="240"/>
      <c r="AN44" t="s">
        <v>667</v>
      </c>
      <c r="AO44">
        <f>VLOOKUP(A44,ورقة4!A$3:A$560,1,0)</f>
        <v>801015</v>
      </c>
      <c r="AQ44" t="s">
        <v>731</v>
      </c>
    </row>
    <row r="45" spans="1:43" customFormat="1" x14ac:dyDescent="0.25">
      <c r="A45">
        <v>802359</v>
      </c>
      <c r="B45" t="s">
        <v>729</v>
      </c>
      <c r="C45" t="s">
        <v>66</v>
      </c>
      <c r="D45" t="s">
        <v>325</v>
      </c>
      <c r="I45" t="s">
        <v>231</v>
      </c>
      <c r="P45" s="240"/>
      <c r="AN45" t="s">
        <v>667</v>
      </c>
      <c r="AO45">
        <f>VLOOKUP(A45,ورقة4!A$3:A$560,1,0)</f>
        <v>802359</v>
      </c>
      <c r="AQ45" t="s">
        <v>1589</v>
      </c>
    </row>
    <row r="46" spans="1:43" customFormat="1" x14ac:dyDescent="0.25">
      <c r="A46">
        <v>802472</v>
      </c>
      <c r="B46" t="s">
        <v>730</v>
      </c>
      <c r="C46" t="s">
        <v>323</v>
      </c>
      <c r="D46" t="s">
        <v>143</v>
      </c>
      <c r="I46" t="s">
        <v>231</v>
      </c>
      <c r="P46" s="240"/>
      <c r="AN46" t="s">
        <v>667</v>
      </c>
      <c r="AO46">
        <f>VLOOKUP(A46,ورقة4!A$3:A$560,1,0)</f>
        <v>802472</v>
      </c>
      <c r="AQ46" t="s">
        <v>695</v>
      </c>
    </row>
    <row r="47" spans="1:43" customFormat="1" x14ac:dyDescent="0.25">
      <c r="A47">
        <v>802534</v>
      </c>
      <c r="B47" t="s">
        <v>732</v>
      </c>
      <c r="C47" t="s">
        <v>287</v>
      </c>
      <c r="D47" t="s">
        <v>441</v>
      </c>
      <c r="I47" t="s">
        <v>231</v>
      </c>
      <c r="P47" s="240"/>
      <c r="AN47" t="s">
        <v>667</v>
      </c>
      <c r="AO47">
        <f>VLOOKUP(A47,ورقة4!A$3:A$560,1,0)</f>
        <v>802534</v>
      </c>
      <c r="AQ47" t="s">
        <v>693</v>
      </c>
    </row>
    <row r="48" spans="1:43" customFormat="1" x14ac:dyDescent="0.25">
      <c r="A48">
        <v>802592</v>
      </c>
      <c r="B48" t="s">
        <v>733</v>
      </c>
      <c r="C48" t="s">
        <v>734</v>
      </c>
      <c r="D48" t="s">
        <v>134</v>
      </c>
      <c r="I48" t="s">
        <v>231</v>
      </c>
      <c r="P48" s="240"/>
      <c r="AN48" t="s">
        <v>667</v>
      </c>
      <c r="AO48">
        <f>VLOOKUP(A48,ورقة4!A$3:A$560,1,0)</f>
        <v>802592</v>
      </c>
      <c r="AQ48" t="s">
        <v>731</v>
      </c>
    </row>
    <row r="49" spans="1:43" customFormat="1" x14ac:dyDescent="0.25">
      <c r="A49">
        <v>802634</v>
      </c>
      <c r="B49" t="s">
        <v>735</v>
      </c>
      <c r="C49" t="s">
        <v>366</v>
      </c>
      <c r="D49" t="s">
        <v>442</v>
      </c>
      <c r="I49" t="s">
        <v>231</v>
      </c>
      <c r="P49" s="240"/>
      <c r="AN49" t="s">
        <v>667</v>
      </c>
      <c r="AO49">
        <f>VLOOKUP(A49,ورقة4!A$3:A$560,1,0)</f>
        <v>802634</v>
      </c>
      <c r="AQ49" t="s">
        <v>731</v>
      </c>
    </row>
    <row r="50" spans="1:43" customFormat="1" x14ac:dyDescent="0.25">
      <c r="A50">
        <v>802841</v>
      </c>
      <c r="B50" t="s">
        <v>737</v>
      </c>
      <c r="C50" t="s">
        <v>620</v>
      </c>
      <c r="D50" t="s">
        <v>143</v>
      </c>
      <c r="I50" t="s">
        <v>231</v>
      </c>
      <c r="P50" s="240"/>
      <c r="AN50" t="s">
        <v>667</v>
      </c>
      <c r="AO50">
        <f>VLOOKUP(A50,ورقة4!A$3:A$560,1,0)</f>
        <v>802841</v>
      </c>
      <c r="AQ50" t="s">
        <v>731</v>
      </c>
    </row>
    <row r="51" spans="1:43" customFormat="1" x14ac:dyDescent="0.25">
      <c r="A51">
        <v>803179</v>
      </c>
      <c r="B51" t="s">
        <v>606</v>
      </c>
      <c r="C51" t="s">
        <v>77</v>
      </c>
      <c r="D51" t="s">
        <v>144</v>
      </c>
      <c r="I51" t="s">
        <v>231</v>
      </c>
      <c r="P51" s="240"/>
      <c r="AN51" t="s">
        <v>667</v>
      </c>
      <c r="AO51">
        <f>VLOOKUP(A51,ورقة4!A$3:A$560,1,0)</f>
        <v>803179</v>
      </c>
      <c r="AQ51" t="s">
        <v>687</v>
      </c>
    </row>
    <row r="52" spans="1:43" customFormat="1" x14ac:dyDescent="0.25">
      <c r="A52">
        <v>803833</v>
      </c>
      <c r="B52" t="s">
        <v>743</v>
      </c>
      <c r="C52" t="s">
        <v>56</v>
      </c>
      <c r="D52" t="s">
        <v>627</v>
      </c>
      <c r="I52" t="s">
        <v>231</v>
      </c>
      <c r="P52" s="240"/>
      <c r="AN52" t="s">
        <v>667</v>
      </c>
      <c r="AO52">
        <f>VLOOKUP(A52,ورقة4!A$3:A$560,1,0)</f>
        <v>803833</v>
      </c>
      <c r="AQ52" t="s">
        <v>731</v>
      </c>
    </row>
    <row r="53" spans="1:43" customFormat="1" x14ac:dyDescent="0.25">
      <c r="A53">
        <v>804043</v>
      </c>
      <c r="B53" t="s">
        <v>744</v>
      </c>
      <c r="C53" t="s">
        <v>745</v>
      </c>
      <c r="D53" t="s">
        <v>746</v>
      </c>
      <c r="I53" t="s">
        <v>231</v>
      </c>
      <c r="P53" s="240"/>
      <c r="AN53" t="s">
        <v>667</v>
      </c>
      <c r="AO53">
        <f>VLOOKUP(A53,ورقة4!A$3:A$560,1,0)</f>
        <v>804043</v>
      </c>
      <c r="AQ53" t="s">
        <v>731</v>
      </c>
    </row>
    <row r="54" spans="1:43" customFormat="1" x14ac:dyDescent="0.25">
      <c r="A54">
        <v>804229</v>
      </c>
      <c r="B54" t="s">
        <v>747</v>
      </c>
      <c r="C54" t="s">
        <v>714</v>
      </c>
      <c r="D54" t="s">
        <v>748</v>
      </c>
      <c r="I54" t="s">
        <v>231</v>
      </c>
      <c r="P54" s="240"/>
      <c r="AN54" t="s">
        <v>667</v>
      </c>
      <c r="AO54">
        <f>VLOOKUP(A54,ورقة4!A$3:A$560,1,0)</f>
        <v>804229</v>
      </c>
      <c r="AQ54" t="s">
        <v>1589</v>
      </c>
    </row>
    <row r="55" spans="1:43" customFormat="1" x14ac:dyDescent="0.25">
      <c r="A55">
        <v>804265</v>
      </c>
      <c r="B55" t="s">
        <v>749</v>
      </c>
      <c r="C55" t="s">
        <v>750</v>
      </c>
      <c r="D55" t="s">
        <v>358</v>
      </c>
      <c r="I55" t="s">
        <v>231</v>
      </c>
      <c r="P55" s="240"/>
      <c r="AN55" t="s">
        <v>667</v>
      </c>
      <c r="AO55">
        <f>VLOOKUP(A55,ورقة4!A$3:A$560,1,0)</f>
        <v>804265</v>
      </c>
      <c r="AQ55" t="s">
        <v>1590</v>
      </c>
    </row>
    <row r="56" spans="1:43" customFormat="1" x14ac:dyDescent="0.25">
      <c r="A56">
        <v>804581</v>
      </c>
      <c r="B56" t="s">
        <v>752</v>
      </c>
      <c r="C56" t="s">
        <v>753</v>
      </c>
      <c r="D56" t="s">
        <v>754</v>
      </c>
      <c r="I56" t="s">
        <v>231</v>
      </c>
      <c r="P56" s="240"/>
      <c r="AN56" t="s">
        <v>667</v>
      </c>
      <c r="AO56">
        <f>VLOOKUP(A56,ورقة4!A$3:A$560,1,0)</f>
        <v>804581</v>
      </c>
      <c r="AQ56" t="s">
        <v>731</v>
      </c>
    </row>
    <row r="57" spans="1:43" customFormat="1" x14ac:dyDescent="0.25">
      <c r="A57">
        <v>804892</v>
      </c>
      <c r="B57" t="s">
        <v>759</v>
      </c>
      <c r="C57" t="s">
        <v>283</v>
      </c>
      <c r="D57" t="s">
        <v>164</v>
      </c>
      <c r="I57" t="s">
        <v>231</v>
      </c>
      <c r="P57" s="240"/>
      <c r="AN57" t="s">
        <v>667</v>
      </c>
      <c r="AO57">
        <f>VLOOKUP(A57,ورقة4!A$3:A$560,1,0)</f>
        <v>804892</v>
      </c>
      <c r="AQ57" t="s">
        <v>696</v>
      </c>
    </row>
    <row r="58" spans="1:43" customFormat="1" x14ac:dyDescent="0.25">
      <c r="A58">
        <v>805019</v>
      </c>
      <c r="B58" t="s">
        <v>761</v>
      </c>
      <c r="C58" t="s">
        <v>301</v>
      </c>
      <c r="D58" t="s">
        <v>276</v>
      </c>
      <c r="I58" t="s">
        <v>231</v>
      </c>
      <c r="P58" s="240"/>
      <c r="AN58" t="s">
        <v>667</v>
      </c>
      <c r="AO58">
        <f>VLOOKUP(A58,ورقة4!A$3:A$560,1,0)</f>
        <v>805019</v>
      </c>
      <c r="AQ58" t="s">
        <v>1589</v>
      </c>
    </row>
    <row r="59" spans="1:43" customFormat="1" x14ac:dyDescent="0.25">
      <c r="A59">
        <v>805029</v>
      </c>
      <c r="B59" t="s">
        <v>765</v>
      </c>
      <c r="C59" t="s">
        <v>62</v>
      </c>
      <c r="D59" t="s">
        <v>766</v>
      </c>
      <c r="I59" t="s">
        <v>231</v>
      </c>
      <c r="P59" s="240"/>
      <c r="AN59" t="s">
        <v>667</v>
      </c>
      <c r="AO59">
        <f>VLOOKUP(A59,ورقة4!A$3:A$560,1,0)</f>
        <v>805029</v>
      </c>
      <c r="AQ59" t="s">
        <v>1589</v>
      </c>
    </row>
    <row r="60" spans="1:43" customFormat="1" x14ac:dyDescent="0.25">
      <c r="A60">
        <v>805062</v>
      </c>
      <c r="B60" t="s">
        <v>771</v>
      </c>
      <c r="C60" t="s">
        <v>103</v>
      </c>
      <c r="D60" t="s">
        <v>147</v>
      </c>
      <c r="I60" t="s">
        <v>231</v>
      </c>
      <c r="P60" s="240"/>
      <c r="AN60" t="s">
        <v>667</v>
      </c>
      <c r="AO60">
        <f>VLOOKUP(A60,ورقة4!A$3:A$560,1,0)</f>
        <v>805062</v>
      </c>
      <c r="AQ60" t="s">
        <v>1590</v>
      </c>
    </row>
    <row r="61" spans="1:43" customFormat="1" x14ac:dyDescent="0.25">
      <c r="A61">
        <v>805087</v>
      </c>
      <c r="B61" t="s">
        <v>773</v>
      </c>
      <c r="C61" t="s">
        <v>61</v>
      </c>
      <c r="D61" t="s">
        <v>774</v>
      </c>
      <c r="I61" t="s">
        <v>231</v>
      </c>
      <c r="P61" s="240"/>
      <c r="AN61" t="s">
        <v>667</v>
      </c>
      <c r="AO61">
        <f>VLOOKUP(A61,ورقة4!A$3:A$560,1,0)</f>
        <v>805087</v>
      </c>
    </row>
    <row r="62" spans="1:43" customFormat="1" x14ac:dyDescent="0.25">
      <c r="A62">
        <v>805125</v>
      </c>
      <c r="B62" t="s">
        <v>775</v>
      </c>
      <c r="C62" t="s">
        <v>61</v>
      </c>
      <c r="D62" t="s">
        <v>178</v>
      </c>
      <c r="I62" t="s">
        <v>231</v>
      </c>
      <c r="P62" s="240"/>
      <c r="AN62" t="s">
        <v>667</v>
      </c>
      <c r="AO62">
        <f>VLOOKUP(A62,ورقة4!A$3:A$560,1,0)</f>
        <v>805125</v>
      </c>
      <c r="AQ62" t="s">
        <v>1590</v>
      </c>
    </row>
    <row r="63" spans="1:43" customFormat="1" x14ac:dyDescent="0.25">
      <c r="A63">
        <v>805190</v>
      </c>
      <c r="B63" t="s">
        <v>777</v>
      </c>
      <c r="C63" t="s">
        <v>344</v>
      </c>
      <c r="D63" t="s">
        <v>346</v>
      </c>
      <c r="I63" t="s">
        <v>231</v>
      </c>
      <c r="P63" s="240"/>
      <c r="AN63" t="s">
        <v>667</v>
      </c>
      <c r="AO63">
        <f>VLOOKUP(A63,ورقة4!A$3:A$560,1,0)</f>
        <v>805190</v>
      </c>
      <c r="AQ63" t="s">
        <v>731</v>
      </c>
    </row>
    <row r="64" spans="1:43" customFormat="1" x14ac:dyDescent="0.25">
      <c r="A64">
        <v>805199</v>
      </c>
      <c r="B64" t="s">
        <v>778</v>
      </c>
      <c r="C64" t="s">
        <v>287</v>
      </c>
      <c r="D64" t="s">
        <v>183</v>
      </c>
      <c r="I64" t="s">
        <v>231</v>
      </c>
      <c r="P64" s="240"/>
      <c r="AN64" t="s">
        <v>667</v>
      </c>
      <c r="AO64">
        <f>VLOOKUP(A64,ورقة4!A$3:A$560,1,0)</f>
        <v>805199</v>
      </c>
      <c r="AQ64" t="s">
        <v>693</v>
      </c>
    </row>
    <row r="65" spans="1:43" customFormat="1" x14ac:dyDescent="0.25">
      <c r="A65">
        <v>805200</v>
      </c>
      <c r="B65" t="s">
        <v>779</v>
      </c>
      <c r="C65" t="s">
        <v>335</v>
      </c>
      <c r="D65" t="s">
        <v>327</v>
      </c>
      <c r="I65" t="s">
        <v>231</v>
      </c>
      <c r="P65" s="240"/>
      <c r="AN65" t="s">
        <v>667</v>
      </c>
      <c r="AO65">
        <f>VLOOKUP(A65,ورقة4!A$3:A$560,1,0)</f>
        <v>805200</v>
      </c>
      <c r="AQ65" t="s">
        <v>1590</v>
      </c>
    </row>
    <row r="66" spans="1:43" customFormat="1" x14ac:dyDescent="0.25">
      <c r="A66">
        <v>805273</v>
      </c>
      <c r="B66" t="s">
        <v>780</v>
      </c>
      <c r="C66" t="s">
        <v>781</v>
      </c>
      <c r="D66" t="s">
        <v>507</v>
      </c>
      <c r="I66" t="s">
        <v>231</v>
      </c>
      <c r="P66" s="240"/>
      <c r="AN66" t="s">
        <v>667</v>
      </c>
      <c r="AO66">
        <f>VLOOKUP(A66,ورقة4!A$3:A$560,1,0)</f>
        <v>805273</v>
      </c>
      <c r="AQ66" t="s">
        <v>731</v>
      </c>
    </row>
    <row r="67" spans="1:43" customFormat="1" x14ac:dyDescent="0.25">
      <c r="A67">
        <v>805286</v>
      </c>
      <c r="B67" t="s">
        <v>783</v>
      </c>
      <c r="C67" t="s">
        <v>784</v>
      </c>
      <c r="D67" t="s">
        <v>261</v>
      </c>
      <c r="I67" t="s">
        <v>231</v>
      </c>
      <c r="P67" s="240"/>
      <c r="AN67" t="s">
        <v>667</v>
      </c>
      <c r="AO67">
        <f>VLOOKUP(A67,ورقة4!A$3:A$560,1,0)</f>
        <v>805286</v>
      </c>
      <c r="AQ67" t="s">
        <v>696</v>
      </c>
    </row>
    <row r="68" spans="1:43" customFormat="1" x14ac:dyDescent="0.25">
      <c r="A68">
        <v>805313</v>
      </c>
      <c r="B68" t="s">
        <v>785</v>
      </c>
      <c r="C68" t="s">
        <v>172</v>
      </c>
      <c r="D68" t="s">
        <v>169</v>
      </c>
      <c r="I68" t="s">
        <v>231</v>
      </c>
      <c r="P68" s="240"/>
      <c r="AN68" t="s">
        <v>667</v>
      </c>
      <c r="AO68">
        <f>VLOOKUP(A68,ورقة4!A$3:A$560,1,0)</f>
        <v>805313</v>
      </c>
      <c r="AQ68" t="s">
        <v>731</v>
      </c>
    </row>
    <row r="69" spans="1:43" customFormat="1" x14ac:dyDescent="0.25">
      <c r="A69">
        <v>805440</v>
      </c>
      <c r="B69" t="s">
        <v>793</v>
      </c>
      <c r="C69" t="s">
        <v>78</v>
      </c>
      <c r="D69" t="s">
        <v>182</v>
      </c>
      <c r="I69" t="s">
        <v>231</v>
      </c>
      <c r="P69" s="240"/>
      <c r="AN69" t="s">
        <v>667</v>
      </c>
      <c r="AO69">
        <f>VLOOKUP(A69,ورقة4!A$3:A$560,1,0)</f>
        <v>805440</v>
      </c>
      <c r="AQ69" t="s">
        <v>731</v>
      </c>
    </row>
    <row r="70" spans="1:43" customFormat="1" x14ac:dyDescent="0.25">
      <c r="A70">
        <v>805447</v>
      </c>
      <c r="B70" t="s">
        <v>794</v>
      </c>
      <c r="C70" t="s">
        <v>795</v>
      </c>
      <c r="D70" t="s">
        <v>390</v>
      </c>
      <c r="I70" t="s">
        <v>231</v>
      </c>
      <c r="P70" s="240"/>
      <c r="AN70" t="s">
        <v>667</v>
      </c>
      <c r="AO70">
        <f>VLOOKUP(A70,ورقة4!A$3:A$560,1,0)</f>
        <v>805447</v>
      </c>
      <c r="AQ70" t="s">
        <v>731</v>
      </c>
    </row>
    <row r="71" spans="1:43" customFormat="1" x14ac:dyDescent="0.25">
      <c r="A71">
        <v>805547</v>
      </c>
      <c r="B71" t="s">
        <v>802</v>
      </c>
      <c r="C71" t="s">
        <v>90</v>
      </c>
      <c r="D71" t="s">
        <v>136</v>
      </c>
      <c r="I71" t="s">
        <v>231</v>
      </c>
      <c r="P71" s="240"/>
      <c r="AN71" t="s">
        <v>667</v>
      </c>
      <c r="AO71">
        <f>VLOOKUP(A71,ورقة4!A$3:A$560,1,0)</f>
        <v>805547</v>
      </c>
    </row>
    <row r="72" spans="1:43" customFormat="1" x14ac:dyDescent="0.25">
      <c r="A72">
        <v>805750</v>
      </c>
      <c r="B72" t="s">
        <v>808</v>
      </c>
      <c r="C72" t="s">
        <v>379</v>
      </c>
      <c r="D72" t="s">
        <v>266</v>
      </c>
      <c r="I72" t="s">
        <v>231</v>
      </c>
      <c r="P72" s="240"/>
      <c r="AN72" t="s">
        <v>667</v>
      </c>
      <c r="AO72">
        <f>VLOOKUP(A72,ورقة4!A$3:A$560,1,0)</f>
        <v>805750</v>
      </c>
      <c r="AQ72" t="s">
        <v>731</v>
      </c>
    </row>
    <row r="73" spans="1:43" customFormat="1" x14ac:dyDescent="0.25">
      <c r="A73">
        <v>805786</v>
      </c>
      <c r="B73" t="s">
        <v>809</v>
      </c>
      <c r="C73" t="s">
        <v>92</v>
      </c>
      <c r="D73" t="s">
        <v>810</v>
      </c>
      <c r="I73" t="s">
        <v>231</v>
      </c>
      <c r="P73" s="240"/>
      <c r="AN73" t="s">
        <v>667</v>
      </c>
      <c r="AO73">
        <f>VLOOKUP(A73,ورقة4!A$3:A$560,1,0)</f>
        <v>805786</v>
      </c>
      <c r="AQ73" t="s">
        <v>731</v>
      </c>
    </row>
    <row r="74" spans="1:43" customFormat="1" x14ac:dyDescent="0.25">
      <c r="A74">
        <v>806060</v>
      </c>
      <c r="B74" t="s">
        <v>813</v>
      </c>
      <c r="C74" t="s">
        <v>96</v>
      </c>
      <c r="D74" t="s">
        <v>147</v>
      </c>
      <c r="I74" t="s">
        <v>231</v>
      </c>
      <c r="P74" s="240"/>
      <c r="AN74" t="s">
        <v>667</v>
      </c>
      <c r="AO74">
        <f>VLOOKUP(A74,ورقة4!A$3:A$560,1,0)</f>
        <v>806060</v>
      </c>
      <c r="AQ74" t="s">
        <v>1589</v>
      </c>
    </row>
    <row r="75" spans="1:43" customFormat="1" x14ac:dyDescent="0.25">
      <c r="A75">
        <v>806209</v>
      </c>
      <c r="B75" t="s">
        <v>819</v>
      </c>
      <c r="C75" t="s">
        <v>58</v>
      </c>
      <c r="D75" t="s">
        <v>141</v>
      </c>
      <c r="I75" t="s">
        <v>231</v>
      </c>
      <c r="P75" s="240"/>
      <c r="AN75" t="s">
        <v>667</v>
      </c>
      <c r="AO75">
        <f>VLOOKUP(A75,ورقة4!A$3:A$560,1,0)</f>
        <v>806209</v>
      </c>
      <c r="AQ75" t="s">
        <v>716</v>
      </c>
    </row>
    <row r="76" spans="1:43" customFormat="1" x14ac:dyDescent="0.25">
      <c r="A76">
        <v>806324</v>
      </c>
      <c r="B76" t="s">
        <v>828</v>
      </c>
      <c r="C76" t="s">
        <v>640</v>
      </c>
      <c r="D76" t="s">
        <v>494</v>
      </c>
      <c r="I76" t="s">
        <v>231</v>
      </c>
      <c r="P76" s="240"/>
      <c r="AN76" t="s">
        <v>667</v>
      </c>
      <c r="AO76">
        <f>VLOOKUP(A76,ورقة4!A$3:A$560,1,0)</f>
        <v>806324</v>
      </c>
      <c r="AQ76" t="s">
        <v>1590</v>
      </c>
    </row>
    <row r="77" spans="1:43" customFormat="1" x14ac:dyDescent="0.25">
      <c r="A77">
        <v>806351</v>
      </c>
      <c r="B77" t="s">
        <v>830</v>
      </c>
      <c r="C77" t="s">
        <v>385</v>
      </c>
      <c r="D77" t="s">
        <v>507</v>
      </c>
      <c r="I77" t="s">
        <v>231</v>
      </c>
      <c r="P77" s="240"/>
      <c r="AN77" t="s">
        <v>667</v>
      </c>
      <c r="AO77">
        <f>VLOOKUP(A77,ورقة4!A$3:A$560,1,0)</f>
        <v>806351</v>
      </c>
      <c r="AQ77" t="s">
        <v>731</v>
      </c>
    </row>
    <row r="78" spans="1:43" customFormat="1" x14ac:dyDescent="0.25">
      <c r="A78">
        <v>806461</v>
      </c>
      <c r="B78" t="s">
        <v>835</v>
      </c>
      <c r="C78" t="s">
        <v>836</v>
      </c>
      <c r="D78" t="s">
        <v>351</v>
      </c>
      <c r="I78" t="s">
        <v>231</v>
      </c>
      <c r="P78" s="240"/>
      <c r="AN78" t="s">
        <v>667</v>
      </c>
      <c r="AO78">
        <f>VLOOKUP(A78,ورقة4!A$3:A$560,1,0)</f>
        <v>806461</v>
      </c>
      <c r="AQ78" t="s">
        <v>1590</v>
      </c>
    </row>
    <row r="79" spans="1:43" customFormat="1" x14ac:dyDescent="0.25">
      <c r="A79">
        <v>806580</v>
      </c>
      <c r="B79" t="s">
        <v>840</v>
      </c>
      <c r="C79" t="s">
        <v>804</v>
      </c>
      <c r="D79" t="s">
        <v>174</v>
      </c>
      <c r="I79" t="s">
        <v>231</v>
      </c>
      <c r="P79" s="240"/>
      <c r="AN79" t="s">
        <v>667</v>
      </c>
      <c r="AO79">
        <f>VLOOKUP(A79,ورقة4!A$3:A$560,1,0)</f>
        <v>806580</v>
      </c>
      <c r="AQ79" t="s">
        <v>695</v>
      </c>
    </row>
    <row r="80" spans="1:43" customFormat="1" x14ac:dyDescent="0.25">
      <c r="A80">
        <v>806631</v>
      </c>
      <c r="B80" t="s">
        <v>845</v>
      </c>
      <c r="C80" t="s">
        <v>846</v>
      </c>
      <c r="D80" t="s">
        <v>437</v>
      </c>
      <c r="I80" t="s">
        <v>231</v>
      </c>
      <c r="P80" s="240"/>
      <c r="AN80" t="s">
        <v>667</v>
      </c>
      <c r="AO80">
        <f>VLOOKUP(A80,ورقة4!A$3:A$560,1,0)</f>
        <v>806631</v>
      </c>
      <c r="AQ80" t="s">
        <v>1589</v>
      </c>
    </row>
    <row r="81" spans="1:43" customFormat="1" x14ac:dyDescent="0.25">
      <c r="A81">
        <v>806694</v>
      </c>
      <c r="B81" t="s">
        <v>608</v>
      </c>
      <c r="C81" t="s">
        <v>319</v>
      </c>
      <c r="D81" t="s">
        <v>294</v>
      </c>
      <c r="I81" t="s">
        <v>231</v>
      </c>
      <c r="P81" s="240"/>
      <c r="AN81" t="s">
        <v>667</v>
      </c>
      <c r="AO81">
        <f>VLOOKUP(A81,ورقة4!A$3:A$560,1,0)</f>
        <v>806694</v>
      </c>
    </row>
    <row r="82" spans="1:43" customFormat="1" x14ac:dyDescent="0.25">
      <c r="A82">
        <v>806793</v>
      </c>
      <c r="B82" t="s">
        <v>849</v>
      </c>
      <c r="C82" t="s">
        <v>79</v>
      </c>
      <c r="D82" t="s">
        <v>626</v>
      </c>
      <c r="I82" t="s">
        <v>231</v>
      </c>
      <c r="P82" s="240"/>
      <c r="AN82" t="s">
        <v>667</v>
      </c>
      <c r="AO82">
        <f>VLOOKUP(A82,ورقة4!A$3:A$560,1,0)</f>
        <v>806793</v>
      </c>
    </row>
    <row r="83" spans="1:43" customFormat="1" x14ac:dyDescent="0.25">
      <c r="A83">
        <v>806799</v>
      </c>
      <c r="B83" t="s">
        <v>851</v>
      </c>
      <c r="C83" t="s">
        <v>319</v>
      </c>
      <c r="D83" t="s">
        <v>154</v>
      </c>
      <c r="I83" t="s">
        <v>231</v>
      </c>
      <c r="P83" s="240"/>
      <c r="AN83" t="s">
        <v>667</v>
      </c>
      <c r="AO83">
        <f>VLOOKUP(A83,ورقة4!A$3:A$560,1,0)</f>
        <v>806799</v>
      </c>
      <c r="AQ83" t="s">
        <v>1590</v>
      </c>
    </row>
    <row r="84" spans="1:43" customFormat="1" x14ac:dyDescent="0.25">
      <c r="A84">
        <v>806828</v>
      </c>
      <c r="B84" t="s">
        <v>852</v>
      </c>
      <c r="C84" t="s">
        <v>853</v>
      </c>
      <c r="D84" t="s">
        <v>142</v>
      </c>
      <c r="I84" t="s">
        <v>231</v>
      </c>
      <c r="P84" s="240"/>
      <c r="AN84" t="s">
        <v>667</v>
      </c>
      <c r="AO84">
        <f>VLOOKUP(A84,ورقة4!A$3:A$560,1,0)</f>
        <v>806828</v>
      </c>
      <c r="AQ84" t="s">
        <v>1589</v>
      </c>
    </row>
    <row r="85" spans="1:43" customFormat="1" x14ac:dyDescent="0.25">
      <c r="A85">
        <v>807107</v>
      </c>
      <c r="B85" t="s">
        <v>866</v>
      </c>
      <c r="C85" t="s">
        <v>353</v>
      </c>
      <c r="D85" t="s">
        <v>867</v>
      </c>
      <c r="I85" t="s">
        <v>231</v>
      </c>
      <c r="P85" s="240"/>
      <c r="AN85" t="s">
        <v>667</v>
      </c>
      <c r="AO85">
        <f>VLOOKUP(A85,ورقة4!A$3:A$560,1,0)</f>
        <v>807107</v>
      </c>
      <c r="AQ85" t="s">
        <v>1590</v>
      </c>
    </row>
    <row r="86" spans="1:43" customFormat="1" x14ac:dyDescent="0.25">
      <c r="A86">
        <v>807116</v>
      </c>
      <c r="B86" t="s">
        <v>868</v>
      </c>
      <c r="C86" t="s">
        <v>792</v>
      </c>
      <c r="D86" t="s">
        <v>140</v>
      </c>
      <c r="I86" t="s">
        <v>231</v>
      </c>
      <c r="P86" s="240"/>
      <c r="AN86" t="s">
        <v>667</v>
      </c>
      <c r="AO86">
        <f>VLOOKUP(A86,ورقة4!A$3:A$560,1,0)</f>
        <v>807116</v>
      </c>
    </row>
    <row r="87" spans="1:43" customFormat="1" x14ac:dyDescent="0.25">
      <c r="A87">
        <v>807161</v>
      </c>
      <c r="B87" t="s">
        <v>869</v>
      </c>
      <c r="C87" t="s">
        <v>61</v>
      </c>
      <c r="D87" t="s">
        <v>531</v>
      </c>
      <c r="I87" t="s">
        <v>231</v>
      </c>
      <c r="P87" s="240"/>
      <c r="AN87" t="s">
        <v>667</v>
      </c>
      <c r="AO87">
        <f>VLOOKUP(A87,ورقة4!A$3:A$560,1,0)</f>
        <v>807161</v>
      </c>
    </row>
    <row r="88" spans="1:43" customFormat="1" x14ac:dyDescent="0.25">
      <c r="A88">
        <v>807258</v>
      </c>
      <c r="B88" t="s">
        <v>879</v>
      </c>
      <c r="C88" t="s">
        <v>91</v>
      </c>
      <c r="D88" t="s">
        <v>880</v>
      </c>
      <c r="I88" t="s">
        <v>231</v>
      </c>
      <c r="P88" s="240"/>
      <c r="AN88" t="s">
        <v>667</v>
      </c>
      <c r="AO88">
        <f>VLOOKUP(A88,ورقة4!A$3:A$560,1,0)</f>
        <v>807258</v>
      </c>
    </row>
    <row r="89" spans="1:43" customFormat="1" x14ac:dyDescent="0.25">
      <c r="A89">
        <v>807416</v>
      </c>
      <c r="B89" t="s">
        <v>888</v>
      </c>
      <c r="C89" t="s">
        <v>61</v>
      </c>
      <c r="D89" t="s">
        <v>380</v>
      </c>
      <c r="I89" t="s">
        <v>231</v>
      </c>
      <c r="P89" s="240"/>
      <c r="AN89" t="s">
        <v>667</v>
      </c>
      <c r="AO89">
        <f>VLOOKUP(A89,ورقة4!A$3:A$560,1,0)</f>
        <v>807416</v>
      </c>
      <c r="AQ89" t="s">
        <v>731</v>
      </c>
    </row>
    <row r="90" spans="1:43" customFormat="1" x14ac:dyDescent="0.25">
      <c r="A90">
        <v>807479</v>
      </c>
      <c r="B90" t="s">
        <v>893</v>
      </c>
      <c r="C90" t="s">
        <v>63</v>
      </c>
      <c r="D90" t="s">
        <v>108</v>
      </c>
      <c r="I90" t="s">
        <v>231</v>
      </c>
      <c r="P90" s="240"/>
      <c r="AN90" t="s">
        <v>667</v>
      </c>
      <c r="AO90">
        <f>VLOOKUP(A90,ورقة4!A$3:A$560,1,0)</f>
        <v>807479</v>
      </c>
      <c r="AQ90" t="s">
        <v>731</v>
      </c>
    </row>
    <row r="91" spans="1:43" customFormat="1" x14ac:dyDescent="0.25">
      <c r="A91">
        <v>807503</v>
      </c>
      <c r="B91" t="s">
        <v>894</v>
      </c>
      <c r="C91" t="s">
        <v>345</v>
      </c>
      <c r="D91" t="s">
        <v>895</v>
      </c>
      <c r="I91" t="s">
        <v>231</v>
      </c>
      <c r="P91" s="240"/>
      <c r="AN91" t="s">
        <v>667</v>
      </c>
      <c r="AO91">
        <f>VLOOKUP(A91,ورقة4!A$3:A$560,1,0)</f>
        <v>807503</v>
      </c>
      <c r="AQ91" t="s">
        <v>1589</v>
      </c>
    </row>
    <row r="92" spans="1:43" customFormat="1" x14ac:dyDescent="0.25">
      <c r="A92">
        <v>807611</v>
      </c>
      <c r="B92" t="s">
        <v>903</v>
      </c>
      <c r="C92" t="s">
        <v>61</v>
      </c>
      <c r="D92" t="s">
        <v>266</v>
      </c>
      <c r="I92" t="s">
        <v>231</v>
      </c>
      <c r="P92" s="240"/>
      <c r="AN92" t="s">
        <v>667</v>
      </c>
      <c r="AO92">
        <f>VLOOKUP(A92,ورقة4!A$3:A$560,1,0)</f>
        <v>807611</v>
      </c>
      <c r="AQ92" t="s">
        <v>693</v>
      </c>
    </row>
    <row r="93" spans="1:43" customFormat="1" x14ac:dyDescent="0.25">
      <c r="A93">
        <v>807640</v>
      </c>
      <c r="B93" t="s">
        <v>905</v>
      </c>
      <c r="C93" t="s">
        <v>92</v>
      </c>
      <c r="D93" t="s">
        <v>270</v>
      </c>
      <c r="I93" t="s">
        <v>231</v>
      </c>
      <c r="P93" s="240"/>
      <c r="AN93" t="s">
        <v>667</v>
      </c>
      <c r="AO93">
        <f>VLOOKUP(A93,ورقة4!A$3:A$560,1,0)</f>
        <v>807640</v>
      </c>
    </row>
    <row r="94" spans="1:43" customFormat="1" x14ac:dyDescent="0.25">
      <c r="A94">
        <v>807748</v>
      </c>
      <c r="B94" t="s">
        <v>912</v>
      </c>
      <c r="C94" t="s">
        <v>345</v>
      </c>
      <c r="D94" t="s">
        <v>913</v>
      </c>
      <c r="I94" t="s">
        <v>231</v>
      </c>
      <c r="P94" s="240"/>
      <c r="AN94" t="s">
        <v>667</v>
      </c>
      <c r="AO94">
        <f>VLOOKUP(A94,ورقة4!A$3:A$560,1,0)</f>
        <v>807748</v>
      </c>
    </row>
    <row r="95" spans="1:43" customFormat="1" x14ac:dyDescent="0.25">
      <c r="A95">
        <v>807766</v>
      </c>
      <c r="B95" t="s">
        <v>915</v>
      </c>
      <c r="C95" t="s">
        <v>287</v>
      </c>
      <c r="D95" t="s">
        <v>161</v>
      </c>
      <c r="I95" t="s">
        <v>231</v>
      </c>
      <c r="P95" s="240"/>
      <c r="AN95" t="s">
        <v>667</v>
      </c>
      <c r="AO95">
        <f>VLOOKUP(A95,ورقة4!A$3:A$560,1,0)</f>
        <v>807766</v>
      </c>
      <c r="AQ95" t="s">
        <v>1589</v>
      </c>
    </row>
    <row r="96" spans="1:43" customFormat="1" x14ac:dyDescent="0.25">
      <c r="A96">
        <v>807768</v>
      </c>
      <c r="B96" t="s">
        <v>916</v>
      </c>
      <c r="C96" t="s">
        <v>917</v>
      </c>
      <c r="D96" t="s">
        <v>918</v>
      </c>
      <c r="I96" t="s">
        <v>231</v>
      </c>
      <c r="P96" s="240"/>
      <c r="AN96" t="s">
        <v>667</v>
      </c>
      <c r="AO96">
        <f>VLOOKUP(A96,ورقة4!A$3:A$560,1,0)</f>
        <v>807768</v>
      </c>
      <c r="AQ96" t="s">
        <v>693</v>
      </c>
    </row>
    <row r="97" spans="1:43" customFormat="1" x14ac:dyDescent="0.25">
      <c r="A97">
        <v>807810</v>
      </c>
      <c r="B97" t="s">
        <v>919</v>
      </c>
      <c r="C97" t="s">
        <v>68</v>
      </c>
      <c r="D97" t="s">
        <v>277</v>
      </c>
      <c r="I97" t="s">
        <v>231</v>
      </c>
      <c r="P97" s="240"/>
      <c r="AN97" t="s">
        <v>667</v>
      </c>
      <c r="AO97">
        <f>VLOOKUP(A97,ورقة4!A$3:A$560,1,0)</f>
        <v>807810</v>
      </c>
      <c r="AQ97" t="s">
        <v>731</v>
      </c>
    </row>
    <row r="98" spans="1:43" customFormat="1" x14ac:dyDescent="0.25">
      <c r="A98">
        <v>807881</v>
      </c>
      <c r="B98" t="s">
        <v>921</v>
      </c>
      <c r="C98" t="s">
        <v>91</v>
      </c>
      <c r="D98" t="s">
        <v>152</v>
      </c>
      <c r="I98" t="s">
        <v>231</v>
      </c>
      <c r="P98" s="240"/>
      <c r="AN98" t="s">
        <v>667</v>
      </c>
      <c r="AO98">
        <f>VLOOKUP(A98,ورقة4!A$3:A$560,1,0)</f>
        <v>807881</v>
      </c>
      <c r="AQ98" t="s">
        <v>696</v>
      </c>
    </row>
    <row r="99" spans="1:43" customFormat="1" x14ac:dyDescent="0.25">
      <c r="A99">
        <v>807983</v>
      </c>
      <c r="B99" t="s">
        <v>924</v>
      </c>
      <c r="C99" t="s">
        <v>282</v>
      </c>
      <c r="D99" t="s">
        <v>636</v>
      </c>
      <c r="I99" t="s">
        <v>231</v>
      </c>
      <c r="P99" s="240"/>
      <c r="AN99" t="s">
        <v>667</v>
      </c>
      <c r="AO99">
        <f>VLOOKUP(A99,ورقة4!A$3:A$560,1,0)</f>
        <v>807983</v>
      </c>
      <c r="AQ99" t="s">
        <v>731</v>
      </c>
    </row>
    <row r="100" spans="1:43" customFormat="1" x14ac:dyDescent="0.25">
      <c r="A100">
        <v>808042</v>
      </c>
      <c r="B100" t="s">
        <v>928</v>
      </c>
      <c r="C100" t="s">
        <v>929</v>
      </c>
      <c r="D100" t="s">
        <v>930</v>
      </c>
      <c r="I100" t="s">
        <v>231</v>
      </c>
      <c r="P100" s="240"/>
      <c r="AN100" t="s">
        <v>667</v>
      </c>
      <c r="AO100">
        <f>VLOOKUP(A100,ورقة4!A$3:A$560,1,0)</f>
        <v>808042</v>
      </c>
      <c r="AQ100" t="s">
        <v>731</v>
      </c>
    </row>
    <row r="101" spans="1:43" customFormat="1" x14ac:dyDescent="0.25">
      <c r="A101">
        <v>808109</v>
      </c>
      <c r="B101" t="s">
        <v>935</v>
      </c>
      <c r="C101" t="s">
        <v>99</v>
      </c>
      <c r="D101" t="s">
        <v>147</v>
      </c>
      <c r="I101" t="s">
        <v>231</v>
      </c>
      <c r="P101" s="240"/>
      <c r="AN101" t="s">
        <v>667</v>
      </c>
      <c r="AO101">
        <f>VLOOKUP(A101,ورقة4!A$3:A$560,1,0)</f>
        <v>808109</v>
      </c>
    </row>
    <row r="102" spans="1:43" customFormat="1" x14ac:dyDescent="0.25">
      <c r="A102">
        <v>808144</v>
      </c>
      <c r="B102" t="s">
        <v>936</v>
      </c>
      <c r="C102" t="s">
        <v>74</v>
      </c>
      <c r="D102" t="s">
        <v>937</v>
      </c>
      <c r="I102" t="s">
        <v>231</v>
      </c>
      <c r="P102" s="240"/>
      <c r="AN102" t="s">
        <v>667</v>
      </c>
      <c r="AO102">
        <f>VLOOKUP(A102,ورقة4!A$3:A$560,1,0)</f>
        <v>808144</v>
      </c>
    </row>
    <row r="103" spans="1:43" customFormat="1" x14ac:dyDescent="0.25">
      <c r="A103">
        <v>808325</v>
      </c>
      <c r="B103" t="s">
        <v>1583</v>
      </c>
      <c r="C103" t="s">
        <v>1584</v>
      </c>
      <c r="D103" t="s">
        <v>918</v>
      </c>
      <c r="I103" t="s">
        <v>231</v>
      </c>
      <c r="P103" s="240"/>
      <c r="AN103" t="s">
        <v>667</v>
      </c>
      <c r="AO103">
        <f>VLOOKUP(A103,ورقة4!A$3:A$560,1,0)</f>
        <v>808325</v>
      </c>
      <c r="AQ103" t="s">
        <v>716</v>
      </c>
    </row>
    <row r="104" spans="1:43" customFormat="1" x14ac:dyDescent="0.25">
      <c r="A104">
        <v>808374</v>
      </c>
      <c r="B104" t="s">
        <v>946</v>
      </c>
      <c r="C104" t="s">
        <v>631</v>
      </c>
      <c r="D104" t="s">
        <v>728</v>
      </c>
      <c r="I104" t="s">
        <v>231</v>
      </c>
      <c r="P104" s="240"/>
      <c r="AN104" t="s">
        <v>667</v>
      </c>
      <c r="AO104">
        <f>VLOOKUP(A104,ورقة4!A$3:A$560,1,0)</f>
        <v>808374</v>
      </c>
    </row>
    <row r="105" spans="1:43" customFormat="1" x14ac:dyDescent="0.25">
      <c r="A105">
        <v>808385</v>
      </c>
      <c r="B105" t="s">
        <v>947</v>
      </c>
      <c r="C105" t="s">
        <v>61</v>
      </c>
      <c r="D105" t="s">
        <v>133</v>
      </c>
      <c r="I105" t="s">
        <v>231</v>
      </c>
      <c r="P105" s="240"/>
      <c r="AN105" t="s">
        <v>667</v>
      </c>
      <c r="AO105">
        <f>VLOOKUP(A105,ورقة4!A$3:A$560,1,0)</f>
        <v>808385</v>
      </c>
      <c r="AQ105" t="s">
        <v>731</v>
      </c>
    </row>
    <row r="106" spans="1:43" customFormat="1" x14ac:dyDescent="0.25">
      <c r="A106">
        <v>808398</v>
      </c>
      <c r="B106" t="s">
        <v>948</v>
      </c>
      <c r="C106" t="s">
        <v>100</v>
      </c>
      <c r="D106" t="s">
        <v>108</v>
      </c>
      <c r="I106" t="s">
        <v>231</v>
      </c>
      <c r="P106" s="240"/>
      <c r="AN106" t="s">
        <v>667</v>
      </c>
      <c r="AO106">
        <f>VLOOKUP(A106,ورقة4!A$3:A$560,1,0)</f>
        <v>808398</v>
      </c>
      <c r="AQ106" t="s">
        <v>1589</v>
      </c>
    </row>
    <row r="107" spans="1:43" customFormat="1" x14ac:dyDescent="0.25">
      <c r="A107">
        <v>808405</v>
      </c>
      <c r="B107" t="s">
        <v>950</v>
      </c>
      <c r="C107" t="s">
        <v>376</v>
      </c>
      <c r="D107" t="s">
        <v>799</v>
      </c>
      <c r="I107" t="s">
        <v>231</v>
      </c>
      <c r="P107" s="240"/>
      <c r="AN107" t="s">
        <v>667</v>
      </c>
      <c r="AO107">
        <f>VLOOKUP(A107,ورقة4!A$3:A$560,1,0)</f>
        <v>808405</v>
      </c>
    </row>
    <row r="108" spans="1:43" customFormat="1" x14ac:dyDescent="0.25">
      <c r="A108">
        <v>808408</v>
      </c>
      <c r="B108" t="s">
        <v>951</v>
      </c>
      <c r="C108" t="s">
        <v>60</v>
      </c>
      <c r="D108" t="s">
        <v>952</v>
      </c>
      <c r="I108" t="s">
        <v>231</v>
      </c>
      <c r="P108" s="240"/>
      <c r="AN108" t="s">
        <v>667</v>
      </c>
      <c r="AO108">
        <f>VLOOKUP(A108,ورقة4!A$3:A$560,1,0)</f>
        <v>808408</v>
      </c>
      <c r="AQ108" t="s">
        <v>696</v>
      </c>
    </row>
    <row r="109" spans="1:43" customFormat="1" x14ac:dyDescent="0.25">
      <c r="A109">
        <v>808417</v>
      </c>
      <c r="B109" t="s">
        <v>953</v>
      </c>
      <c r="C109" t="s">
        <v>64</v>
      </c>
      <c r="D109" t="s">
        <v>356</v>
      </c>
      <c r="I109" t="s">
        <v>231</v>
      </c>
      <c r="P109" s="240"/>
      <c r="AN109" t="s">
        <v>667</v>
      </c>
      <c r="AO109">
        <f>VLOOKUP(A109,ورقة4!A$3:A$560,1,0)</f>
        <v>808417</v>
      </c>
      <c r="AQ109" t="s">
        <v>731</v>
      </c>
    </row>
    <row r="110" spans="1:43" customFormat="1" x14ac:dyDescent="0.25">
      <c r="A110">
        <v>808419</v>
      </c>
      <c r="B110" t="s">
        <v>954</v>
      </c>
      <c r="C110" t="s">
        <v>272</v>
      </c>
      <c r="D110" t="s">
        <v>377</v>
      </c>
      <c r="I110" t="s">
        <v>231</v>
      </c>
      <c r="P110" s="240"/>
      <c r="AN110" t="s">
        <v>667</v>
      </c>
      <c r="AO110">
        <f>VLOOKUP(A110,ورقة4!A$3:A$560,1,0)</f>
        <v>808419</v>
      </c>
      <c r="AQ110" t="s">
        <v>731</v>
      </c>
    </row>
    <row r="111" spans="1:43" customFormat="1" x14ac:dyDescent="0.25">
      <c r="A111">
        <v>808609</v>
      </c>
      <c r="B111" t="s">
        <v>961</v>
      </c>
      <c r="C111" t="s">
        <v>376</v>
      </c>
      <c r="D111" t="s">
        <v>839</v>
      </c>
      <c r="I111" t="s">
        <v>231</v>
      </c>
      <c r="P111" s="240"/>
      <c r="AN111" t="s">
        <v>667</v>
      </c>
      <c r="AO111">
        <f>VLOOKUP(A111,ورقة4!A$3:A$560,1,0)</f>
        <v>808609</v>
      </c>
      <c r="AQ111" t="s">
        <v>731</v>
      </c>
    </row>
    <row r="112" spans="1:43" customFormat="1" x14ac:dyDescent="0.25">
      <c r="A112">
        <v>808653</v>
      </c>
      <c r="B112" t="s">
        <v>965</v>
      </c>
      <c r="C112" t="s">
        <v>279</v>
      </c>
      <c r="D112" t="s">
        <v>632</v>
      </c>
      <c r="I112" t="s">
        <v>231</v>
      </c>
      <c r="P112" s="240"/>
      <c r="AN112" t="s">
        <v>667</v>
      </c>
      <c r="AO112">
        <f>VLOOKUP(A112,ورقة4!A$3:A$560,1,0)</f>
        <v>808653</v>
      </c>
      <c r="AQ112" t="s">
        <v>1590</v>
      </c>
    </row>
    <row r="113" spans="1:43" customFormat="1" x14ac:dyDescent="0.25">
      <c r="A113">
        <v>808727</v>
      </c>
      <c r="B113" t="s">
        <v>970</v>
      </c>
      <c r="C113" t="s">
        <v>971</v>
      </c>
      <c r="D113" t="s">
        <v>767</v>
      </c>
      <c r="I113" t="s">
        <v>231</v>
      </c>
      <c r="P113" s="240"/>
      <c r="AN113" t="s">
        <v>667</v>
      </c>
      <c r="AO113">
        <f>VLOOKUP(A113,ورقة4!A$3:A$560,1,0)</f>
        <v>808727</v>
      </c>
      <c r="AQ113" t="s">
        <v>731</v>
      </c>
    </row>
    <row r="114" spans="1:43" customFormat="1" x14ac:dyDescent="0.25">
      <c r="A114">
        <v>808763</v>
      </c>
      <c r="B114" t="s">
        <v>972</v>
      </c>
      <c r="C114" t="s">
        <v>973</v>
      </c>
      <c r="D114" t="s">
        <v>974</v>
      </c>
      <c r="I114" t="s">
        <v>231</v>
      </c>
      <c r="P114" s="240"/>
      <c r="AN114" t="s">
        <v>667</v>
      </c>
      <c r="AO114">
        <f>VLOOKUP(A114,ورقة4!A$3:A$560,1,0)</f>
        <v>808763</v>
      </c>
    </row>
    <row r="115" spans="1:43" customFormat="1" x14ac:dyDescent="0.25">
      <c r="A115">
        <v>808809</v>
      </c>
      <c r="B115" t="s">
        <v>976</v>
      </c>
      <c r="C115" t="s">
        <v>68</v>
      </c>
      <c r="D115" t="s">
        <v>152</v>
      </c>
      <c r="I115" t="s">
        <v>231</v>
      </c>
      <c r="P115" s="240"/>
      <c r="AN115" t="s">
        <v>667</v>
      </c>
      <c r="AO115">
        <f>VLOOKUP(A115,ورقة4!A$3:A$560,1,0)</f>
        <v>808809</v>
      </c>
      <c r="AQ115" t="s">
        <v>695</v>
      </c>
    </row>
    <row r="116" spans="1:43" customFormat="1" x14ac:dyDescent="0.25">
      <c r="A116">
        <v>808825</v>
      </c>
      <c r="B116" t="s">
        <v>977</v>
      </c>
      <c r="C116" t="s">
        <v>978</v>
      </c>
      <c r="D116" t="s">
        <v>979</v>
      </c>
      <c r="I116" t="s">
        <v>231</v>
      </c>
      <c r="P116" s="240"/>
      <c r="AN116" t="s">
        <v>667</v>
      </c>
      <c r="AO116">
        <f>VLOOKUP(A116,ورقة4!A$3:A$560,1,0)</f>
        <v>808825</v>
      </c>
    </row>
    <row r="117" spans="1:43" customFormat="1" x14ac:dyDescent="0.25">
      <c r="A117">
        <v>808885</v>
      </c>
      <c r="B117" t="s">
        <v>985</v>
      </c>
      <c r="C117" t="s">
        <v>986</v>
      </c>
      <c r="D117" t="s">
        <v>938</v>
      </c>
      <c r="I117" t="s">
        <v>231</v>
      </c>
      <c r="P117" s="240"/>
      <c r="AN117" t="s">
        <v>667</v>
      </c>
      <c r="AO117">
        <f>VLOOKUP(A117,ورقة4!A$3:A$560,1,0)</f>
        <v>808885</v>
      </c>
    </row>
    <row r="118" spans="1:43" customFormat="1" x14ac:dyDescent="0.25">
      <c r="A118">
        <v>808897</v>
      </c>
      <c r="B118" t="s">
        <v>987</v>
      </c>
      <c r="C118" t="s">
        <v>92</v>
      </c>
      <c r="D118" t="s">
        <v>150</v>
      </c>
      <c r="I118" t="s">
        <v>231</v>
      </c>
      <c r="P118" s="240"/>
      <c r="AN118" t="s">
        <v>667</v>
      </c>
      <c r="AO118">
        <f>VLOOKUP(A118,ورقة4!A$3:A$560,1,0)</f>
        <v>808897</v>
      </c>
      <c r="AQ118" t="s">
        <v>1590</v>
      </c>
    </row>
    <row r="119" spans="1:43" customFormat="1" x14ac:dyDescent="0.25">
      <c r="A119">
        <v>808923</v>
      </c>
      <c r="B119" t="s">
        <v>992</v>
      </c>
      <c r="C119" t="s">
        <v>77</v>
      </c>
      <c r="D119" t="s">
        <v>133</v>
      </c>
      <c r="I119" t="s">
        <v>231</v>
      </c>
      <c r="P119" s="240"/>
      <c r="AN119" t="s">
        <v>667</v>
      </c>
      <c r="AO119">
        <f>VLOOKUP(A119,ورقة4!A$3:A$560,1,0)</f>
        <v>808923</v>
      </c>
      <c r="AQ119" t="s">
        <v>731</v>
      </c>
    </row>
    <row r="120" spans="1:43" customFormat="1" x14ac:dyDescent="0.25">
      <c r="A120">
        <v>808966</v>
      </c>
      <c r="B120" t="s">
        <v>995</v>
      </c>
      <c r="C120" t="s">
        <v>391</v>
      </c>
      <c r="D120" t="s">
        <v>135</v>
      </c>
      <c r="I120" t="s">
        <v>231</v>
      </c>
      <c r="P120" s="240"/>
      <c r="AN120" t="s">
        <v>667</v>
      </c>
      <c r="AO120">
        <f>VLOOKUP(A120,ورقة4!A$3:A$560,1,0)</f>
        <v>808966</v>
      </c>
      <c r="AQ120" t="s">
        <v>731</v>
      </c>
    </row>
    <row r="121" spans="1:43" customFormat="1" x14ac:dyDescent="0.25">
      <c r="A121">
        <v>808984</v>
      </c>
      <c r="B121" t="s">
        <v>999</v>
      </c>
      <c r="C121" t="s">
        <v>63</v>
      </c>
      <c r="D121" t="s">
        <v>178</v>
      </c>
      <c r="I121" t="s">
        <v>231</v>
      </c>
      <c r="P121" s="240"/>
      <c r="AN121" t="s">
        <v>667</v>
      </c>
      <c r="AO121">
        <f>VLOOKUP(A121,ورقة4!A$3:A$560,1,0)</f>
        <v>808984</v>
      </c>
      <c r="AQ121" t="s">
        <v>731</v>
      </c>
    </row>
    <row r="122" spans="1:43" customFormat="1" x14ac:dyDescent="0.25">
      <c r="A122">
        <v>809089</v>
      </c>
      <c r="B122" t="s">
        <v>1005</v>
      </c>
      <c r="C122" t="s">
        <v>704</v>
      </c>
      <c r="D122" t="s">
        <v>108</v>
      </c>
      <c r="I122" t="s">
        <v>231</v>
      </c>
      <c r="P122" s="240"/>
      <c r="AN122" t="s">
        <v>667</v>
      </c>
      <c r="AO122">
        <f>VLOOKUP(A122,ورقة4!A$3:A$560,1,0)</f>
        <v>809089</v>
      </c>
      <c r="AQ122" t="s">
        <v>695</v>
      </c>
    </row>
    <row r="123" spans="1:43" customFormat="1" x14ac:dyDescent="0.25">
      <c r="A123">
        <v>809176</v>
      </c>
      <c r="B123" t="s">
        <v>1012</v>
      </c>
      <c r="C123" t="s">
        <v>69</v>
      </c>
      <c r="D123" t="s">
        <v>1013</v>
      </c>
      <c r="I123" t="s">
        <v>231</v>
      </c>
      <c r="P123" s="240"/>
      <c r="AN123" t="s">
        <v>667</v>
      </c>
      <c r="AO123">
        <f>VLOOKUP(A123,ورقة4!A$3:A$560,1,0)</f>
        <v>809176</v>
      </c>
      <c r="AQ123" t="s">
        <v>731</v>
      </c>
    </row>
    <row r="124" spans="1:43" customFormat="1" x14ac:dyDescent="0.25">
      <c r="A124">
        <v>809198</v>
      </c>
      <c r="B124" t="s">
        <v>1014</v>
      </c>
      <c r="C124" t="s">
        <v>1015</v>
      </c>
      <c r="D124" t="s">
        <v>1016</v>
      </c>
      <c r="I124" t="s">
        <v>231</v>
      </c>
      <c r="P124" s="240"/>
      <c r="AN124" t="s">
        <v>667</v>
      </c>
      <c r="AO124">
        <f>VLOOKUP(A124,ورقة4!A$3:A$560,1,0)</f>
        <v>809198</v>
      </c>
    </row>
    <row r="125" spans="1:43" customFormat="1" x14ac:dyDescent="0.25">
      <c r="A125">
        <v>809220</v>
      </c>
      <c r="B125" t="s">
        <v>1019</v>
      </c>
      <c r="C125" t="s">
        <v>359</v>
      </c>
      <c r="D125" t="s">
        <v>165</v>
      </c>
      <c r="I125" t="s">
        <v>231</v>
      </c>
      <c r="P125" s="240"/>
      <c r="AN125" t="s">
        <v>667</v>
      </c>
      <c r="AO125">
        <f>VLOOKUP(A125,ورقة4!A$3:A$560,1,0)</f>
        <v>809220</v>
      </c>
    </row>
    <row r="126" spans="1:43" customFormat="1" x14ac:dyDescent="0.25">
      <c r="A126">
        <v>809287</v>
      </c>
      <c r="B126" t="s">
        <v>1025</v>
      </c>
      <c r="C126" t="s">
        <v>292</v>
      </c>
      <c r="D126" t="s">
        <v>136</v>
      </c>
      <c r="I126" t="s">
        <v>231</v>
      </c>
      <c r="P126" s="240"/>
      <c r="AN126" t="s">
        <v>667</v>
      </c>
      <c r="AO126">
        <f>VLOOKUP(A126,ورقة4!A$3:A$560,1,0)</f>
        <v>809287</v>
      </c>
      <c r="AQ126" t="s">
        <v>731</v>
      </c>
    </row>
    <row r="127" spans="1:43" customFormat="1" x14ac:dyDescent="0.25">
      <c r="A127">
        <v>809361</v>
      </c>
      <c r="B127" t="s">
        <v>1030</v>
      </c>
      <c r="C127" t="s">
        <v>310</v>
      </c>
      <c r="D127" t="s">
        <v>133</v>
      </c>
      <c r="I127" t="s">
        <v>231</v>
      </c>
      <c r="P127" s="240"/>
      <c r="AN127" t="s">
        <v>667</v>
      </c>
      <c r="AO127">
        <f>VLOOKUP(A127,ورقة4!A$3:A$560,1,0)</f>
        <v>809361</v>
      </c>
    </row>
    <row r="128" spans="1:43" customFormat="1" x14ac:dyDescent="0.25">
      <c r="A128">
        <v>809363</v>
      </c>
      <c r="B128" t="s">
        <v>1031</v>
      </c>
      <c r="C128" t="s">
        <v>343</v>
      </c>
      <c r="D128" t="s">
        <v>189</v>
      </c>
      <c r="I128" t="s">
        <v>231</v>
      </c>
      <c r="P128" s="240"/>
      <c r="AN128" t="s">
        <v>667</v>
      </c>
      <c r="AO128">
        <f>VLOOKUP(A128,ورقة4!A$3:A$560,1,0)</f>
        <v>809363</v>
      </c>
      <c r="AQ128" t="s">
        <v>1590</v>
      </c>
    </row>
    <row r="129" spans="1:43" customFormat="1" x14ac:dyDescent="0.25">
      <c r="A129">
        <v>809373</v>
      </c>
      <c r="B129" t="s">
        <v>1032</v>
      </c>
      <c r="C129" t="s">
        <v>98</v>
      </c>
      <c r="D129" t="s">
        <v>823</v>
      </c>
      <c r="I129" t="s">
        <v>231</v>
      </c>
      <c r="P129" s="240"/>
      <c r="AN129" t="s">
        <v>667</v>
      </c>
      <c r="AO129">
        <f>VLOOKUP(A129,ورقة4!A$3:A$560,1,0)</f>
        <v>809373</v>
      </c>
      <c r="AQ129" t="s">
        <v>731</v>
      </c>
    </row>
    <row r="130" spans="1:43" customFormat="1" x14ac:dyDescent="0.25">
      <c r="A130">
        <v>809396</v>
      </c>
      <c r="B130" t="s">
        <v>1037</v>
      </c>
      <c r="C130" t="s">
        <v>1038</v>
      </c>
      <c r="D130" t="s">
        <v>260</v>
      </c>
      <c r="I130" t="s">
        <v>231</v>
      </c>
      <c r="P130" s="240"/>
      <c r="AN130" t="s">
        <v>667</v>
      </c>
      <c r="AO130">
        <f>VLOOKUP(A130,ورقة4!A$3:A$560,1,0)</f>
        <v>809396</v>
      </c>
    </row>
    <row r="131" spans="1:43" customFormat="1" x14ac:dyDescent="0.25">
      <c r="A131">
        <v>809443</v>
      </c>
      <c r="B131" t="s">
        <v>1042</v>
      </c>
      <c r="C131" t="s">
        <v>68</v>
      </c>
      <c r="D131" t="s">
        <v>161</v>
      </c>
      <c r="I131" t="s">
        <v>231</v>
      </c>
      <c r="P131" s="240"/>
      <c r="AN131" t="s">
        <v>667</v>
      </c>
      <c r="AO131">
        <f>VLOOKUP(A131,ورقة4!A$3:A$560,1,0)</f>
        <v>809443</v>
      </c>
      <c r="AQ131" t="s">
        <v>731</v>
      </c>
    </row>
    <row r="132" spans="1:43" customFormat="1" x14ac:dyDescent="0.25">
      <c r="A132">
        <v>809458</v>
      </c>
      <c r="B132" t="s">
        <v>1043</v>
      </c>
      <c r="C132" t="s">
        <v>350</v>
      </c>
      <c r="D132" t="s">
        <v>134</v>
      </c>
      <c r="I132" t="s">
        <v>231</v>
      </c>
      <c r="P132" s="240"/>
      <c r="AN132" t="s">
        <v>667</v>
      </c>
      <c r="AO132">
        <f>VLOOKUP(A132,ورقة4!A$3:A$560,1,0)</f>
        <v>809458</v>
      </c>
      <c r="AQ132" t="s">
        <v>731</v>
      </c>
    </row>
    <row r="133" spans="1:43" customFormat="1" x14ac:dyDescent="0.25">
      <c r="A133">
        <v>809508</v>
      </c>
      <c r="B133" t="s">
        <v>1045</v>
      </c>
      <c r="C133" t="s">
        <v>72</v>
      </c>
      <c r="D133" t="s">
        <v>650</v>
      </c>
      <c r="I133" t="s">
        <v>231</v>
      </c>
      <c r="P133" s="240"/>
      <c r="AN133" t="s">
        <v>667</v>
      </c>
      <c r="AO133">
        <f>VLOOKUP(A133,ورقة4!A$3:A$560,1,0)</f>
        <v>809508</v>
      </c>
      <c r="AQ133" t="s">
        <v>731</v>
      </c>
    </row>
    <row r="134" spans="1:43" customFormat="1" x14ac:dyDescent="0.25">
      <c r="A134">
        <v>809554</v>
      </c>
      <c r="B134" t="s">
        <v>1047</v>
      </c>
      <c r="C134" t="s">
        <v>61</v>
      </c>
      <c r="D134" t="s">
        <v>1048</v>
      </c>
      <c r="I134" t="s">
        <v>231</v>
      </c>
      <c r="P134" s="240"/>
      <c r="AN134" t="s">
        <v>667</v>
      </c>
      <c r="AO134">
        <f>VLOOKUP(A134,ورقة4!A$3:A$560,1,0)</f>
        <v>809554</v>
      </c>
      <c r="AQ134" t="s">
        <v>731</v>
      </c>
    </row>
    <row r="135" spans="1:43" customFormat="1" x14ac:dyDescent="0.25">
      <c r="A135">
        <v>809650</v>
      </c>
      <c r="B135" t="s">
        <v>1050</v>
      </c>
      <c r="C135" t="s">
        <v>1051</v>
      </c>
      <c r="D135" t="s">
        <v>1052</v>
      </c>
      <c r="I135" t="s">
        <v>231</v>
      </c>
      <c r="P135" s="240"/>
      <c r="AN135" t="s">
        <v>667</v>
      </c>
      <c r="AO135">
        <f>VLOOKUP(A135,ورقة4!A$3:A$560,1,0)</f>
        <v>809650</v>
      </c>
    </row>
    <row r="136" spans="1:43" customFormat="1" x14ac:dyDescent="0.25">
      <c r="A136">
        <v>809712</v>
      </c>
      <c r="B136" t="s">
        <v>1059</v>
      </c>
      <c r="C136" t="s">
        <v>61</v>
      </c>
      <c r="D136" t="s">
        <v>148</v>
      </c>
      <c r="I136" t="s">
        <v>231</v>
      </c>
      <c r="P136" s="240"/>
      <c r="AN136" t="s">
        <v>667</v>
      </c>
      <c r="AO136">
        <f>VLOOKUP(A136,ورقة4!A$3:A$560,1,0)</f>
        <v>809712</v>
      </c>
      <c r="AQ136" t="s">
        <v>731</v>
      </c>
    </row>
    <row r="137" spans="1:43" customFormat="1" x14ac:dyDescent="0.25">
      <c r="A137">
        <v>809717</v>
      </c>
      <c r="B137" t="s">
        <v>1060</v>
      </c>
      <c r="C137" t="s">
        <v>111</v>
      </c>
      <c r="D137" t="s">
        <v>529</v>
      </c>
      <c r="I137" t="s">
        <v>231</v>
      </c>
      <c r="P137" s="240"/>
      <c r="AN137" t="s">
        <v>667</v>
      </c>
      <c r="AO137">
        <f>VLOOKUP(A137,ورقة4!A$3:A$560,1,0)</f>
        <v>809717</v>
      </c>
    </row>
    <row r="138" spans="1:43" customFormat="1" x14ac:dyDescent="0.25">
      <c r="A138">
        <v>809831</v>
      </c>
      <c r="B138" t="s">
        <v>1070</v>
      </c>
      <c r="C138" t="s">
        <v>328</v>
      </c>
      <c r="D138" t="s">
        <v>1071</v>
      </c>
      <c r="I138" t="s">
        <v>231</v>
      </c>
      <c r="P138" s="240"/>
      <c r="AN138" t="s">
        <v>667</v>
      </c>
      <c r="AO138">
        <f>VLOOKUP(A138,ورقة4!A$3:A$560,1,0)</f>
        <v>809831</v>
      </c>
      <c r="AQ138" t="s">
        <v>1589</v>
      </c>
    </row>
    <row r="139" spans="1:43" customFormat="1" x14ac:dyDescent="0.25">
      <c r="A139">
        <v>809898</v>
      </c>
      <c r="B139" t="s">
        <v>1076</v>
      </c>
      <c r="C139" t="s">
        <v>343</v>
      </c>
      <c r="D139" t="s">
        <v>333</v>
      </c>
      <c r="I139" t="s">
        <v>231</v>
      </c>
      <c r="P139" s="240"/>
      <c r="AN139" t="s">
        <v>667</v>
      </c>
      <c r="AO139">
        <f>VLOOKUP(A139,ورقة4!A$3:A$560,1,0)</f>
        <v>809898</v>
      </c>
      <c r="AQ139" t="s">
        <v>1590</v>
      </c>
    </row>
    <row r="140" spans="1:43" customFormat="1" x14ac:dyDescent="0.25">
      <c r="A140">
        <v>809913</v>
      </c>
      <c r="B140" t="s">
        <v>751</v>
      </c>
      <c r="C140" t="s">
        <v>92</v>
      </c>
      <c r="D140" t="s">
        <v>313</v>
      </c>
      <c r="I140" t="s">
        <v>231</v>
      </c>
      <c r="P140" s="240"/>
      <c r="AN140" t="s">
        <v>667</v>
      </c>
      <c r="AO140">
        <f>VLOOKUP(A140,ورقة4!A$3:A$560,1,0)</f>
        <v>809913</v>
      </c>
      <c r="AQ140" t="s">
        <v>1589</v>
      </c>
    </row>
    <row r="141" spans="1:43" customFormat="1" x14ac:dyDescent="0.25">
      <c r="A141">
        <v>809926</v>
      </c>
      <c r="B141" t="s">
        <v>1078</v>
      </c>
      <c r="C141" t="s">
        <v>75</v>
      </c>
      <c r="D141" t="s">
        <v>521</v>
      </c>
      <c r="I141" t="s">
        <v>231</v>
      </c>
      <c r="P141" s="240"/>
      <c r="AN141" t="s">
        <v>667</v>
      </c>
      <c r="AO141">
        <f>VLOOKUP(A141,ورقة4!A$3:A$560,1,0)</f>
        <v>809926</v>
      </c>
      <c r="AQ141" t="s">
        <v>1589</v>
      </c>
    </row>
    <row r="142" spans="1:43" customFormat="1" x14ac:dyDescent="0.25">
      <c r="A142">
        <v>810078</v>
      </c>
      <c r="B142" t="s">
        <v>1086</v>
      </c>
      <c r="C142" t="s">
        <v>659</v>
      </c>
      <c r="D142" t="s">
        <v>494</v>
      </c>
      <c r="I142" t="s">
        <v>231</v>
      </c>
      <c r="P142" s="240"/>
      <c r="AN142" t="s">
        <v>667</v>
      </c>
      <c r="AO142">
        <f>VLOOKUP(A142,ورقة4!A$3:A$560,1,0)</f>
        <v>810078</v>
      </c>
      <c r="AQ142" t="s">
        <v>1590</v>
      </c>
    </row>
    <row r="143" spans="1:43" customFormat="1" x14ac:dyDescent="0.25">
      <c r="A143">
        <v>810126</v>
      </c>
      <c r="B143" t="s">
        <v>1090</v>
      </c>
      <c r="C143" t="s">
        <v>362</v>
      </c>
      <c r="D143" t="s">
        <v>266</v>
      </c>
      <c r="I143" t="s">
        <v>231</v>
      </c>
      <c r="P143" s="240"/>
      <c r="AN143" t="s">
        <v>667</v>
      </c>
      <c r="AO143">
        <f>VLOOKUP(A143,ورقة4!A$3:A$560,1,0)</f>
        <v>810126</v>
      </c>
      <c r="AQ143" t="s">
        <v>1589</v>
      </c>
    </row>
    <row r="144" spans="1:43" customFormat="1" x14ac:dyDescent="0.25">
      <c r="A144">
        <v>810134</v>
      </c>
      <c r="B144" t="s">
        <v>1091</v>
      </c>
      <c r="C144" t="s">
        <v>77</v>
      </c>
      <c r="D144" t="s">
        <v>316</v>
      </c>
      <c r="I144" t="s">
        <v>231</v>
      </c>
      <c r="P144" s="240"/>
      <c r="AN144" t="s">
        <v>667</v>
      </c>
      <c r="AO144">
        <f>VLOOKUP(A144,ورقة4!A$3:A$560,1,0)</f>
        <v>810134</v>
      </c>
    </row>
    <row r="145" spans="1:43" customFormat="1" x14ac:dyDescent="0.25">
      <c r="A145">
        <v>810302</v>
      </c>
      <c r="B145" t="s">
        <v>1096</v>
      </c>
      <c r="C145" t="s">
        <v>66</v>
      </c>
      <c r="D145" t="s">
        <v>181</v>
      </c>
      <c r="I145" t="s">
        <v>231</v>
      </c>
      <c r="P145" s="240"/>
      <c r="AN145" t="s">
        <v>667</v>
      </c>
      <c r="AO145">
        <f>VLOOKUP(A145,ورقة4!A$3:A$560,1,0)</f>
        <v>810302</v>
      </c>
      <c r="AQ145" t="s">
        <v>1590</v>
      </c>
    </row>
    <row r="146" spans="1:43" customFormat="1" x14ac:dyDescent="0.25">
      <c r="A146">
        <v>810308</v>
      </c>
      <c r="B146" t="s">
        <v>1098</v>
      </c>
      <c r="C146" t="s">
        <v>1099</v>
      </c>
      <c r="D146" t="s">
        <v>156</v>
      </c>
      <c r="I146" t="s">
        <v>231</v>
      </c>
      <c r="P146" s="240"/>
      <c r="AN146" t="s">
        <v>667</v>
      </c>
      <c r="AO146">
        <f>VLOOKUP(A146,ورقة4!A$3:A$560,1,0)</f>
        <v>810308</v>
      </c>
    </row>
    <row r="147" spans="1:43" customFormat="1" x14ac:dyDescent="0.25">
      <c r="A147">
        <v>810313</v>
      </c>
      <c r="B147" t="s">
        <v>1100</v>
      </c>
      <c r="C147" t="s">
        <v>60</v>
      </c>
      <c r="D147" t="s">
        <v>180</v>
      </c>
      <c r="I147" t="s">
        <v>231</v>
      </c>
      <c r="P147" s="240"/>
      <c r="AN147" t="s">
        <v>667</v>
      </c>
      <c r="AO147">
        <f>VLOOKUP(A147,ورقة4!A$3:A$560,1,0)</f>
        <v>810313</v>
      </c>
      <c r="AQ147" t="s">
        <v>695</v>
      </c>
    </row>
    <row r="148" spans="1:43" customFormat="1" x14ac:dyDescent="0.25">
      <c r="A148">
        <v>810410</v>
      </c>
      <c r="B148" t="s">
        <v>1113</v>
      </c>
      <c r="C148" t="s">
        <v>1114</v>
      </c>
      <c r="D148" t="s">
        <v>1115</v>
      </c>
      <c r="I148" t="s">
        <v>231</v>
      </c>
      <c r="P148" s="240"/>
      <c r="AN148" t="s">
        <v>667</v>
      </c>
      <c r="AO148">
        <f>VLOOKUP(A148,ورقة4!A$3:A$560,1,0)</f>
        <v>810410</v>
      </c>
      <c r="AQ148" t="s">
        <v>731</v>
      </c>
    </row>
    <row r="149" spans="1:43" customFormat="1" x14ac:dyDescent="0.25">
      <c r="A149">
        <v>810423</v>
      </c>
      <c r="B149" t="s">
        <v>1119</v>
      </c>
      <c r="C149" t="s">
        <v>1120</v>
      </c>
      <c r="D149" t="s">
        <v>383</v>
      </c>
      <c r="I149" t="s">
        <v>231</v>
      </c>
      <c r="P149" s="240"/>
      <c r="AN149" t="s">
        <v>667</v>
      </c>
      <c r="AO149">
        <f>VLOOKUP(A149,ورقة4!A$3:A$560,1,0)</f>
        <v>810423</v>
      </c>
      <c r="AQ149" t="s">
        <v>731</v>
      </c>
    </row>
    <row r="150" spans="1:43" customFormat="1" x14ac:dyDescent="0.25">
      <c r="A150">
        <v>810542</v>
      </c>
      <c r="B150" t="s">
        <v>1126</v>
      </c>
      <c r="C150" t="s">
        <v>343</v>
      </c>
      <c r="D150" t="s">
        <v>1127</v>
      </c>
      <c r="I150" t="s">
        <v>231</v>
      </c>
      <c r="P150" s="240"/>
      <c r="AN150" t="s">
        <v>667</v>
      </c>
      <c r="AO150">
        <f>VLOOKUP(A150,ورقة4!A$3:A$560,1,0)</f>
        <v>810542</v>
      </c>
      <c r="AQ150" t="s">
        <v>731</v>
      </c>
    </row>
    <row r="151" spans="1:43" customFormat="1" x14ac:dyDescent="0.25">
      <c r="A151">
        <v>810663</v>
      </c>
      <c r="B151" t="s">
        <v>1134</v>
      </c>
      <c r="C151" t="s">
        <v>60</v>
      </c>
      <c r="D151" t="s">
        <v>381</v>
      </c>
      <c r="I151" t="s">
        <v>231</v>
      </c>
      <c r="P151" s="240"/>
      <c r="AN151" t="s">
        <v>667</v>
      </c>
      <c r="AO151">
        <f>VLOOKUP(A151,ورقة4!A$3:A$560,1,0)</f>
        <v>810663</v>
      </c>
      <c r="AQ151" t="s">
        <v>1589</v>
      </c>
    </row>
    <row r="152" spans="1:43" customFormat="1" x14ac:dyDescent="0.25">
      <c r="A152">
        <v>810664</v>
      </c>
      <c r="B152" t="s">
        <v>1135</v>
      </c>
      <c r="C152" t="s">
        <v>1136</v>
      </c>
      <c r="D152" t="s">
        <v>169</v>
      </c>
      <c r="I152" t="s">
        <v>231</v>
      </c>
      <c r="P152" s="240"/>
      <c r="AN152" t="s">
        <v>667</v>
      </c>
      <c r="AO152">
        <f>VLOOKUP(A152,ورقة4!A$3:A$560,1,0)</f>
        <v>810664</v>
      </c>
      <c r="AQ152" t="s">
        <v>731</v>
      </c>
    </row>
    <row r="153" spans="1:43" customFormat="1" x14ac:dyDescent="0.25">
      <c r="A153">
        <v>810680</v>
      </c>
      <c r="B153" t="s">
        <v>1137</v>
      </c>
      <c r="C153" t="s">
        <v>66</v>
      </c>
      <c r="D153" t="s">
        <v>883</v>
      </c>
      <c r="I153" t="s">
        <v>231</v>
      </c>
      <c r="P153" s="240"/>
      <c r="AN153" t="s">
        <v>667</v>
      </c>
      <c r="AO153">
        <f>VLOOKUP(A153,ورقة4!A$3:A$560,1,0)</f>
        <v>810680</v>
      </c>
      <c r="AQ153" t="s">
        <v>1589</v>
      </c>
    </row>
    <row r="154" spans="1:43" customFormat="1" x14ac:dyDescent="0.25">
      <c r="A154">
        <v>810794</v>
      </c>
      <c r="B154" t="s">
        <v>1145</v>
      </c>
      <c r="C154" t="s">
        <v>259</v>
      </c>
      <c r="D154" t="s">
        <v>439</v>
      </c>
      <c r="I154" t="s">
        <v>231</v>
      </c>
      <c r="P154" s="240"/>
      <c r="AN154" t="s">
        <v>667</v>
      </c>
      <c r="AO154">
        <f>VLOOKUP(A154,ورقة4!A$3:A$560,1,0)</f>
        <v>810794</v>
      </c>
      <c r="AQ154" t="s">
        <v>731</v>
      </c>
    </row>
    <row r="155" spans="1:43" customFormat="1" x14ac:dyDescent="0.25">
      <c r="A155">
        <v>810801</v>
      </c>
      <c r="B155" t="s">
        <v>1146</v>
      </c>
      <c r="C155" t="s">
        <v>62</v>
      </c>
      <c r="D155" t="s">
        <v>170</v>
      </c>
      <c r="I155" t="s">
        <v>231</v>
      </c>
      <c r="P155" s="240"/>
      <c r="AN155" t="s">
        <v>667</v>
      </c>
      <c r="AO155">
        <f>VLOOKUP(A155,ورقة4!A$3:A$560,1,0)</f>
        <v>810801</v>
      </c>
      <c r="AQ155" t="s">
        <v>731</v>
      </c>
    </row>
    <row r="156" spans="1:43" customFormat="1" x14ac:dyDescent="0.25">
      <c r="A156">
        <v>810909</v>
      </c>
      <c r="B156" t="s">
        <v>1156</v>
      </c>
      <c r="C156" t="s">
        <v>1157</v>
      </c>
      <c r="D156" t="s">
        <v>1158</v>
      </c>
      <c r="I156" t="s">
        <v>231</v>
      </c>
      <c r="P156" s="240"/>
      <c r="AN156" t="s">
        <v>667</v>
      </c>
      <c r="AO156">
        <f>VLOOKUP(A156,ورقة4!A$3:A$560,1,0)</f>
        <v>810909</v>
      </c>
    </row>
    <row r="157" spans="1:43" customFormat="1" x14ac:dyDescent="0.25">
      <c r="A157">
        <v>811139</v>
      </c>
      <c r="B157" t="s">
        <v>1178</v>
      </c>
      <c r="C157" t="s">
        <v>72</v>
      </c>
      <c r="D157" t="s">
        <v>137</v>
      </c>
      <c r="I157" t="s">
        <v>231</v>
      </c>
      <c r="P157" s="240"/>
      <c r="AN157" t="s">
        <v>667</v>
      </c>
      <c r="AO157">
        <f>VLOOKUP(A157,ورقة4!A$3:A$560,1,0)</f>
        <v>811139</v>
      </c>
      <c r="AQ157" t="s">
        <v>695</v>
      </c>
    </row>
    <row r="158" spans="1:43" customFormat="1" x14ac:dyDescent="0.25">
      <c r="A158">
        <v>811142</v>
      </c>
      <c r="B158" t="s">
        <v>1179</v>
      </c>
      <c r="C158" t="s">
        <v>287</v>
      </c>
      <c r="D158" t="s">
        <v>261</v>
      </c>
      <c r="I158" t="s">
        <v>231</v>
      </c>
      <c r="P158" s="240"/>
      <c r="AN158" t="s">
        <v>667</v>
      </c>
      <c r="AO158">
        <f>VLOOKUP(A158,ورقة4!A$3:A$560,1,0)</f>
        <v>811142</v>
      </c>
    </row>
    <row r="159" spans="1:43" customFormat="1" x14ac:dyDescent="0.25">
      <c r="A159">
        <v>811167</v>
      </c>
      <c r="B159" t="s">
        <v>1181</v>
      </c>
      <c r="C159" t="s">
        <v>287</v>
      </c>
      <c r="D159" t="s">
        <v>261</v>
      </c>
      <c r="I159" t="s">
        <v>231</v>
      </c>
      <c r="P159" s="240"/>
      <c r="AN159" t="s">
        <v>667</v>
      </c>
      <c r="AO159">
        <f>VLOOKUP(A159,ورقة4!A$3:A$560,1,0)</f>
        <v>811167</v>
      </c>
    </row>
    <row r="160" spans="1:43" customFormat="1" x14ac:dyDescent="0.25">
      <c r="A160">
        <v>811205</v>
      </c>
      <c r="B160" t="s">
        <v>1183</v>
      </c>
      <c r="C160" t="s">
        <v>61</v>
      </c>
      <c r="D160" t="s">
        <v>169</v>
      </c>
      <c r="I160" t="s">
        <v>231</v>
      </c>
      <c r="P160" s="240"/>
      <c r="AN160" t="s">
        <v>667</v>
      </c>
      <c r="AO160">
        <f>VLOOKUP(A160,ورقة4!A$3:A$560,1,0)</f>
        <v>811205</v>
      </c>
      <c r="AQ160" t="s">
        <v>716</v>
      </c>
    </row>
    <row r="161" spans="1:43" customFormat="1" x14ac:dyDescent="0.25">
      <c r="A161">
        <v>811228</v>
      </c>
      <c r="B161" t="s">
        <v>1184</v>
      </c>
      <c r="C161" t="s">
        <v>331</v>
      </c>
      <c r="D161" t="s">
        <v>147</v>
      </c>
      <c r="I161" t="s">
        <v>231</v>
      </c>
      <c r="P161" s="240"/>
      <c r="AN161" t="s">
        <v>667</v>
      </c>
      <c r="AO161">
        <f>VLOOKUP(A161,ورقة4!A$3:A$560,1,0)</f>
        <v>811228</v>
      </c>
    </row>
    <row r="162" spans="1:43" customFormat="1" x14ac:dyDescent="0.25">
      <c r="A162">
        <v>811302</v>
      </c>
      <c r="B162" t="s">
        <v>1190</v>
      </c>
      <c r="C162" t="s">
        <v>350</v>
      </c>
      <c r="D162" t="s">
        <v>149</v>
      </c>
      <c r="I162" t="s">
        <v>231</v>
      </c>
      <c r="P162" s="240"/>
      <c r="AN162" t="s">
        <v>667</v>
      </c>
      <c r="AO162">
        <f>VLOOKUP(A162,ورقة4!A$3:A$560,1,0)</f>
        <v>811302</v>
      </c>
      <c r="AQ162" t="s">
        <v>1589</v>
      </c>
    </row>
    <row r="163" spans="1:43" customFormat="1" x14ac:dyDescent="0.25">
      <c r="A163">
        <v>811543</v>
      </c>
      <c r="B163" t="s">
        <v>1202</v>
      </c>
      <c r="C163" t="s">
        <v>68</v>
      </c>
      <c r="D163" t="s">
        <v>348</v>
      </c>
      <c r="I163" t="s">
        <v>231</v>
      </c>
      <c r="P163" s="240"/>
      <c r="AN163" t="s">
        <v>667</v>
      </c>
      <c r="AO163">
        <f>VLOOKUP(A163,ورقة4!A$3:A$560,1,0)</f>
        <v>811543</v>
      </c>
    </row>
    <row r="164" spans="1:43" customFormat="1" x14ac:dyDescent="0.25">
      <c r="A164">
        <v>811643</v>
      </c>
      <c r="B164" t="s">
        <v>1211</v>
      </c>
      <c r="C164" t="s">
        <v>1212</v>
      </c>
      <c r="D164" t="s">
        <v>1213</v>
      </c>
      <c r="I164" t="s">
        <v>231</v>
      </c>
      <c r="P164" s="240"/>
      <c r="AN164" t="s">
        <v>667</v>
      </c>
      <c r="AO164">
        <f>VLOOKUP(A164,ورقة4!A$3:A$560,1,0)</f>
        <v>811643</v>
      </c>
      <c r="AQ164" t="s">
        <v>1590</v>
      </c>
    </row>
    <row r="165" spans="1:43" customFormat="1" x14ac:dyDescent="0.25">
      <c r="A165">
        <v>811673</v>
      </c>
      <c r="B165" t="s">
        <v>1218</v>
      </c>
      <c r="C165" t="s">
        <v>92</v>
      </c>
      <c r="D165" t="s">
        <v>168</v>
      </c>
      <c r="I165" t="s">
        <v>231</v>
      </c>
      <c r="P165" s="240"/>
      <c r="AN165" t="s">
        <v>667</v>
      </c>
      <c r="AO165">
        <f>VLOOKUP(A165,ورقة4!A$3:A$560,1,0)</f>
        <v>811673</v>
      </c>
    </row>
    <row r="166" spans="1:43" customFormat="1" x14ac:dyDescent="0.25">
      <c r="A166">
        <v>811774</v>
      </c>
      <c r="B166" t="s">
        <v>1225</v>
      </c>
      <c r="C166" t="s">
        <v>85</v>
      </c>
      <c r="D166" t="s">
        <v>146</v>
      </c>
      <c r="I166" t="s">
        <v>231</v>
      </c>
      <c r="P166" s="240"/>
      <c r="AN166" t="s">
        <v>667</v>
      </c>
      <c r="AO166">
        <f>VLOOKUP(A166,ورقة4!A$3:A$560,1,0)</f>
        <v>811774</v>
      </c>
    </row>
    <row r="167" spans="1:43" customFormat="1" x14ac:dyDescent="0.25">
      <c r="A167">
        <v>811800</v>
      </c>
      <c r="B167" t="s">
        <v>1226</v>
      </c>
      <c r="C167" t="s">
        <v>259</v>
      </c>
      <c r="D167" t="s">
        <v>364</v>
      </c>
      <c r="I167" t="s">
        <v>231</v>
      </c>
      <c r="P167" s="240"/>
      <c r="AN167" t="s">
        <v>667</v>
      </c>
      <c r="AO167">
        <f>VLOOKUP(A167,ورقة4!A$3:A$560,1,0)</f>
        <v>811800</v>
      </c>
      <c r="AQ167" t="s">
        <v>693</v>
      </c>
    </row>
    <row r="168" spans="1:43" customFormat="1" x14ac:dyDescent="0.25">
      <c r="A168">
        <v>811807</v>
      </c>
      <c r="B168" t="s">
        <v>1227</v>
      </c>
      <c r="C168" t="s">
        <v>61</v>
      </c>
      <c r="D168" t="s">
        <v>325</v>
      </c>
      <c r="I168" t="s">
        <v>231</v>
      </c>
      <c r="P168" s="240"/>
      <c r="AN168" t="s">
        <v>667</v>
      </c>
      <c r="AO168">
        <f>VLOOKUP(A168,ورقة4!A$3:A$560,1,0)</f>
        <v>811807</v>
      </c>
      <c r="AQ168" t="s">
        <v>731</v>
      </c>
    </row>
    <row r="169" spans="1:43" customFormat="1" x14ac:dyDescent="0.25">
      <c r="A169">
        <v>811837</v>
      </c>
      <c r="B169" t="s">
        <v>1232</v>
      </c>
      <c r="C169" t="s">
        <v>81</v>
      </c>
      <c r="D169" t="s">
        <v>706</v>
      </c>
      <c r="I169" t="s">
        <v>231</v>
      </c>
      <c r="P169" s="240"/>
      <c r="AN169" t="s">
        <v>667</v>
      </c>
      <c r="AO169">
        <f>VLOOKUP(A169,ورقة4!A$3:A$560,1,0)</f>
        <v>811837</v>
      </c>
    </row>
    <row r="170" spans="1:43" customFormat="1" x14ac:dyDescent="0.25">
      <c r="A170">
        <v>811838</v>
      </c>
      <c r="B170" t="s">
        <v>1233</v>
      </c>
      <c r="C170" t="s">
        <v>331</v>
      </c>
      <c r="D170" t="s">
        <v>619</v>
      </c>
      <c r="I170" t="s">
        <v>231</v>
      </c>
      <c r="P170" s="240"/>
      <c r="AN170" t="s">
        <v>667</v>
      </c>
      <c r="AO170">
        <f>VLOOKUP(A170,ورقة4!A$3:A$560,1,0)</f>
        <v>811838</v>
      </c>
      <c r="AQ170" t="s">
        <v>731</v>
      </c>
    </row>
    <row r="171" spans="1:43" customFormat="1" x14ac:dyDescent="0.25">
      <c r="A171">
        <v>811845</v>
      </c>
      <c r="B171" t="s">
        <v>1234</v>
      </c>
      <c r="C171" t="s">
        <v>318</v>
      </c>
      <c r="D171" t="s">
        <v>154</v>
      </c>
      <c r="I171" t="s">
        <v>231</v>
      </c>
      <c r="P171" s="240"/>
      <c r="AN171" t="s">
        <v>667</v>
      </c>
      <c r="AO171">
        <f>VLOOKUP(A171,ورقة4!A$3:A$560,1,0)</f>
        <v>811845</v>
      </c>
      <c r="AQ171" t="s">
        <v>693</v>
      </c>
    </row>
    <row r="172" spans="1:43" customFormat="1" x14ac:dyDescent="0.25">
      <c r="A172">
        <v>811874</v>
      </c>
      <c r="B172" t="s">
        <v>1238</v>
      </c>
      <c r="C172" t="s">
        <v>85</v>
      </c>
      <c r="D172" t="s">
        <v>440</v>
      </c>
      <c r="I172" t="s">
        <v>231</v>
      </c>
      <c r="P172" s="240"/>
      <c r="AN172" t="s">
        <v>667</v>
      </c>
      <c r="AO172">
        <f>VLOOKUP(A172,ورقة4!A$3:A$560,1,0)</f>
        <v>811874</v>
      </c>
      <c r="AQ172" t="s">
        <v>693</v>
      </c>
    </row>
    <row r="173" spans="1:43" customFormat="1" x14ac:dyDescent="0.25">
      <c r="A173">
        <v>811893</v>
      </c>
      <c r="B173" t="s">
        <v>419</v>
      </c>
      <c r="C173" t="s">
        <v>56</v>
      </c>
      <c r="D173" t="s">
        <v>1239</v>
      </c>
      <c r="I173" t="s">
        <v>231</v>
      </c>
      <c r="P173" s="240"/>
      <c r="AN173" t="s">
        <v>667</v>
      </c>
      <c r="AO173">
        <f>VLOOKUP(A173,ورقة4!A$3:A$560,1,0)</f>
        <v>811893</v>
      </c>
      <c r="AQ173" t="s">
        <v>731</v>
      </c>
    </row>
    <row r="174" spans="1:43" customFormat="1" x14ac:dyDescent="0.25">
      <c r="A174">
        <v>811894</v>
      </c>
      <c r="B174" t="s">
        <v>1240</v>
      </c>
      <c r="C174" t="s">
        <v>77</v>
      </c>
      <c r="D174" t="s">
        <v>159</v>
      </c>
      <c r="I174" t="s">
        <v>231</v>
      </c>
      <c r="P174" s="240"/>
      <c r="AN174" t="s">
        <v>667</v>
      </c>
      <c r="AO174">
        <f>VLOOKUP(A174,ورقة4!A$3:A$560,1,0)</f>
        <v>811894</v>
      </c>
      <c r="AQ174" t="s">
        <v>1589</v>
      </c>
    </row>
    <row r="175" spans="1:43" customFormat="1" x14ac:dyDescent="0.25">
      <c r="A175">
        <v>811899</v>
      </c>
      <c r="B175" t="s">
        <v>1241</v>
      </c>
      <c r="C175" t="s">
        <v>1242</v>
      </c>
      <c r="D175" t="s">
        <v>663</v>
      </c>
      <c r="I175" t="s">
        <v>231</v>
      </c>
      <c r="P175" s="240"/>
      <c r="AN175" t="s">
        <v>667</v>
      </c>
      <c r="AO175">
        <f>VLOOKUP(A175,ورقة4!A$3:A$560,1,0)</f>
        <v>811899</v>
      </c>
      <c r="AQ175" t="s">
        <v>731</v>
      </c>
    </row>
    <row r="176" spans="1:43" customFormat="1" x14ac:dyDescent="0.25">
      <c r="A176">
        <v>811984</v>
      </c>
      <c r="B176" t="s">
        <v>605</v>
      </c>
      <c r="C176" t="s">
        <v>272</v>
      </c>
      <c r="D176" t="s">
        <v>1249</v>
      </c>
      <c r="I176" t="s">
        <v>231</v>
      </c>
      <c r="P176" s="240"/>
      <c r="AN176" t="s">
        <v>667</v>
      </c>
      <c r="AO176">
        <f>VLOOKUP(A176,ورقة4!A$3:A$560,1,0)</f>
        <v>811984</v>
      </c>
    </row>
    <row r="177" spans="1:43" customFormat="1" x14ac:dyDescent="0.25">
      <c r="A177">
        <v>812246</v>
      </c>
      <c r="B177" t="s">
        <v>1265</v>
      </c>
      <c r="C177" t="s">
        <v>301</v>
      </c>
      <c r="D177" t="s">
        <v>145</v>
      </c>
      <c r="I177" t="s">
        <v>231</v>
      </c>
      <c r="P177" s="240"/>
      <c r="AN177" t="s">
        <v>667</v>
      </c>
      <c r="AO177">
        <f>VLOOKUP(A177,ورقة4!A$3:A$560,1,0)</f>
        <v>812246</v>
      </c>
    </row>
    <row r="178" spans="1:43" customFormat="1" x14ac:dyDescent="0.25">
      <c r="A178">
        <v>812260</v>
      </c>
      <c r="B178" t="s">
        <v>1266</v>
      </c>
      <c r="C178" t="s">
        <v>69</v>
      </c>
      <c r="D178" t="s">
        <v>269</v>
      </c>
      <c r="I178" t="s">
        <v>231</v>
      </c>
      <c r="P178" s="240"/>
      <c r="AN178" t="s">
        <v>667</v>
      </c>
      <c r="AO178">
        <f>VLOOKUP(A178,ورقة4!A$3:A$560,1,0)</f>
        <v>812260</v>
      </c>
    </row>
    <row r="179" spans="1:43" customFormat="1" x14ac:dyDescent="0.25">
      <c r="A179">
        <v>812297</v>
      </c>
      <c r="B179" t="s">
        <v>1270</v>
      </c>
      <c r="C179" t="s">
        <v>382</v>
      </c>
      <c r="D179" t="s">
        <v>336</v>
      </c>
      <c r="I179" t="s">
        <v>231</v>
      </c>
      <c r="P179" s="240"/>
      <c r="AN179" t="s">
        <v>667</v>
      </c>
      <c r="AO179">
        <f>VLOOKUP(A179,ورقة4!A$3:A$560,1,0)</f>
        <v>812297</v>
      </c>
    </row>
    <row r="180" spans="1:43" customFormat="1" x14ac:dyDescent="0.25">
      <c r="A180">
        <v>812631</v>
      </c>
      <c r="B180" t="s">
        <v>1297</v>
      </c>
      <c r="C180" t="s">
        <v>109</v>
      </c>
      <c r="D180" t="s">
        <v>289</v>
      </c>
      <c r="I180" t="s">
        <v>231</v>
      </c>
      <c r="P180" s="240"/>
      <c r="AN180" t="s">
        <v>667</v>
      </c>
      <c r="AO180">
        <f>VLOOKUP(A180,ورقة4!A$3:A$560,1,0)</f>
        <v>812631</v>
      </c>
    </row>
    <row r="181" spans="1:43" customFormat="1" x14ac:dyDescent="0.25">
      <c r="A181">
        <v>812668</v>
      </c>
      <c r="B181" t="s">
        <v>1302</v>
      </c>
      <c r="C181" t="s">
        <v>303</v>
      </c>
      <c r="D181" t="s">
        <v>161</v>
      </c>
      <c r="I181" t="s">
        <v>231</v>
      </c>
      <c r="P181" s="240"/>
      <c r="AN181" t="s">
        <v>667</v>
      </c>
      <c r="AO181">
        <f>VLOOKUP(A181,ورقة4!A$3:A$560,1,0)</f>
        <v>812668</v>
      </c>
      <c r="AQ181" t="s">
        <v>1590</v>
      </c>
    </row>
    <row r="182" spans="1:43" customFormat="1" x14ac:dyDescent="0.25">
      <c r="A182">
        <v>812866</v>
      </c>
      <c r="B182" t="s">
        <v>1314</v>
      </c>
      <c r="C182" t="s">
        <v>762</v>
      </c>
      <c r="D182" t="s">
        <v>1315</v>
      </c>
      <c r="I182" t="s">
        <v>231</v>
      </c>
      <c r="P182" s="240"/>
      <c r="AN182" t="s">
        <v>667</v>
      </c>
      <c r="AO182">
        <f>VLOOKUP(A182,ورقة4!A$3:A$560,1,0)</f>
        <v>812866</v>
      </c>
    </row>
    <row r="183" spans="1:43" customFormat="1" x14ac:dyDescent="0.25">
      <c r="A183">
        <v>813044</v>
      </c>
      <c r="B183" t="s">
        <v>1328</v>
      </c>
      <c r="C183" t="s">
        <v>65</v>
      </c>
      <c r="D183" t="s">
        <v>174</v>
      </c>
      <c r="I183" t="s">
        <v>231</v>
      </c>
      <c r="P183" s="240"/>
      <c r="AN183" t="s">
        <v>667</v>
      </c>
      <c r="AO183">
        <f>VLOOKUP(A183,ورقة4!A$3:A$560,1,0)</f>
        <v>813044</v>
      </c>
      <c r="AQ183" t="s">
        <v>731</v>
      </c>
    </row>
    <row r="184" spans="1:43" customFormat="1" x14ac:dyDescent="0.25">
      <c r="A184">
        <v>813413</v>
      </c>
      <c r="B184" t="s">
        <v>1349</v>
      </c>
      <c r="C184" t="s">
        <v>66</v>
      </c>
      <c r="D184" t="s">
        <v>526</v>
      </c>
      <c r="I184" t="s">
        <v>231</v>
      </c>
      <c r="P184" s="240"/>
      <c r="AN184" t="s">
        <v>667</v>
      </c>
      <c r="AO184">
        <f>VLOOKUP(A184,ورقة4!A$3:A$560,1,0)</f>
        <v>813413</v>
      </c>
      <c r="AQ184" t="s">
        <v>731</v>
      </c>
    </row>
    <row r="185" spans="1:43" customFormat="1" x14ac:dyDescent="0.25">
      <c r="A185">
        <v>813423</v>
      </c>
      <c r="B185" t="s">
        <v>1351</v>
      </c>
      <c r="C185" t="s">
        <v>256</v>
      </c>
      <c r="D185" t="s">
        <v>164</v>
      </c>
      <c r="I185" t="s">
        <v>231</v>
      </c>
      <c r="P185" s="240"/>
      <c r="AN185" t="s">
        <v>667</v>
      </c>
      <c r="AO185">
        <f>VLOOKUP(A185,ورقة4!A$3:A$560,1,0)</f>
        <v>813423</v>
      </c>
      <c r="AQ185" t="s">
        <v>1589</v>
      </c>
    </row>
    <row r="186" spans="1:43" customFormat="1" x14ac:dyDescent="0.25">
      <c r="A186">
        <v>813431</v>
      </c>
      <c r="B186" t="s">
        <v>1355</v>
      </c>
      <c r="C186" t="s">
        <v>328</v>
      </c>
      <c r="D186" t="s">
        <v>349</v>
      </c>
      <c r="I186" t="s">
        <v>231</v>
      </c>
      <c r="P186" s="240"/>
      <c r="AN186" t="s">
        <v>667</v>
      </c>
      <c r="AO186">
        <f>VLOOKUP(A186,ورقة4!A$3:A$560,1,0)</f>
        <v>813431</v>
      </c>
    </row>
    <row r="187" spans="1:43" customFormat="1" x14ac:dyDescent="0.25">
      <c r="A187">
        <v>813486</v>
      </c>
      <c r="B187" t="s">
        <v>1358</v>
      </c>
      <c r="C187" t="s">
        <v>384</v>
      </c>
      <c r="D187" t="s">
        <v>1359</v>
      </c>
      <c r="I187" t="s">
        <v>231</v>
      </c>
      <c r="P187" s="240"/>
      <c r="AN187" t="s">
        <v>667</v>
      </c>
      <c r="AO187">
        <f>VLOOKUP(A187,ورقة4!A$3:A$560,1,0)</f>
        <v>813486</v>
      </c>
    </row>
    <row r="188" spans="1:43" customFormat="1" x14ac:dyDescent="0.25">
      <c r="A188">
        <v>814068</v>
      </c>
      <c r="B188" t="s">
        <v>1412</v>
      </c>
      <c r="C188" t="s">
        <v>372</v>
      </c>
      <c r="D188" t="s">
        <v>347</v>
      </c>
      <c r="I188" t="s">
        <v>231</v>
      </c>
      <c r="P188" s="240"/>
      <c r="AN188" t="s">
        <v>667</v>
      </c>
      <c r="AO188">
        <f>VLOOKUP(A188,ورقة4!A$3:A$560,1,0)</f>
        <v>814068</v>
      </c>
    </row>
    <row r="189" spans="1:43" customFormat="1" x14ac:dyDescent="0.25">
      <c r="A189">
        <v>814093</v>
      </c>
      <c r="B189" t="s">
        <v>1416</v>
      </c>
      <c r="C189" t="s">
        <v>60</v>
      </c>
      <c r="D189" t="s">
        <v>163</v>
      </c>
      <c r="I189" t="s">
        <v>231</v>
      </c>
      <c r="P189" s="240"/>
      <c r="AN189" t="s">
        <v>667</v>
      </c>
      <c r="AO189">
        <f>VLOOKUP(A189,ورقة4!A$3:A$560,1,0)</f>
        <v>814093</v>
      </c>
    </row>
    <row r="190" spans="1:43" customFormat="1" x14ac:dyDescent="0.25">
      <c r="A190">
        <v>800644</v>
      </c>
      <c r="B190" t="s">
        <v>710</v>
      </c>
      <c r="C190" t="s">
        <v>397</v>
      </c>
      <c r="D190" t="s">
        <v>389</v>
      </c>
      <c r="E190" t="s">
        <v>117</v>
      </c>
      <c r="G190" t="s">
        <v>692</v>
      </c>
      <c r="H190" t="s">
        <v>467</v>
      </c>
      <c r="I190" t="s">
        <v>231</v>
      </c>
      <c r="K190">
        <v>0</v>
      </c>
      <c r="L190">
        <v>0</v>
      </c>
      <c r="M190">
        <v>0</v>
      </c>
      <c r="N190" t="s">
        <v>453</v>
      </c>
      <c r="P190" s="240"/>
      <c r="Q190">
        <v>0</v>
      </c>
      <c r="AO190">
        <f>VLOOKUP(A190,ورقة4!A$3:A$560,1,0)</f>
        <v>800644</v>
      </c>
      <c r="AP190">
        <v>800644</v>
      </c>
      <c r="AQ190" t="s">
        <v>1589</v>
      </c>
    </row>
    <row r="191" spans="1:43" customFormat="1" x14ac:dyDescent="0.25">
      <c r="A191">
        <v>800826</v>
      </c>
      <c r="B191" t="s">
        <v>711</v>
      </c>
      <c r="C191" t="s">
        <v>712</v>
      </c>
      <c r="D191" t="s">
        <v>713</v>
      </c>
      <c r="E191" t="s">
        <v>117</v>
      </c>
      <c r="G191" t="s">
        <v>504</v>
      </c>
      <c r="H191" t="s">
        <v>1526</v>
      </c>
      <c r="I191" t="s">
        <v>231</v>
      </c>
      <c r="K191">
        <v>0</v>
      </c>
      <c r="L191">
        <v>0</v>
      </c>
      <c r="M191">
        <v>0</v>
      </c>
      <c r="N191" t="s">
        <v>453</v>
      </c>
      <c r="P191" s="240"/>
      <c r="Q191">
        <v>0</v>
      </c>
      <c r="AO191">
        <f>VLOOKUP(A191,ورقة4!A$3:A$560,1,0)</f>
        <v>800826</v>
      </c>
      <c r="AP191">
        <v>800826</v>
      </c>
      <c r="AQ191" t="s">
        <v>1589</v>
      </c>
    </row>
    <row r="192" spans="1:43" customFormat="1" x14ac:dyDescent="0.25">
      <c r="A192">
        <v>801518</v>
      </c>
      <c r="B192" t="s">
        <v>725</v>
      </c>
      <c r="C192" t="s">
        <v>73</v>
      </c>
      <c r="D192" t="s">
        <v>159</v>
      </c>
      <c r="E192" t="s">
        <v>117</v>
      </c>
      <c r="G192" t="s">
        <v>491</v>
      </c>
      <c r="H192" t="s">
        <v>467</v>
      </c>
      <c r="I192" t="s">
        <v>231</v>
      </c>
      <c r="K192" t="s">
        <v>212</v>
      </c>
      <c r="L192">
        <v>2004</v>
      </c>
      <c r="M192" t="s">
        <v>203</v>
      </c>
      <c r="N192" t="s">
        <v>203</v>
      </c>
      <c r="P192" s="240"/>
      <c r="Q192">
        <v>0</v>
      </c>
      <c r="AO192">
        <f>VLOOKUP(A192,ورقة4!A$3:A$560,1,0)</f>
        <v>801518</v>
      </c>
      <c r="AP192">
        <v>801518</v>
      </c>
    </row>
    <row r="193" spans="1:43" customFormat="1" x14ac:dyDescent="0.25">
      <c r="A193">
        <v>802813</v>
      </c>
      <c r="B193" t="s">
        <v>736</v>
      </c>
      <c r="C193" t="s">
        <v>298</v>
      </c>
      <c r="D193" t="s">
        <v>141</v>
      </c>
      <c r="E193" t="s">
        <v>118</v>
      </c>
      <c r="G193" t="s">
        <v>198</v>
      </c>
      <c r="H193" t="s">
        <v>467</v>
      </c>
      <c r="I193" t="s">
        <v>231</v>
      </c>
      <c r="K193">
        <v>0</v>
      </c>
      <c r="L193">
        <v>0</v>
      </c>
      <c r="M193">
        <v>0</v>
      </c>
      <c r="N193" t="s">
        <v>198</v>
      </c>
      <c r="P193" s="240"/>
      <c r="Q193">
        <v>0</v>
      </c>
      <c r="AO193">
        <f>VLOOKUP(A193,ورقة4!A$3:A$560,1,0)</f>
        <v>802813</v>
      </c>
      <c r="AP193">
        <v>802813</v>
      </c>
    </row>
    <row r="194" spans="1:43" customFormat="1" x14ac:dyDescent="0.25">
      <c r="A194">
        <v>803354</v>
      </c>
      <c r="B194" t="s">
        <v>739</v>
      </c>
      <c r="C194" t="s">
        <v>740</v>
      </c>
      <c r="D194" t="s">
        <v>616</v>
      </c>
      <c r="E194" t="s">
        <v>117</v>
      </c>
      <c r="G194" t="s">
        <v>198</v>
      </c>
      <c r="H194" t="s">
        <v>467</v>
      </c>
      <c r="I194" t="s">
        <v>231</v>
      </c>
      <c r="K194">
        <v>0</v>
      </c>
      <c r="L194">
        <v>0</v>
      </c>
      <c r="M194">
        <v>0</v>
      </c>
      <c r="P194" s="240"/>
      <c r="Q194">
        <v>0</v>
      </c>
      <c r="AO194">
        <f>VLOOKUP(A194,ورقة4!A$3:A$560,1,0)</f>
        <v>803354</v>
      </c>
      <c r="AP194">
        <v>803354</v>
      </c>
    </row>
    <row r="195" spans="1:43" customFormat="1" x14ac:dyDescent="0.25">
      <c r="A195">
        <v>803580</v>
      </c>
      <c r="B195" t="s">
        <v>741</v>
      </c>
      <c r="C195" t="s">
        <v>418</v>
      </c>
      <c r="D195" t="s">
        <v>167</v>
      </c>
      <c r="E195" t="s">
        <v>118</v>
      </c>
      <c r="G195" t="s">
        <v>470</v>
      </c>
      <c r="H195" t="s">
        <v>467</v>
      </c>
      <c r="I195" t="s">
        <v>231</v>
      </c>
      <c r="K195">
        <v>0</v>
      </c>
      <c r="L195">
        <v>0</v>
      </c>
      <c r="M195">
        <v>0</v>
      </c>
      <c r="N195" t="s">
        <v>198</v>
      </c>
      <c r="P195" s="240"/>
      <c r="Q195">
        <v>0</v>
      </c>
      <c r="AO195">
        <f>VLOOKUP(A195,ورقة4!A$3:A$560,1,0)</f>
        <v>803580</v>
      </c>
      <c r="AP195">
        <v>803580</v>
      </c>
    </row>
    <row r="196" spans="1:43" customFormat="1" x14ac:dyDescent="0.25">
      <c r="A196">
        <v>803705</v>
      </c>
      <c r="B196" t="s">
        <v>742</v>
      </c>
      <c r="C196" t="s">
        <v>59</v>
      </c>
      <c r="D196" t="s">
        <v>141</v>
      </c>
      <c r="E196" t="s">
        <v>117</v>
      </c>
      <c r="G196" t="s">
        <v>1521</v>
      </c>
      <c r="H196" t="s">
        <v>467</v>
      </c>
      <c r="I196" t="s">
        <v>231</v>
      </c>
      <c r="K196">
        <v>0</v>
      </c>
      <c r="L196">
        <v>0</v>
      </c>
      <c r="M196">
        <v>0</v>
      </c>
      <c r="N196" t="s">
        <v>203</v>
      </c>
      <c r="P196" s="240"/>
      <c r="Q196">
        <v>0</v>
      </c>
      <c r="AO196">
        <f>VLOOKUP(A196,ورقة4!A$3:A$560,1,0)</f>
        <v>803705</v>
      </c>
      <c r="AP196">
        <v>803705</v>
      </c>
      <c r="AQ196" t="s">
        <v>695</v>
      </c>
    </row>
    <row r="197" spans="1:43" customFormat="1" x14ac:dyDescent="0.25">
      <c r="A197">
        <v>804615</v>
      </c>
      <c r="B197" t="s">
        <v>755</v>
      </c>
      <c r="C197" t="s">
        <v>283</v>
      </c>
      <c r="D197" t="s">
        <v>139</v>
      </c>
      <c r="E197" t="s">
        <v>118</v>
      </c>
      <c r="G197" t="s">
        <v>1529</v>
      </c>
      <c r="H197" t="s">
        <v>467</v>
      </c>
      <c r="I197" t="s">
        <v>231</v>
      </c>
      <c r="K197" t="s">
        <v>1530</v>
      </c>
      <c r="L197">
        <v>2007</v>
      </c>
      <c r="M197" t="s">
        <v>198</v>
      </c>
      <c r="N197" t="s">
        <v>208</v>
      </c>
      <c r="P197" s="240"/>
      <c r="Q197">
        <v>0</v>
      </c>
      <c r="AO197">
        <f>VLOOKUP(A197,ورقة4!A$3:A$560,1,0)</f>
        <v>804615</v>
      </c>
      <c r="AP197">
        <v>804615</v>
      </c>
      <c r="AQ197" t="s">
        <v>694</v>
      </c>
    </row>
    <row r="198" spans="1:43" customFormat="1" x14ac:dyDescent="0.25">
      <c r="A198">
        <v>804636</v>
      </c>
      <c r="B198" t="s">
        <v>756</v>
      </c>
      <c r="C198" t="s">
        <v>757</v>
      </c>
      <c r="D198" t="s">
        <v>135</v>
      </c>
      <c r="E198" t="s">
        <v>118</v>
      </c>
      <c r="G198" t="s">
        <v>198</v>
      </c>
      <c r="H198" t="s">
        <v>467</v>
      </c>
      <c r="I198" t="s">
        <v>231</v>
      </c>
      <c r="K198" t="s">
        <v>213</v>
      </c>
      <c r="L198">
        <v>2007</v>
      </c>
      <c r="M198" t="s">
        <v>198</v>
      </c>
      <c r="N198" t="s">
        <v>198</v>
      </c>
      <c r="P198" s="240"/>
      <c r="Q198">
        <v>0</v>
      </c>
      <c r="AO198">
        <f>VLOOKUP(A198,ورقة4!A$3:A$560,1,0)</f>
        <v>804636</v>
      </c>
      <c r="AP198">
        <v>804636</v>
      </c>
    </row>
    <row r="199" spans="1:43" customFormat="1" x14ac:dyDescent="0.25">
      <c r="A199">
        <v>805041</v>
      </c>
      <c r="B199" t="s">
        <v>768</v>
      </c>
      <c r="C199" t="s">
        <v>376</v>
      </c>
      <c r="D199" t="s">
        <v>769</v>
      </c>
      <c r="E199" t="s">
        <v>118</v>
      </c>
      <c r="G199" t="s">
        <v>499</v>
      </c>
      <c r="H199" t="s">
        <v>1531</v>
      </c>
      <c r="I199" t="s">
        <v>231</v>
      </c>
      <c r="K199" t="s">
        <v>653</v>
      </c>
      <c r="L199">
        <v>2007</v>
      </c>
      <c r="M199" t="s">
        <v>203</v>
      </c>
      <c r="N199" t="s">
        <v>203</v>
      </c>
      <c r="P199" s="240"/>
      <c r="Q199">
        <v>0</v>
      </c>
      <c r="AO199">
        <f>VLOOKUP(A199,ورقة4!A$3:A$560,1,0)</f>
        <v>805041</v>
      </c>
      <c r="AP199">
        <v>805041</v>
      </c>
    </row>
    <row r="200" spans="1:43" customFormat="1" x14ac:dyDescent="0.25">
      <c r="A200">
        <v>805046</v>
      </c>
      <c r="B200" t="s">
        <v>1582</v>
      </c>
      <c r="C200" t="s">
        <v>379</v>
      </c>
      <c r="D200" t="s">
        <v>143</v>
      </c>
      <c r="E200" t="s">
        <v>117</v>
      </c>
      <c r="G200" t="s">
        <v>692</v>
      </c>
      <c r="H200" t="s">
        <v>479</v>
      </c>
      <c r="I200" t="s">
        <v>231</v>
      </c>
      <c r="K200">
        <v>0</v>
      </c>
      <c r="L200">
        <v>0</v>
      </c>
      <c r="M200">
        <v>0</v>
      </c>
      <c r="N200" t="s">
        <v>453</v>
      </c>
      <c r="P200" s="240"/>
      <c r="Q200">
        <v>0</v>
      </c>
      <c r="AO200">
        <f>VLOOKUP(A200,ورقة4!A$3:A$560,1,0)</f>
        <v>805046</v>
      </c>
      <c r="AP200">
        <v>805046</v>
      </c>
      <c r="AQ200" t="s">
        <v>716</v>
      </c>
    </row>
    <row r="201" spans="1:43" customFormat="1" x14ac:dyDescent="0.25">
      <c r="A201">
        <v>805323</v>
      </c>
      <c r="B201" t="s">
        <v>786</v>
      </c>
      <c r="C201" t="s">
        <v>85</v>
      </c>
      <c r="D201" t="s">
        <v>787</v>
      </c>
      <c r="E201" t="s">
        <v>118</v>
      </c>
      <c r="G201" t="s">
        <v>611</v>
      </c>
      <c r="H201" t="s">
        <v>479</v>
      </c>
      <c r="I201" t="s">
        <v>231</v>
      </c>
      <c r="K201" t="s">
        <v>653</v>
      </c>
      <c r="L201">
        <v>2008</v>
      </c>
      <c r="M201">
        <v>0</v>
      </c>
      <c r="N201" t="s">
        <v>453</v>
      </c>
      <c r="P201" s="240"/>
      <c r="Q201">
        <v>0</v>
      </c>
      <c r="AO201">
        <f>VLOOKUP(A201,ورقة4!A$3:A$560,1,0)</f>
        <v>805323</v>
      </c>
      <c r="AP201">
        <v>805323</v>
      </c>
    </row>
    <row r="202" spans="1:43" customFormat="1" x14ac:dyDescent="0.25">
      <c r="A202">
        <v>805333</v>
      </c>
      <c r="B202" t="s">
        <v>788</v>
      </c>
      <c r="C202" t="s">
        <v>99</v>
      </c>
      <c r="D202" t="s">
        <v>167</v>
      </c>
      <c r="E202" t="s">
        <v>118</v>
      </c>
      <c r="G202" t="s">
        <v>198</v>
      </c>
      <c r="H202" t="s">
        <v>467</v>
      </c>
      <c r="I202" t="s">
        <v>231</v>
      </c>
      <c r="K202">
        <v>0</v>
      </c>
      <c r="L202">
        <v>0</v>
      </c>
      <c r="M202">
        <v>0</v>
      </c>
      <c r="N202" t="s">
        <v>198</v>
      </c>
      <c r="P202" s="240"/>
      <c r="Q202">
        <v>0</v>
      </c>
      <c r="AO202">
        <f>VLOOKUP(A202,ورقة4!A$3:A$560,1,0)</f>
        <v>805333</v>
      </c>
      <c r="AP202">
        <v>805333</v>
      </c>
      <c r="AQ202" t="s">
        <v>695</v>
      </c>
    </row>
    <row r="203" spans="1:43" customFormat="1" x14ac:dyDescent="0.25">
      <c r="A203">
        <v>805349</v>
      </c>
      <c r="B203" t="s">
        <v>789</v>
      </c>
      <c r="C203" t="s">
        <v>259</v>
      </c>
      <c r="D203" t="s">
        <v>790</v>
      </c>
      <c r="E203" t="s">
        <v>118</v>
      </c>
      <c r="G203" t="s">
        <v>198</v>
      </c>
      <c r="H203" t="s">
        <v>467</v>
      </c>
      <c r="I203" t="s">
        <v>231</v>
      </c>
      <c r="K203" t="s">
        <v>653</v>
      </c>
      <c r="L203">
        <v>2015</v>
      </c>
      <c r="M203" t="s">
        <v>203</v>
      </c>
      <c r="N203" t="s">
        <v>198</v>
      </c>
      <c r="P203" s="240"/>
      <c r="Q203">
        <v>0</v>
      </c>
      <c r="AO203">
        <f>VLOOKUP(A203,ورقة4!A$3:A$560,1,0)</f>
        <v>805349</v>
      </c>
      <c r="AP203">
        <v>805349</v>
      </c>
      <c r="AQ203" t="s">
        <v>696</v>
      </c>
    </row>
    <row r="204" spans="1:43" customFormat="1" x14ac:dyDescent="0.25">
      <c r="A204">
        <v>805546</v>
      </c>
      <c r="B204" t="s">
        <v>800</v>
      </c>
      <c r="C204" t="s">
        <v>61</v>
      </c>
      <c r="D204" t="s">
        <v>801</v>
      </c>
      <c r="E204" t="s">
        <v>118</v>
      </c>
      <c r="G204" t="s">
        <v>198</v>
      </c>
      <c r="H204" t="s">
        <v>467</v>
      </c>
      <c r="I204" t="s">
        <v>231</v>
      </c>
      <c r="K204" t="s">
        <v>653</v>
      </c>
      <c r="L204">
        <v>2014</v>
      </c>
      <c r="M204" t="s">
        <v>203</v>
      </c>
      <c r="N204" t="s">
        <v>198</v>
      </c>
      <c r="P204" s="240"/>
      <c r="Q204">
        <v>0</v>
      </c>
      <c r="AO204">
        <f>VLOOKUP(A204,ورقة4!A$3:A$560,1,0)</f>
        <v>805546</v>
      </c>
      <c r="AP204">
        <v>805546</v>
      </c>
      <c r="AQ204" t="s">
        <v>696</v>
      </c>
    </row>
    <row r="205" spans="1:43" customFormat="1" x14ac:dyDescent="0.25">
      <c r="A205">
        <v>806174</v>
      </c>
      <c r="B205" t="s">
        <v>818</v>
      </c>
      <c r="C205" t="s">
        <v>516</v>
      </c>
      <c r="D205" t="s">
        <v>370</v>
      </c>
      <c r="E205" t="s">
        <v>118</v>
      </c>
      <c r="G205" t="s">
        <v>470</v>
      </c>
      <c r="H205" t="s">
        <v>467</v>
      </c>
      <c r="I205" t="s">
        <v>231</v>
      </c>
      <c r="K205">
        <v>0</v>
      </c>
      <c r="L205">
        <v>0</v>
      </c>
      <c r="M205">
        <v>0</v>
      </c>
      <c r="N205" t="s">
        <v>198</v>
      </c>
      <c r="P205" s="240"/>
      <c r="Q205">
        <v>0</v>
      </c>
      <c r="AO205">
        <f>VLOOKUP(A205,ورقة4!A$3:A$560,1,0)</f>
        <v>806174</v>
      </c>
      <c r="AP205">
        <v>806174</v>
      </c>
      <c r="AQ205" t="s">
        <v>693</v>
      </c>
    </row>
    <row r="206" spans="1:43" customFormat="1" x14ac:dyDescent="0.25">
      <c r="A206">
        <v>806217</v>
      </c>
      <c r="B206" t="s">
        <v>820</v>
      </c>
      <c r="C206" t="s">
        <v>70</v>
      </c>
      <c r="D206" t="s">
        <v>161</v>
      </c>
      <c r="E206" t="s">
        <v>118</v>
      </c>
      <c r="G206" t="s">
        <v>198</v>
      </c>
      <c r="H206" t="s">
        <v>467</v>
      </c>
      <c r="I206" t="s">
        <v>231</v>
      </c>
      <c r="K206">
        <v>0</v>
      </c>
      <c r="L206">
        <v>0</v>
      </c>
      <c r="M206">
        <v>0</v>
      </c>
      <c r="N206" t="s">
        <v>198</v>
      </c>
      <c r="P206" s="240"/>
      <c r="Q206">
        <v>0</v>
      </c>
      <c r="AO206">
        <f>VLOOKUP(A206,ورقة4!A$3:A$560,1,0)</f>
        <v>806217</v>
      </c>
      <c r="AP206">
        <v>806217</v>
      </c>
      <c r="AQ206" t="s">
        <v>731</v>
      </c>
    </row>
    <row r="207" spans="1:43" customFormat="1" x14ac:dyDescent="0.25">
      <c r="A207">
        <v>806249</v>
      </c>
      <c r="B207" t="s">
        <v>824</v>
      </c>
      <c r="C207" t="s">
        <v>226</v>
      </c>
      <c r="D207" t="s">
        <v>135</v>
      </c>
      <c r="E207" t="s">
        <v>118</v>
      </c>
      <c r="G207" t="s">
        <v>692</v>
      </c>
      <c r="H207" t="s">
        <v>467</v>
      </c>
      <c r="I207" t="s">
        <v>231</v>
      </c>
      <c r="K207">
        <v>0</v>
      </c>
      <c r="L207">
        <v>0</v>
      </c>
      <c r="M207">
        <v>0</v>
      </c>
      <c r="N207" t="s">
        <v>453</v>
      </c>
      <c r="P207" s="240"/>
      <c r="Q207">
        <v>0</v>
      </c>
      <c r="AO207">
        <f>VLOOKUP(A207,ورقة4!A$3:A$560,1,0)</f>
        <v>806249</v>
      </c>
      <c r="AP207">
        <v>806249</v>
      </c>
      <c r="AQ207" t="s">
        <v>731</v>
      </c>
    </row>
    <row r="208" spans="1:43" customFormat="1" x14ac:dyDescent="0.25">
      <c r="A208">
        <v>806258</v>
      </c>
      <c r="B208" t="s">
        <v>825</v>
      </c>
      <c r="C208" t="s">
        <v>350</v>
      </c>
      <c r="D208" t="s">
        <v>141</v>
      </c>
      <c r="E208" t="s">
        <v>118</v>
      </c>
      <c r="G208" t="s">
        <v>1533</v>
      </c>
      <c r="H208" t="s">
        <v>467</v>
      </c>
      <c r="I208" t="s">
        <v>231</v>
      </c>
      <c r="K208">
        <v>0</v>
      </c>
      <c r="L208">
        <v>0</v>
      </c>
      <c r="M208">
        <v>0</v>
      </c>
      <c r="N208" t="s">
        <v>204</v>
      </c>
      <c r="P208" s="240"/>
      <c r="Q208">
        <v>0</v>
      </c>
      <c r="AO208">
        <f>VLOOKUP(A208,ورقة4!A$3:A$560,1,0)</f>
        <v>806258</v>
      </c>
      <c r="AP208">
        <v>806258</v>
      </c>
    </row>
    <row r="209" spans="1:43" customFormat="1" x14ac:dyDescent="0.25">
      <c r="A209">
        <v>806284</v>
      </c>
      <c r="B209" t="s">
        <v>826</v>
      </c>
      <c r="C209" t="s">
        <v>374</v>
      </c>
      <c r="D209" t="s">
        <v>386</v>
      </c>
      <c r="E209" t="s">
        <v>118</v>
      </c>
      <c r="G209" t="s">
        <v>198</v>
      </c>
      <c r="H209" t="s">
        <v>467</v>
      </c>
      <c r="I209" t="s">
        <v>231</v>
      </c>
      <c r="K209">
        <v>0</v>
      </c>
      <c r="L209">
        <v>0</v>
      </c>
      <c r="M209">
        <v>0</v>
      </c>
      <c r="N209" t="s">
        <v>198</v>
      </c>
      <c r="P209" s="240"/>
      <c r="Q209">
        <v>0</v>
      </c>
      <c r="AO209">
        <f>VLOOKUP(A209,ورقة4!A$3:A$560,1,0)</f>
        <v>806284</v>
      </c>
      <c r="AP209">
        <v>806284</v>
      </c>
      <c r="AQ209" t="s">
        <v>693</v>
      </c>
    </row>
    <row r="210" spans="1:43" customFormat="1" x14ac:dyDescent="0.25">
      <c r="A210">
        <v>806321</v>
      </c>
      <c r="B210" t="s">
        <v>827</v>
      </c>
      <c r="C210" t="s">
        <v>64</v>
      </c>
      <c r="D210" t="s">
        <v>167</v>
      </c>
      <c r="E210" t="s">
        <v>118</v>
      </c>
      <c r="G210" t="s">
        <v>203</v>
      </c>
      <c r="H210" t="s">
        <v>467</v>
      </c>
      <c r="I210" t="s">
        <v>702</v>
      </c>
      <c r="K210" t="s">
        <v>652</v>
      </c>
      <c r="L210">
        <v>2014</v>
      </c>
      <c r="M210" t="s">
        <v>203</v>
      </c>
      <c r="N210" t="s">
        <v>203</v>
      </c>
      <c r="P210" s="240"/>
      <c r="Q210">
        <v>0</v>
      </c>
      <c r="AO210">
        <f>VLOOKUP(A210,ورقة4!A$3:A$560,1,0)</f>
        <v>806321</v>
      </c>
      <c r="AP210">
        <v>806321</v>
      </c>
      <c r="AQ210" t="s">
        <v>696</v>
      </c>
    </row>
    <row r="211" spans="1:43" customFormat="1" x14ac:dyDescent="0.25">
      <c r="A211">
        <v>806337</v>
      </c>
      <c r="B211" t="s">
        <v>829</v>
      </c>
      <c r="C211" t="s">
        <v>74</v>
      </c>
      <c r="D211" t="s">
        <v>518</v>
      </c>
      <c r="E211" t="s">
        <v>118</v>
      </c>
      <c r="G211" t="s">
        <v>198</v>
      </c>
      <c r="H211" t="s">
        <v>467</v>
      </c>
      <c r="I211" t="s">
        <v>231</v>
      </c>
      <c r="K211" t="s">
        <v>212</v>
      </c>
      <c r="L211">
        <v>2005</v>
      </c>
      <c r="M211" t="s">
        <v>198</v>
      </c>
      <c r="N211" t="s">
        <v>198</v>
      </c>
      <c r="P211" s="240"/>
      <c r="Q211">
        <v>0</v>
      </c>
      <c r="AO211">
        <f>VLOOKUP(A211,ورقة4!A$3:A$560,1,0)</f>
        <v>806337</v>
      </c>
      <c r="AP211">
        <v>806337</v>
      </c>
      <c r="AQ211" t="s">
        <v>687</v>
      </c>
    </row>
    <row r="212" spans="1:43" customFormat="1" x14ac:dyDescent="0.25">
      <c r="A212">
        <v>806357</v>
      </c>
      <c r="B212" t="s">
        <v>831</v>
      </c>
      <c r="C212" t="s">
        <v>832</v>
      </c>
      <c r="D212" t="s">
        <v>313</v>
      </c>
      <c r="E212" t="s">
        <v>118</v>
      </c>
      <c r="G212" t="s">
        <v>198</v>
      </c>
      <c r="H212" t="s">
        <v>467</v>
      </c>
      <c r="I212" t="s">
        <v>231</v>
      </c>
      <c r="K212" t="s">
        <v>653</v>
      </c>
      <c r="L212">
        <v>2013</v>
      </c>
      <c r="M212" t="s">
        <v>198</v>
      </c>
      <c r="N212" t="s">
        <v>198</v>
      </c>
      <c r="P212" s="240"/>
      <c r="Q212">
        <v>0</v>
      </c>
      <c r="AO212">
        <f>VLOOKUP(A212,ورقة4!A$3:A$560,1,0)</f>
        <v>806357</v>
      </c>
      <c r="AP212">
        <v>806357</v>
      </c>
      <c r="AQ212" t="s">
        <v>693</v>
      </c>
    </row>
    <row r="213" spans="1:43" customFormat="1" x14ac:dyDescent="0.25">
      <c r="A213">
        <v>806358</v>
      </c>
      <c r="B213" t="s">
        <v>833</v>
      </c>
      <c r="C213" t="s">
        <v>609</v>
      </c>
      <c r="D213" t="s">
        <v>834</v>
      </c>
      <c r="E213" t="s">
        <v>118</v>
      </c>
      <c r="G213" t="s">
        <v>198</v>
      </c>
      <c r="H213" t="s">
        <v>467</v>
      </c>
      <c r="I213" t="s">
        <v>231</v>
      </c>
      <c r="K213">
        <v>0</v>
      </c>
      <c r="L213">
        <v>0</v>
      </c>
      <c r="M213">
        <v>0</v>
      </c>
      <c r="N213" t="s">
        <v>198</v>
      </c>
      <c r="P213" s="240"/>
      <c r="Q213">
        <v>0</v>
      </c>
      <c r="AO213">
        <f>VLOOKUP(A213,ورقة4!A$3:A$560,1,0)</f>
        <v>806358</v>
      </c>
      <c r="AP213">
        <v>806358</v>
      </c>
    </row>
    <row r="214" spans="1:43" customFormat="1" x14ac:dyDescent="0.25">
      <c r="A214">
        <v>806475</v>
      </c>
      <c r="B214" t="s">
        <v>837</v>
      </c>
      <c r="C214" t="s">
        <v>80</v>
      </c>
      <c r="D214" t="s">
        <v>160</v>
      </c>
      <c r="E214" t="s">
        <v>118</v>
      </c>
      <c r="G214" t="s">
        <v>505</v>
      </c>
      <c r="H214" t="s">
        <v>467</v>
      </c>
      <c r="I214" t="s">
        <v>231</v>
      </c>
      <c r="K214">
        <v>0</v>
      </c>
      <c r="L214">
        <v>0</v>
      </c>
      <c r="M214">
        <v>0</v>
      </c>
      <c r="P214" s="240"/>
      <c r="Q214">
        <v>0</v>
      </c>
      <c r="AO214">
        <f>VLOOKUP(A214,ورقة4!A$3:A$560,1,0)</f>
        <v>806475</v>
      </c>
      <c r="AP214">
        <v>806475</v>
      </c>
      <c r="AQ214" t="s">
        <v>716</v>
      </c>
    </row>
    <row r="215" spans="1:43" customFormat="1" x14ac:dyDescent="0.25">
      <c r="A215">
        <v>806988</v>
      </c>
      <c r="B215" t="s">
        <v>854</v>
      </c>
      <c r="C215" t="s">
        <v>187</v>
      </c>
      <c r="D215" t="s">
        <v>855</v>
      </c>
      <c r="E215" t="s">
        <v>117</v>
      </c>
      <c r="G215" t="s">
        <v>1523</v>
      </c>
      <c r="H215" t="s">
        <v>467</v>
      </c>
      <c r="I215" t="s">
        <v>231</v>
      </c>
      <c r="K215" t="s">
        <v>213</v>
      </c>
      <c r="L215">
        <v>2012</v>
      </c>
      <c r="M215" t="s">
        <v>201</v>
      </c>
      <c r="N215" t="s">
        <v>201</v>
      </c>
      <c r="P215" s="240"/>
      <c r="Q215">
        <v>0</v>
      </c>
      <c r="AO215">
        <f>VLOOKUP(A215,ورقة4!A$3:A$560,1,0)</f>
        <v>806988</v>
      </c>
      <c r="AP215">
        <v>806988</v>
      </c>
      <c r="AQ215" t="s">
        <v>731</v>
      </c>
    </row>
    <row r="216" spans="1:43" customFormat="1" x14ac:dyDescent="0.25">
      <c r="A216">
        <v>807009</v>
      </c>
      <c r="B216" t="s">
        <v>856</v>
      </c>
      <c r="C216" t="s">
        <v>857</v>
      </c>
      <c r="D216" t="s">
        <v>266</v>
      </c>
      <c r="E216" t="s">
        <v>117</v>
      </c>
      <c r="G216" t="s">
        <v>198</v>
      </c>
      <c r="H216" t="s">
        <v>479</v>
      </c>
      <c r="I216" t="s">
        <v>231</v>
      </c>
      <c r="K216" t="s">
        <v>653</v>
      </c>
      <c r="L216">
        <v>2014</v>
      </c>
      <c r="M216" t="s">
        <v>198</v>
      </c>
      <c r="N216" t="s">
        <v>453</v>
      </c>
      <c r="P216" s="240"/>
      <c r="Q216">
        <v>0</v>
      </c>
      <c r="AO216">
        <f>VLOOKUP(A216,ورقة4!A$3:A$560,1,0)</f>
        <v>807009</v>
      </c>
      <c r="AP216">
        <v>807009</v>
      </c>
      <c r="AQ216" t="s">
        <v>1589</v>
      </c>
    </row>
    <row r="217" spans="1:43" customFormat="1" x14ac:dyDescent="0.25">
      <c r="A217">
        <v>807018</v>
      </c>
      <c r="B217" t="s">
        <v>858</v>
      </c>
      <c r="C217" t="s">
        <v>635</v>
      </c>
      <c r="D217" t="s">
        <v>859</v>
      </c>
      <c r="E217" t="s">
        <v>118</v>
      </c>
      <c r="G217" t="s">
        <v>1536</v>
      </c>
      <c r="H217" t="s">
        <v>467</v>
      </c>
      <c r="I217" t="s">
        <v>231</v>
      </c>
      <c r="K217" t="s">
        <v>653</v>
      </c>
      <c r="L217">
        <v>0</v>
      </c>
      <c r="M217" t="s">
        <v>208</v>
      </c>
      <c r="N217" t="s">
        <v>208</v>
      </c>
      <c r="P217" s="240"/>
      <c r="Q217">
        <v>0</v>
      </c>
      <c r="AO217">
        <f>VLOOKUP(A217,ورقة4!A$3:A$560,1,0)</f>
        <v>807018</v>
      </c>
      <c r="AP217">
        <v>807018</v>
      </c>
      <c r="AQ217" t="s">
        <v>696</v>
      </c>
    </row>
    <row r="218" spans="1:43" customFormat="1" x14ac:dyDescent="0.25">
      <c r="A218">
        <v>807043</v>
      </c>
      <c r="B218" t="s">
        <v>860</v>
      </c>
      <c r="C218" t="s">
        <v>103</v>
      </c>
      <c r="D218" t="s">
        <v>861</v>
      </c>
      <c r="E218" t="s">
        <v>118</v>
      </c>
      <c r="G218" t="s">
        <v>470</v>
      </c>
      <c r="H218" t="s">
        <v>467</v>
      </c>
      <c r="I218" t="s">
        <v>231</v>
      </c>
      <c r="K218">
        <v>0</v>
      </c>
      <c r="L218">
        <v>0</v>
      </c>
      <c r="M218">
        <v>0</v>
      </c>
      <c r="N218" t="s">
        <v>198</v>
      </c>
      <c r="P218" s="240"/>
      <c r="Q218">
        <v>0</v>
      </c>
      <c r="AO218">
        <f>VLOOKUP(A218,ورقة4!A$3:A$560,1,0)</f>
        <v>807043</v>
      </c>
      <c r="AP218">
        <v>807043</v>
      </c>
    </row>
    <row r="219" spans="1:43" customFormat="1" x14ac:dyDescent="0.25">
      <c r="A219">
        <v>807079</v>
      </c>
      <c r="B219" t="s">
        <v>863</v>
      </c>
      <c r="C219" t="s">
        <v>81</v>
      </c>
      <c r="D219" t="s">
        <v>864</v>
      </c>
      <c r="E219" t="s">
        <v>118</v>
      </c>
      <c r="G219" t="s">
        <v>198</v>
      </c>
      <c r="H219" t="s">
        <v>467</v>
      </c>
      <c r="I219" t="s">
        <v>231</v>
      </c>
      <c r="K219" t="s">
        <v>654</v>
      </c>
      <c r="L219">
        <v>2016</v>
      </c>
      <c r="M219" t="s">
        <v>198</v>
      </c>
      <c r="N219" t="s">
        <v>198</v>
      </c>
      <c r="P219" s="240"/>
      <c r="Q219">
        <v>0</v>
      </c>
      <c r="AO219">
        <f>VLOOKUP(A219,ورقة4!A$3:A$560,1,0)</f>
        <v>807079</v>
      </c>
      <c r="AP219">
        <v>807079</v>
      </c>
      <c r="AQ219" t="s">
        <v>693</v>
      </c>
    </row>
    <row r="220" spans="1:43" customFormat="1" x14ac:dyDescent="0.25">
      <c r="A220">
        <v>807201</v>
      </c>
      <c r="B220" t="s">
        <v>871</v>
      </c>
      <c r="C220" t="s">
        <v>872</v>
      </c>
      <c r="D220" t="s">
        <v>137</v>
      </c>
      <c r="E220" t="s">
        <v>117</v>
      </c>
      <c r="G220" t="s">
        <v>538</v>
      </c>
      <c r="H220" t="s">
        <v>467</v>
      </c>
      <c r="I220" t="s">
        <v>231</v>
      </c>
      <c r="K220" t="s">
        <v>212</v>
      </c>
      <c r="L220">
        <v>2016</v>
      </c>
      <c r="M220" t="s">
        <v>203</v>
      </c>
      <c r="N220" t="s">
        <v>203</v>
      </c>
      <c r="P220" s="240"/>
      <c r="Q220">
        <v>0</v>
      </c>
      <c r="AO220">
        <f>VLOOKUP(A220,ورقة4!A$3:A$560,1,0)</f>
        <v>807201</v>
      </c>
      <c r="AP220">
        <v>807201</v>
      </c>
      <c r="AQ220" t="s">
        <v>1590</v>
      </c>
    </row>
    <row r="221" spans="1:43" customFormat="1" x14ac:dyDescent="0.25">
      <c r="A221">
        <v>807248</v>
      </c>
      <c r="B221" t="s">
        <v>877</v>
      </c>
      <c r="C221" t="s">
        <v>299</v>
      </c>
      <c r="D221" t="s">
        <v>150</v>
      </c>
      <c r="E221" t="s">
        <v>118</v>
      </c>
      <c r="G221" t="s">
        <v>198</v>
      </c>
      <c r="H221" t="s">
        <v>467</v>
      </c>
      <c r="I221" t="s">
        <v>231</v>
      </c>
      <c r="K221" t="s">
        <v>213</v>
      </c>
      <c r="L221">
        <v>2010</v>
      </c>
      <c r="M221" t="s">
        <v>198</v>
      </c>
      <c r="N221" t="s">
        <v>198</v>
      </c>
      <c r="P221" s="240"/>
      <c r="Q221">
        <v>0</v>
      </c>
      <c r="AO221">
        <f>VLOOKUP(A221,ورقة4!A$3:A$560,1,0)</f>
        <v>807248</v>
      </c>
      <c r="AP221">
        <v>807248</v>
      </c>
    </row>
    <row r="222" spans="1:43" customFormat="1" x14ac:dyDescent="0.25">
      <c r="A222">
        <v>807251</v>
      </c>
      <c r="B222" t="s">
        <v>878</v>
      </c>
      <c r="C222" t="s">
        <v>85</v>
      </c>
      <c r="D222" t="s">
        <v>264</v>
      </c>
      <c r="E222" t="s">
        <v>118</v>
      </c>
      <c r="G222" t="s">
        <v>198</v>
      </c>
      <c r="H222" t="s">
        <v>467</v>
      </c>
      <c r="I222" t="s">
        <v>231</v>
      </c>
      <c r="K222" t="s">
        <v>212</v>
      </c>
      <c r="L222">
        <v>2014</v>
      </c>
      <c r="M222" t="s">
        <v>198</v>
      </c>
      <c r="N222" t="s">
        <v>198</v>
      </c>
      <c r="P222" s="240"/>
      <c r="Q222">
        <v>0</v>
      </c>
      <c r="AO222">
        <f>VLOOKUP(A222,ورقة4!A$3:A$560,1,0)</f>
        <v>807251</v>
      </c>
      <c r="AP222">
        <v>807251</v>
      </c>
    </row>
    <row r="223" spans="1:43" customFormat="1" x14ac:dyDescent="0.25">
      <c r="A223">
        <v>807298</v>
      </c>
      <c r="B223" t="s">
        <v>881</v>
      </c>
      <c r="C223" t="s">
        <v>306</v>
      </c>
      <c r="D223" t="s">
        <v>373</v>
      </c>
      <c r="E223" t="s">
        <v>118</v>
      </c>
      <c r="G223" t="s">
        <v>200</v>
      </c>
      <c r="H223" t="s">
        <v>467</v>
      </c>
      <c r="I223" t="s">
        <v>231</v>
      </c>
      <c r="K223">
        <v>0</v>
      </c>
      <c r="L223">
        <v>0</v>
      </c>
      <c r="M223">
        <v>0</v>
      </c>
      <c r="P223" s="240"/>
      <c r="Q223">
        <v>0</v>
      </c>
      <c r="AO223">
        <f>VLOOKUP(A223,ورقة4!A$3:A$560,1,0)</f>
        <v>807298</v>
      </c>
      <c r="AP223">
        <v>807298</v>
      </c>
      <c r="AQ223" t="s">
        <v>1590</v>
      </c>
    </row>
    <row r="224" spans="1:43" customFormat="1" x14ac:dyDescent="0.25">
      <c r="A224">
        <v>807597</v>
      </c>
      <c r="B224" t="s">
        <v>901</v>
      </c>
      <c r="C224" t="s">
        <v>551</v>
      </c>
      <c r="D224" t="s">
        <v>902</v>
      </c>
      <c r="E224" t="s">
        <v>118</v>
      </c>
      <c r="G224" t="s">
        <v>644</v>
      </c>
      <c r="H224" t="s">
        <v>467</v>
      </c>
      <c r="I224" t="s">
        <v>231</v>
      </c>
      <c r="K224">
        <v>0</v>
      </c>
      <c r="L224">
        <v>0</v>
      </c>
      <c r="M224">
        <v>0</v>
      </c>
      <c r="N224" t="s">
        <v>203</v>
      </c>
      <c r="P224" s="240"/>
      <c r="Q224">
        <v>0</v>
      </c>
      <c r="AO224">
        <f>VLOOKUP(A224,ورقة4!A$3:A$560,1,0)</f>
        <v>807597</v>
      </c>
      <c r="AP224">
        <v>807597</v>
      </c>
    </row>
    <row r="225" spans="1:43" customFormat="1" x14ac:dyDescent="0.25">
      <c r="A225">
        <v>807855</v>
      </c>
      <c r="B225" t="s">
        <v>920</v>
      </c>
      <c r="C225" t="s">
        <v>379</v>
      </c>
      <c r="D225" t="s">
        <v>163</v>
      </c>
      <c r="E225" t="s">
        <v>117</v>
      </c>
      <c r="G225" t="s">
        <v>198</v>
      </c>
      <c r="H225" t="s">
        <v>467</v>
      </c>
      <c r="I225" t="s">
        <v>231</v>
      </c>
      <c r="K225" t="s">
        <v>652</v>
      </c>
      <c r="L225">
        <v>2003</v>
      </c>
      <c r="M225" t="s">
        <v>198</v>
      </c>
      <c r="N225" t="s">
        <v>198</v>
      </c>
      <c r="P225" s="240"/>
      <c r="Q225">
        <v>0</v>
      </c>
      <c r="AO225">
        <f>VLOOKUP(A225,ورقة4!A$3:A$560,1,0)</f>
        <v>807855</v>
      </c>
      <c r="AP225">
        <v>807855</v>
      </c>
      <c r="AQ225" t="s">
        <v>731</v>
      </c>
    </row>
    <row r="226" spans="1:43" customFormat="1" x14ac:dyDescent="0.25">
      <c r="A226">
        <v>807889</v>
      </c>
      <c r="B226" t="s">
        <v>922</v>
      </c>
      <c r="C226" t="s">
        <v>56</v>
      </c>
      <c r="D226" t="s">
        <v>153</v>
      </c>
      <c r="E226" t="s">
        <v>117</v>
      </c>
      <c r="G226" t="s">
        <v>198</v>
      </c>
      <c r="H226" t="s">
        <v>479</v>
      </c>
      <c r="I226" t="s">
        <v>231</v>
      </c>
      <c r="K226" t="s">
        <v>653</v>
      </c>
      <c r="L226">
        <v>2014</v>
      </c>
      <c r="M226" t="s">
        <v>198</v>
      </c>
      <c r="N226" t="s">
        <v>453</v>
      </c>
      <c r="P226" s="240"/>
      <c r="Q226">
        <v>0</v>
      </c>
      <c r="AO226">
        <f>VLOOKUP(A226,ورقة4!A$3:A$560,1,0)</f>
        <v>807889</v>
      </c>
      <c r="AP226">
        <v>807889</v>
      </c>
      <c r="AQ226" t="s">
        <v>1589</v>
      </c>
    </row>
    <row r="227" spans="1:43" customFormat="1" x14ac:dyDescent="0.25">
      <c r="A227">
        <v>807997</v>
      </c>
      <c r="B227" t="s">
        <v>925</v>
      </c>
      <c r="C227" t="s">
        <v>287</v>
      </c>
      <c r="D227" t="s">
        <v>181</v>
      </c>
      <c r="E227" t="s">
        <v>118</v>
      </c>
      <c r="G227" t="s">
        <v>692</v>
      </c>
      <c r="H227" t="s">
        <v>479</v>
      </c>
      <c r="I227" t="s">
        <v>231</v>
      </c>
      <c r="K227">
        <v>0</v>
      </c>
      <c r="L227">
        <v>0</v>
      </c>
      <c r="M227">
        <v>0</v>
      </c>
      <c r="N227" t="s">
        <v>453</v>
      </c>
      <c r="P227" s="240"/>
      <c r="Q227">
        <v>0</v>
      </c>
      <c r="AO227">
        <f>VLOOKUP(A227,ورقة4!A$3:A$560,1,0)</f>
        <v>807997</v>
      </c>
      <c r="AP227">
        <v>807997</v>
      </c>
      <c r="AQ227" t="s">
        <v>695</v>
      </c>
    </row>
    <row r="228" spans="1:43" customFormat="1" x14ac:dyDescent="0.25">
      <c r="A228">
        <v>807998</v>
      </c>
      <c r="B228" t="s">
        <v>926</v>
      </c>
      <c r="C228" t="s">
        <v>418</v>
      </c>
      <c r="D228" t="s">
        <v>108</v>
      </c>
      <c r="E228" t="s">
        <v>118</v>
      </c>
      <c r="G228" t="s">
        <v>692</v>
      </c>
      <c r="H228" t="s">
        <v>467</v>
      </c>
      <c r="I228" t="s">
        <v>231</v>
      </c>
      <c r="K228">
        <v>0</v>
      </c>
      <c r="L228">
        <v>0</v>
      </c>
      <c r="M228">
        <v>0</v>
      </c>
      <c r="N228" t="s">
        <v>453</v>
      </c>
      <c r="P228" s="240"/>
      <c r="Q228">
        <v>0</v>
      </c>
      <c r="AO228">
        <f>VLOOKUP(A228,ورقة4!A$3:A$560,1,0)</f>
        <v>807998</v>
      </c>
      <c r="AP228">
        <v>807998</v>
      </c>
      <c r="AQ228" t="s">
        <v>1590</v>
      </c>
    </row>
    <row r="229" spans="1:43" customFormat="1" x14ac:dyDescent="0.25">
      <c r="A229">
        <v>808093</v>
      </c>
      <c r="B229" t="s">
        <v>933</v>
      </c>
      <c r="C229" t="s">
        <v>724</v>
      </c>
      <c r="D229" t="s">
        <v>934</v>
      </c>
      <c r="E229" t="s">
        <v>118</v>
      </c>
      <c r="G229" t="s">
        <v>470</v>
      </c>
      <c r="H229" t="s">
        <v>467</v>
      </c>
      <c r="I229" t="s">
        <v>231</v>
      </c>
      <c r="K229">
        <v>0</v>
      </c>
      <c r="L229">
        <v>0</v>
      </c>
      <c r="M229">
        <v>0</v>
      </c>
      <c r="N229" t="s">
        <v>198</v>
      </c>
      <c r="P229" s="240"/>
      <c r="Q229">
        <v>0</v>
      </c>
      <c r="AO229">
        <f>VLOOKUP(A229,ورقة4!A$3:A$560,1,0)</f>
        <v>808093</v>
      </c>
      <c r="AP229">
        <v>808093</v>
      </c>
      <c r="AQ229" t="s">
        <v>696</v>
      </c>
    </row>
    <row r="230" spans="1:43" customFormat="1" x14ac:dyDescent="0.25">
      <c r="A230">
        <v>808300</v>
      </c>
      <c r="B230" t="s">
        <v>939</v>
      </c>
      <c r="C230" t="s">
        <v>63</v>
      </c>
      <c r="D230" t="s">
        <v>890</v>
      </c>
      <c r="E230" t="s">
        <v>117</v>
      </c>
      <c r="G230" t="s">
        <v>198</v>
      </c>
      <c r="H230" t="s">
        <v>467</v>
      </c>
      <c r="I230" t="s">
        <v>702</v>
      </c>
      <c r="K230">
        <v>0</v>
      </c>
      <c r="L230">
        <v>0</v>
      </c>
      <c r="M230">
        <v>0</v>
      </c>
      <c r="P230" s="240"/>
      <c r="Q230">
        <v>0</v>
      </c>
      <c r="AO230">
        <f>VLOOKUP(A230,ورقة4!A$3:A$560,1,0)</f>
        <v>808300</v>
      </c>
      <c r="AP230">
        <v>808300</v>
      </c>
      <c r="AQ230" t="s">
        <v>693</v>
      </c>
    </row>
    <row r="231" spans="1:43" customFormat="1" x14ac:dyDescent="0.25">
      <c r="A231">
        <v>808309</v>
      </c>
      <c r="B231" t="s">
        <v>940</v>
      </c>
      <c r="C231" t="s">
        <v>941</v>
      </c>
      <c r="D231" t="s">
        <v>942</v>
      </c>
      <c r="E231" t="s">
        <v>117</v>
      </c>
      <c r="G231" t="s">
        <v>692</v>
      </c>
      <c r="H231" t="s">
        <v>467</v>
      </c>
      <c r="I231" t="s">
        <v>231</v>
      </c>
      <c r="K231">
        <v>0</v>
      </c>
      <c r="L231">
        <v>0</v>
      </c>
      <c r="M231">
        <v>0</v>
      </c>
      <c r="N231" t="s">
        <v>453</v>
      </c>
      <c r="P231" s="240"/>
      <c r="Q231">
        <v>0</v>
      </c>
      <c r="AO231">
        <f>VLOOKUP(A231,ورقة4!A$3:A$560,1,0)</f>
        <v>808309</v>
      </c>
      <c r="AP231">
        <v>808309</v>
      </c>
      <c r="AQ231" t="s">
        <v>696</v>
      </c>
    </row>
    <row r="232" spans="1:43" customFormat="1" x14ac:dyDescent="0.25">
      <c r="A232">
        <v>808466</v>
      </c>
      <c r="B232" t="s">
        <v>955</v>
      </c>
      <c r="C232" t="s">
        <v>640</v>
      </c>
      <c r="D232" t="s">
        <v>258</v>
      </c>
      <c r="E232" t="s">
        <v>118</v>
      </c>
      <c r="G232" t="s">
        <v>198</v>
      </c>
      <c r="H232" t="s">
        <v>467</v>
      </c>
      <c r="I232" t="s">
        <v>231</v>
      </c>
      <c r="K232" t="s">
        <v>652</v>
      </c>
      <c r="L232">
        <v>2017</v>
      </c>
      <c r="M232" t="s">
        <v>198</v>
      </c>
      <c r="N232" t="s">
        <v>198</v>
      </c>
      <c r="P232" s="240"/>
      <c r="Q232">
        <v>0</v>
      </c>
      <c r="AO232">
        <f>VLOOKUP(A232,ورقة4!A$3:A$560,1,0)</f>
        <v>808466</v>
      </c>
      <c r="AP232">
        <v>808466</v>
      </c>
      <c r="AQ232" t="s">
        <v>716</v>
      </c>
    </row>
    <row r="233" spans="1:43" customFormat="1" x14ac:dyDescent="0.25">
      <c r="A233">
        <v>808503</v>
      </c>
      <c r="B233" t="s">
        <v>957</v>
      </c>
      <c r="C233" t="s">
        <v>73</v>
      </c>
      <c r="D233" t="s">
        <v>336</v>
      </c>
      <c r="E233" t="s">
        <v>118</v>
      </c>
      <c r="G233" t="s">
        <v>209</v>
      </c>
      <c r="H233" t="s">
        <v>467</v>
      </c>
      <c r="I233" t="s">
        <v>231</v>
      </c>
      <c r="K233" t="s">
        <v>213</v>
      </c>
      <c r="L233">
        <v>2009</v>
      </c>
      <c r="M233" t="s">
        <v>209</v>
      </c>
      <c r="N233" t="s">
        <v>209</v>
      </c>
      <c r="P233" s="240"/>
      <c r="Q233">
        <v>0</v>
      </c>
      <c r="AO233">
        <f>VLOOKUP(A233,ورقة4!A$3:A$560,1,0)</f>
        <v>808503</v>
      </c>
      <c r="AP233">
        <v>808503</v>
      </c>
    </row>
    <row r="234" spans="1:43" customFormat="1" x14ac:dyDescent="0.25">
      <c r="A234">
        <v>808529</v>
      </c>
      <c r="B234" t="s">
        <v>958</v>
      </c>
      <c r="C234" t="s">
        <v>438</v>
      </c>
      <c r="D234" t="s">
        <v>959</v>
      </c>
      <c r="E234" t="s">
        <v>118</v>
      </c>
      <c r="G234" t="s">
        <v>470</v>
      </c>
      <c r="H234" t="s">
        <v>467</v>
      </c>
      <c r="I234" t="s">
        <v>231</v>
      </c>
      <c r="K234">
        <v>0</v>
      </c>
      <c r="L234">
        <v>0</v>
      </c>
      <c r="M234">
        <v>0</v>
      </c>
      <c r="N234" t="s">
        <v>200</v>
      </c>
      <c r="P234" s="240"/>
      <c r="Q234">
        <v>0</v>
      </c>
      <c r="AO234">
        <f>VLOOKUP(A234,ورقة4!A$3:A$560,1,0)</f>
        <v>808529</v>
      </c>
      <c r="AP234">
        <v>808529</v>
      </c>
    </row>
    <row r="235" spans="1:43" customFormat="1" x14ac:dyDescent="0.25">
      <c r="A235">
        <v>808612</v>
      </c>
      <c r="B235" t="s">
        <v>962</v>
      </c>
      <c r="C235" t="s">
        <v>317</v>
      </c>
      <c r="D235" t="s">
        <v>812</v>
      </c>
      <c r="E235" t="s">
        <v>118</v>
      </c>
      <c r="G235" t="s">
        <v>692</v>
      </c>
      <c r="H235" t="s">
        <v>467</v>
      </c>
      <c r="I235" t="s">
        <v>231</v>
      </c>
      <c r="K235">
        <v>0</v>
      </c>
      <c r="L235">
        <v>0</v>
      </c>
      <c r="M235">
        <v>0</v>
      </c>
      <c r="N235" t="s">
        <v>453</v>
      </c>
      <c r="P235" s="240"/>
      <c r="Q235">
        <v>0</v>
      </c>
      <c r="AO235">
        <f>VLOOKUP(A235,ورقة4!A$3:A$560,1,0)</f>
        <v>808612</v>
      </c>
      <c r="AP235">
        <v>808612</v>
      </c>
    </row>
    <row r="236" spans="1:43" customFormat="1" x14ac:dyDescent="0.25">
      <c r="A236">
        <v>808670</v>
      </c>
      <c r="B236" t="s">
        <v>968</v>
      </c>
      <c r="C236" t="s">
        <v>85</v>
      </c>
      <c r="D236" t="s">
        <v>969</v>
      </c>
      <c r="E236" t="s">
        <v>118</v>
      </c>
      <c r="G236" t="s">
        <v>499</v>
      </c>
      <c r="H236" t="s">
        <v>467</v>
      </c>
      <c r="I236" t="s">
        <v>231</v>
      </c>
      <c r="K236" t="s">
        <v>212</v>
      </c>
      <c r="L236">
        <v>2017</v>
      </c>
      <c r="M236" t="s">
        <v>198</v>
      </c>
      <c r="N236" t="s">
        <v>209</v>
      </c>
      <c r="P236" s="240"/>
      <c r="Q236">
        <v>0</v>
      </c>
      <c r="AO236">
        <f>VLOOKUP(A236,ورقة4!A$3:A$560,1,0)</f>
        <v>808670</v>
      </c>
      <c r="AP236">
        <v>808670</v>
      </c>
      <c r="AQ236" t="s">
        <v>716</v>
      </c>
    </row>
    <row r="237" spans="1:43" customFormat="1" x14ac:dyDescent="0.25">
      <c r="A237">
        <v>808777</v>
      </c>
      <c r="B237" t="s">
        <v>975</v>
      </c>
      <c r="C237" t="s">
        <v>960</v>
      </c>
      <c r="D237" t="s">
        <v>613</v>
      </c>
      <c r="E237" t="s">
        <v>117</v>
      </c>
      <c r="G237" t="s">
        <v>646</v>
      </c>
      <c r="H237" t="s">
        <v>479</v>
      </c>
      <c r="I237" t="s">
        <v>231</v>
      </c>
      <c r="K237">
        <v>0</v>
      </c>
      <c r="L237">
        <v>0</v>
      </c>
      <c r="M237">
        <v>0</v>
      </c>
      <c r="N237" t="s">
        <v>453</v>
      </c>
      <c r="P237" s="240"/>
      <c r="Q237">
        <v>0</v>
      </c>
      <c r="AO237">
        <f>VLOOKUP(A237,ورقة4!A$3:A$560,1,0)</f>
        <v>808777</v>
      </c>
      <c r="AP237">
        <v>808777</v>
      </c>
    </row>
    <row r="238" spans="1:43" customFormat="1" x14ac:dyDescent="0.25">
      <c r="A238">
        <v>808860</v>
      </c>
      <c r="B238" t="s">
        <v>982</v>
      </c>
      <c r="C238" t="s">
        <v>287</v>
      </c>
      <c r="D238" t="s">
        <v>152</v>
      </c>
      <c r="E238" t="s">
        <v>117</v>
      </c>
      <c r="G238" t="s">
        <v>198</v>
      </c>
      <c r="H238" t="s">
        <v>479</v>
      </c>
      <c r="I238" t="s">
        <v>231</v>
      </c>
      <c r="K238" t="s">
        <v>652</v>
      </c>
      <c r="L238">
        <v>2016</v>
      </c>
      <c r="M238" t="s">
        <v>203</v>
      </c>
      <c r="N238" t="s">
        <v>453</v>
      </c>
      <c r="P238" s="240"/>
      <c r="Q238">
        <v>0</v>
      </c>
      <c r="AO238">
        <f>VLOOKUP(A238,ورقة4!A$3:A$560,1,0)</f>
        <v>808860</v>
      </c>
      <c r="AP238">
        <v>808860</v>
      </c>
      <c r="AQ238" t="s">
        <v>1590</v>
      </c>
    </row>
    <row r="239" spans="1:43" customFormat="1" x14ac:dyDescent="0.25">
      <c r="A239">
        <v>808871</v>
      </c>
      <c r="B239" t="s">
        <v>983</v>
      </c>
      <c r="C239" t="s">
        <v>85</v>
      </c>
      <c r="D239" t="s">
        <v>171</v>
      </c>
      <c r="E239" t="s">
        <v>118</v>
      </c>
      <c r="G239" t="s">
        <v>198</v>
      </c>
      <c r="H239" t="s">
        <v>467</v>
      </c>
      <c r="I239" t="s">
        <v>231</v>
      </c>
      <c r="K239">
        <v>0</v>
      </c>
      <c r="L239">
        <v>0</v>
      </c>
      <c r="M239">
        <v>0</v>
      </c>
      <c r="N239" t="s">
        <v>198</v>
      </c>
      <c r="P239" s="240"/>
      <c r="Q239">
        <v>0</v>
      </c>
      <c r="AO239">
        <f>VLOOKUP(A239,ورقة4!A$3:A$560,1,0)</f>
        <v>808871</v>
      </c>
      <c r="AP239">
        <v>808871</v>
      </c>
    </row>
    <row r="240" spans="1:43" customFormat="1" x14ac:dyDescent="0.25">
      <c r="A240">
        <v>808901</v>
      </c>
      <c r="B240" t="s">
        <v>988</v>
      </c>
      <c r="C240" t="s">
        <v>107</v>
      </c>
      <c r="D240" t="s">
        <v>989</v>
      </c>
      <c r="E240" t="s">
        <v>117</v>
      </c>
      <c r="G240" t="s">
        <v>1540</v>
      </c>
      <c r="H240" t="s">
        <v>467</v>
      </c>
      <c r="I240" t="s">
        <v>231</v>
      </c>
      <c r="K240" t="s">
        <v>212</v>
      </c>
      <c r="L240">
        <v>2017</v>
      </c>
      <c r="M240" t="s">
        <v>203</v>
      </c>
      <c r="N240" t="s">
        <v>203</v>
      </c>
      <c r="P240" s="240"/>
      <c r="Q240">
        <v>0</v>
      </c>
      <c r="AO240">
        <f>VLOOKUP(A240,ورقة4!A$3:A$560,1,0)</f>
        <v>808901</v>
      </c>
      <c r="AP240">
        <v>808901</v>
      </c>
    </row>
    <row r="241" spans="1:43" customFormat="1" x14ac:dyDescent="0.25">
      <c r="A241">
        <v>808914</v>
      </c>
      <c r="B241" t="s">
        <v>991</v>
      </c>
      <c r="C241" t="s">
        <v>61</v>
      </c>
      <c r="D241" t="s">
        <v>622</v>
      </c>
      <c r="E241" t="s">
        <v>118</v>
      </c>
      <c r="G241" t="s">
        <v>198</v>
      </c>
      <c r="H241" t="s">
        <v>467</v>
      </c>
      <c r="I241" t="s">
        <v>231</v>
      </c>
      <c r="K241">
        <v>0</v>
      </c>
      <c r="L241">
        <v>0</v>
      </c>
      <c r="M241">
        <v>0</v>
      </c>
      <c r="P241" s="240"/>
      <c r="Q241">
        <v>0</v>
      </c>
      <c r="AO241">
        <f>VLOOKUP(A241,ورقة4!A$3:A$560,1,0)</f>
        <v>808914</v>
      </c>
      <c r="AP241">
        <v>808914</v>
      </c>
    </row>
    <row r="242" spans="1:43" customFormat="1" x14ac:dyDescent="0.25">
      <c r="A242">
        <v>808949</v>
      </c>
      <c r="B242" t="s">
        <v>993</v>
      </c>
      <c r="C242" t="s">
        <v>76</v>
      </c>
      <c r="D242" t="s">
        <v>994</v>
      </c>
      <c r="E242" t="s">
        <v>118</v>
      </c>
      <c r="G242" t="s">
        <v>198</v>
      </c>
      <c r="H242" t="s">
        <v>467</v>
      </c>
      <c r="I242" t="s">
        <v>231</v>
      </c>
      <c r="K242">
        <v>0</v>
      </c>
      <c r="L242">
        <v>0</v>
      </c>
      <c r="M242">
        <v>0</v>
      </c>
      <c r="P242" s="240"/>
      <c r="Q242">
        <v>0</v>
      </c>
      <c r="AO242">
        <f>VLOOKUP(A242,ورقة4!A$3:A$560,1,0)</f>
        <v>808949</v>
      </c>
      <c r="AP242">
        <v>808949</v>
      </c>
    </row>
    <row r="243" spans="1:43" customFormat="1" x14ac:dyDescent="0.25">
      <c r="A243">
        <v>808977</v>
      </c>
      <c r="B243" t="s">
        <v>996</v>
      </c>
      <c r="C243" t="s">
        <v>997</v>
      </c>
      <c r="D243" t="s">
        <v>174</v>
      </c>
      <c r="E243" t="s">
        <v>118</v>
      </c>
      <c r="G243" t="s">
        <v>198</v>
      </c>
      <c r="H243" t="s">
        <v>467</v>
      </c>
      <c r="I243" t="s">
        <v>231</v>
      </c>
      <c r="K243" t="s">
        <v>213</v>
      </c>
      <c r="L243">
        <v>2015</v>
      </c>
      <c r="M243" t="s">
        <v>198</v>
      </c>
      <c r="N243" t="s">
        <v>198</v>
      </c>
      <c r="P243" s="240"/>
      <c r="Q243">
        <v>0</v>
      </c>
      <c r="AO243">
        <f>VLOOKUP(A243,ورقة4!A$3:A$560,1,0)</f>
        <v>808977</v>
      </c>
      <c r="AP243">
        <v>808977</v>
      </c>
    </row>
    <row r="244" spans="1:43" customFormat="1" x14ac:dyDescent="0.25">
      <c r="A244">
        <v>808981</v>
      </c>
      <c r="B244" t="s">
        <v>998</v>
      </c>
      <c r="C244" t="s">
        <v>64</v>
      </c>
      <c r="D244" t="s">
        <v>494</v>
      </c>
      <c r="E244" t="s">
        <v>118</v>
      </c>
      <c r="G244" t="s">
        <v>198</v>
      </c>
      <c r="H244" t="s">
        <v>467</v>
      </c>
      <c r="I244" t="s">
        <v>231</v>
      </c>
      <c r="K244">
        <v>0</v>
      </c>
      <c r="L244">
        <v>0</v>
      </c>
      <c r="M244">
        <v>0</v>
      </c>
      <c r="N244" t="s">
        <v>203</v>
      </c>
      <c r="P244" s="240"/>
      <c r="Q244">
        <v>0</v>
      </c>
      <c r="AO244">
        <f>VLOOKUP(A244,ورقة4!A$3:A$560,1,0)</f>
        <v>808981</v>
      </c>
      <c r="AP244">
        <v>808981</v>
      </c>
    </row>
    <row r="245" spans="1:43" customFormat="1" x14ac:dyDescent="0.25">
      <c r="A245">
        <v>808990</v>
      </c>
      <c r="B245" t="s">
        <v>1000</v>
      </c>
      <c r="C245" t="s">
        <v>61</v>
      </c>
      <c r="D245" t="s">
        <v>255</v>
      </c>
      <c r="E245" t="s">
        <v>118</v>
      </c>
      <c r="G245" t="s">
        <v>204</v>
      </c>
      <c r="H245" t="s">
        <v>467</v>
      </c>
      <c r="I245" t="s">
        <v>702</v>
      </c>
      <c r="K245" t="s">
        <v>653</v>
      </c>
      <c r="L245">
        <v>2007</v>
      </c>
      <c r="M245" t="s">
        <v>204</v>
      </c>
      <c r="N245" t="s">
        <v>204</v>
      </c>
      <c r="P245" s="240"/>
      <c r="Q245">
        <v>0</v>
      </c>
      <c r="AO245">
        <f>VLOOKUP(A245,ورقة4!A$3:A$560,1,0)</f>
        <v>808990</v>
      </c>
      <c r="AP245">
        <v>808990</v>
      </c>
    </row>
    <row r="246" spans="1:43" customFormat="1" x14ac:dyDescent="0.25">
      <c r="A246">
        <v>809012</v>
      </c>
      <c r="B246" t="s">
        <v>1585</v>
      </c>
      <c r="C246" t="s">
        <v>65</v>
      </c>
      <c r="D246" t="s">
        <v>1485</v>
      </c>
      <c r="E246" t="s">
        <v>118</v>
      </c>
      <c r="G246" t="s">
        <v>1527</v>
      </c>
      <c r="H246" t="s">
        <v>467</v>
      </c>
      <c r="I246" t="s">
        <v>702</v>
      </c>
      <c r="K246" t="s">
        <v>653</v>
      </c>
      <c r="L246">
        <v>2010</v>
      </c>
      <c r="M246" t="s">
        <v>198</v>
      </c>
      <c r="N246" t="s">
        <v>206</v>
      </c>
      <c r="P246" s="240"/>
      <c r="Q246">
        <v>0</v>
      </c>
      <c r="AO246">
        <f>VLOOKUP(A246,ورقة4!A$3:A$560,1,0)</f>
        <v>809012</v>
      </c>
      <c r="AP246">
        <v>809012</v>
      </c>
      <c r="AQ246" t="s">
        <v>695</v>
      </c>
    </row>
    <row r="247" spans="1:43" customFormat="1" x14ac:dyDescent="0.25">
      <c r="A247">
        <v>809107</v>
      </c>
      <c r="B247" t="s">
        <v>1006</v>
      </c>
      <c r="C247" t="s">
        <v>63</v>
      </c>
      <c r="D247" t="s">
        <v>546</v>
      </c>
      <c r="E247" t="s">
        <v>118</v>
      </c>
      <c r="G247" t="s">
        <v>542</v>
      </c>
      <c r="H247" t="s">
        <v>467</v>
      </c>
      <c r="I247" t="s">
        <v>231</v>
      </c>
      <c r="K247">
        <v>0</v>
      </c>
      <c r="L247">
        <v>0</v>
      </c>
      <c r="M247">
        <v>0</v>
      </c>
      <c r="N247" t="s">
        <v>203</v>
      </c>
      <c r="P247" s="240"/>
      <c r="Q247">
        <v>0</v>
      </c>
      <c r="AO247">
        <f>VLOOKUP(A247,ورقة4!A$3:A$560,1,0)</f>
        <v>809107</v>
      </c>
      <c r="AP247">
        <v>809107</v>
      </c>
      <c r="AQ247" t="s">
        <v>693</v>
      </c>
    </row>
    <row r="248" spans="1:43" customFormat="1" x14ac:dyDescent="0.25">
      <c r="A248">
        <v>809137</v>
      </c>
      <c r="B248" t="s">
        <v>1008</v>
      </c>
      <c r="C248" t="s">
        <v>1009</v>
      </c>
      <c r="D248" t="s">
        <v>1010</v>
      </c>
      <c r="E248" t="s">
        <v>118</v>
      </c>
      <c r="G248" t="s">
        <v>198</v>
      </c>
      <c r="H248" t="s">
        <v>479</v>
      </c>
      <c r="I248" t="s">
        <v>231</v>
      </c>
      <c r="K248" t="s">
        <v>213</v>
      </c>
      <c r="L248">
        <v>2014</v>
      </c>
      <c r="M248" t="s">
        <v>198</v>
      </c>
      <c r="N248" t="s">
        <v>453</v>
      </c>
      <c r="P248" s="240"/>
      <c r="Q248">
        <v>0</v>
      </c>
      <c r="AO248">
        <f>VLOOKUP(A248,ورقة4!A$3:A$560,1,0)</f>
        <v>809137</v>
      </c>
      <c r="AP248">
        <v>809137</v>
      </c>
    </row>
    <row r="249" spans="1:43" customFormat="1" x14ac:dyDescent="0.25">
      <c r="A249">
        <v>809158</v>
      </c>
      <c r="B249" t="s">
        <v>1011</v>
      </c>
      <c r="C249" t="s">
        <v>62</v>
      </c>
      <c r="D249" t="s">
        <v>258</v>
      </c>
      <c r="E249" t="s">
        <v>118</v>
      </c>
      <c r="G249" t="s">
        <v>1541</v>
      </c>
      <c r="H249" t="s">
        <v>467</v>
      </c>
      <c r="I249" t="s">
        <v>231</v>
      </c>
      <c r="K249" t="s">
        <v>652</v>
      </c>
      <c r="L249">
        <v>2012</v>
      </c>
      <c r="M249" t="s">
        <v>207</v>
      </c>
      <c r="N249" t="s">
        <v>207</v>
      </c>
      <c r="P249" s="240"/>
      <c r="Q249">
        <v>0</v>
      </c>
      <c r="AO249">
        <f>VLOOKUP(A249,ورقة4!A$3:A$560,1,0)</f>
        <v>809158</v>
      </c>
      <c r="AP249">
        <v>809158</v>
      </c>
      <c r="AQ249" t="s">
        <v>693</v>
      </c>
    </row>
    <row r="250" spans="1:43" customFormat="1" x14ac:dyDescent="0.25">
      <c r="A250">
        <v>809237</v>
      </c>
      <c r="B250" t="s">
        <v>1020</v>
      </c>
      <c r="C250" t="s">
        <v>1021</v>
      </c>
      <c r="D250" t="s">
        <v>1022</v>
      </c>
      <c r="E250" t="s">
        <v>118</v>
      </c>
      <c r="G250" t="s">
        <v>198</v>
      </c>
      <c r="H250" t="s">
        <v>467</v>
      </c>
      <c r="I250" t="s">
        <v>231</v>
      </c>
      <c r="K250">
        <v>0</v>
      </c>
      <c r="L250">
        <v>0</v>
      </c>
      <c r="M250">
        <v>0</v>
      </c>
      <c r="N250" t="s">
        <v>198</v>
      </c>
      <c r="P250" s="240"/>
      <c r="Q250">
        <v>0</v>
      </c>
      <c r="AO250">
        <f>VLOOKUP(A250,ورقة4!A$3:A$560,1,0)</f>
        <v>809237</v>
      </c>
      <c r="AP250">
        <v>809237</v>
      </c>
    </row>
    <row r="251" spans="1:43" customFormat="1" x14ac:dyDescent="0.25">
      <c r="A251">
        <v>809247</v>
      </c>
      <c r="B251" t="s">
        <v>1023</v>
      </c>
      <c r="C251" t="s">
        <v>332</v>
      </c>
      <c r="D251" t="s">
        <v>1024</v>
      </c>
      <c r="E251" t="s">
        <v>118</v>
      </c>
      <c r="G251" t="s">
        <v>533</v>
      </c>
      <c r="H251" t="s">
        <v>467</v>
      </c>
      <c r="I251" t="s">
        <v>231</v>
      </c>
      <c r="K251" t="s">
        <v>212</v>
      </c>
      <c r="L251">
        <v>2017</v>
      </c>
      <c r="M251" t="s">
        <v>204</v>
      </c>
      <c r="N251" t="s">
        <v>203</v>
      </c>
      <c r="P251" s="240"/>
      <c r="Q251">
        <v>0</v>
      </c>
      <c r="AO251">
        <f>VLOOKUP(A251,ورقة4!A$3:A$560,1,0)</f>
        <v>809247</v>
      </c>
      <c r="AP251">
        <v>809247</v>
      </c>
    </row>
    <row r="252" spans="1:43" customFormat="1" x14ac:dyDescent="0.25">
      <c r="A252">
        <v>809340</v>
      </c>
      <c r="B252" t="s">
        <v>1026</v>
      </c>
      <c r="C252" t="s">
        <v>334</v>
      </c>
      <c r="D252" t="s">
        <v>1027</v>
      </c>
      <c r="E252" t="s">
        <v>118</v>
      </c>
      <c r="G252" t="s">
        <v>198</v>
      </c>
      <c r="H252" t="s">
        <v>467</v>
      </c>
      <c r="I252" t="s">
        <v>231</v>
      </c>
      <c r="K252" t="s">
        <v>653</v>
      </c>
      <c r="L252">
        <v>2014</v>
      </c>
      <c r="M252" t="s">
        <v>203</v>
      </c>
      <c r="N252" t="s">
        <v>198</v>
      </c>
      <c r="P252" s="240"/>
      <c r="Q252">
        <v>0</v>
      </c>
      <c r="AO252">
        <f>VLOOKUP(A252,ورقة4!A$3:A$560,1,0)</f>
        <v>809340</v>
      </c>
      <c r="AP252">
        <v>809340</v>
      </c>
      <c r="AQ252" t="s">
        <v>731</v>
      </c>
    </row>
    <row r="253" spans="1:43" customFormat="1" x14ac:dyDescent="0.25">
      <c r="A253">
        <v>809346</v>
      </c>
      <c r="B253" t="s">
        <v>1028</v>
      </c>
      <c r="C253" t="s">
        <v>1029</v>
      </c>
      <c r="D253" t="s">
        <v>139</v>
      </c>
      <c r="E253" t="s">
        <v>118</v>
      </c>
      <c r="G253" t="s">
        <v>198</v>
      </c>
      <c r="H253" t="s">
        <v>467</v>
      </c>
      <c r="I253" t="s">
        <v>231</v>
      </c>
      <c r="K253">
        <v>0</v>
      </c>
      <c r="L253">
        <v>0</v>
      </c>
      <c r="M253">
        <v>0</v>
      </c>
      <c r="N253" t="s">
        <v>198</v>
      </c>
      <c r="P253" s="240"/>
      <c r="Q253">
        <v>0</v>
      </c>
      <c r="AO253">
        <f>VLOOKUP(A253,ورقة4!A$3:A$560,1,0)</f>
        <v>809346</v>
      </c>
      <c r="AP253">
        <v>809346</v>
      </c>
      <c r="AQ253" t="s">
        <v>696</v>
      </c>
    </row>
    <row r="254" spans="1:43" customFormat="1" x14ac:dyDescent="0.25">
      <c r="A254">
        <v>809380</v>
      </c>
      <c r="B254" t="s">
        <v>1033</v>
      </c>
      <c r="C254" t="s">
        <v>648</v>
      </c>
      <c r="D254" t="s">
        <v>262</v>
      </c>
      <c r="E254" t="s">
        <v>118</v>
      </c>
      <c r="G254" t="s">
        <v>638</v>
      </c>
      <c r="H254" t="s">
        <v>467</v>
      </c>
      <c r="I254" t="s">
        <v>702</v>
      </c>
      <c r="K254">
        <v>0</v>
      </c>
      <c r="L254">
        <v>0</v>
      </c>
      <c r="M254">
        <v>0</v>
      </c>
      <c r="N254" t="s">
        <v>203</v>
      </c>
      <c r="P254" s="240"/>
      <c r="Q254">
        <v>0</v>
      </c>
      <c r="AO254">
        <f>VLOOKUP(A254,ورقة4!A$3:A$560,1,0)</f>
        <v>809380</v>
      </c>
      <c r="AP254">
        <v>809380</v>
      </c>
    </row>
    <row r="255" spans="1:43" customFormat="1" x14ac:dyDescent="0.25">
      <c r="A255">
        <v>809395</v>
      </c>
      <c r="B255" t="s">
        <v>1034</v>
      </c>
      <c r="C255" t="s">
        <v>1035</v>
      </c>
      <c r="D255" t="s">
        <v>1036</v>
      </c>
      <c r="E255" t="s">
        <v>117</v>
      </c>
      <c r="G255" t="s">
        <v>470</v>
      </c>
      <c r="H255" t="s">
        <v>467</v>
      </c>
      <c r="I255" t="s">
        <v>231</v>
      </c>
      <c r="K255">
        <v>0</v>
      </c>
      <c r="L255">
        <v>0</v>
      </c>
      <c r="M255">
        <v>0</v>
      </c>
      <c r="N255" t="s">
        <v>198</v>
      </c>
      <c r="P255" s="240"/>
      <c r="Q255">
        <v>0</v>
      </c>
      <c r="AO255">
        <f>VLOOKUP(A255,ورقة4!A$3:A$560,1,0)</f>
        <v>809395</v>
      </c>
      <c r="AP255">
        <v>809395</v>
      </c>
    </row>
    <row r="256" spans="1:43" customFormat="1" x14ac:dyDescent="0.25">
      <c r="A256">
        <v>809397</v>
      </c>
      <c r="B256" t="s">
        <v>1039</v>
      </c>
      <c r="C256" t="s">
        <v>519</v>
      </c>
      <c r="D256" t="s">
        <v>811</v>
      </c>
      <c r="E256" t="s">
        <v>117</v>
      </c>
      <c r="G256" t="s">
        <v>501</v>
      </c>
      <c r="H256" t="s">
        <v>467</v>
      </c>
      <c r="I256" t="s">
        <v>231</v>
      </c>
      <c r="K256">
        <v>0</v>
      </c>
      <c r="L256">
        <v>0</v>
      </c>
      <c r="M256">
        <v>0</v>
      </c>
      <c r="N256" t="s">
        <v>453</v>
      </c>
      <c r="P256" s="240"/>
      <c r="Q256">
        <v>0</v>
      </c>
      <c r="AO256">
        <f>VLOOKUP(A256,ورقة4!A$3:A$560,1,0)</f>
        <v>809397</v>
      </c>
      <c r="AP256">
        <v>809397</v>
      </c>
    </row>
    <row r="257" spans="1:43" customFormat="1" x14ac:dyDescent="0.25">
      <c r="A257">
        <v>809413</v>
      </c>
      <c r="B257" t="s">
        <v>1041</v>
      </c>
      <c r="C257" t="s">
        <v>61</v>
      </c>
      <c r="D257" t="s">
        <v>142</v>
      </c>
      <c r="E257" t="s">
        <v>117</v>
      </c>
      <c r="G257" t="s">
        <v>198</v>
      </c>
      <c r="H257" t="s">
        <v>467</v>
      </c>
      <c r="I257" t="s">
        <v>231</v>
      </c>
      <c r="K257">
        <v>0</v>
      </c>
      <c r="L257">
        <v>0</v>
      </c>
      <c r="M257">
        <v>0</v>
      </c>
      <c r="N257" t="s">
        <v>198</v>
      </c>
      <c r="P257" s="240"/>
      <c r="Q257">
        <v>0</v>
      </c>
      <c r="AO257">
        <f>VLOOKUP(A257,ورقة4!A$3:A$560,1,0)</f>
        <v>809413</v>
      </c>
      <c r="AP257">
        <v>809413</v>
      </c>
    </row>
    <row r="258" spans="1:43" customFormat="1" x14ac:dyDescent="0.25">
      <c r="A258">
        <v>809654</v>
      </c>
      <c r="B258" t="s">
        <v>1053</v>
      </c>
      <c r="C258" t="s">
        <v>1054</v>
      </c>
      <c r="D258" t="s">
        <v>84</v>
      </c>
      <c r="E258" t="s">
        <v>117</v>
      </c>
      <c r="G258" t="s">
        <v>198</v>
      </c>
      <c r="H258" t="s">
        <v>467</v>
      </c>
      <c r="I258" t="s">
        <v>231</v>
      </c>
      <c r="K258" t="s">
        <v>653</v>
      </c>
      <c r="L258">
        <v>2004</v>
      </c>
      <c r="M258" t="s">
        <v>198</v>
      </c>
      <c r="N258" t="s">
        <v>206</v>
      </c>
      <c r="P258" s="240"/>
      <c r="Q258">
        <v>0</v>
      </c>
      <c r="AO258">
        <f>VLOOKUP(A258,ورقة4!A$3:A$560,1,0)</f>
        <v>809654</v>
      </c>
      <c r="AP258">
        <v>809654</v>
      </c>
      <c r="AQ258" t="s">
        <v>1590</v>
      </c>
    </row>
    <row r="259" spans="1:43" customFormat="1" x14ac:dyDescent="0.25">
      <c r="A259">
        <v>809685</v>
      </c>
      <c r="B259" t="s">
        <v>1055</v>
      </c>
      <c r="C259" t="s">
        <v>1056</v>
      </c>
      <c r="D259" t="s">
        <v>1057</v>
      </c>
      <c r="E259" t="s">
        <v>117</v>
      </c>
      <c r="G259" t="s">
        <v>489</v>
      </c>
      <c r="H259" t="s">
        <v>467</v>
      </c>
      <c r="I259" t="s">
        <v>702</v>
      </c>
      <c r="K259" t="s">
        <v>652</v>
      </c>
      <c r="L259">
        <v>2017</v>
      </c>
      <c r="M259" t="s">
        <v>198</v>
      </c>
      <c r="N259" t="s">
        <v>199</v>
      </c>
      <c r="P259" s="240"/>
      <c r="Q259">
        <v>0</v>
      </c>
      <c r="AO259">
        <f>VLOOKUP(A259,ورقة4!A$3:A$560,1,0)</f>
        <v>809685</v>
      </c>
      <c r="AP259">
        <v>809685</v>
      </c>
    </row>
    <row r="260" spans="1:43" customFormat="1" x14ac:dyDescent="0.25">
      <c r="A260">
        <v>809771</v>
      </c>
      <c r="B260" t="s">
        <v>1066</v>
      </c>
      <c r="C260" t="s">
        <v>70</v>
      </c>
      <c r="D260" t="s">
        <v>314</v>
      </c>
      <c r="E260" t="s">
        <v>117</v>
      </c>
      <c r="G260" t="s">
        <v>198</v>
      </c>
      <c r="H260" t="s">
        <v>467</v>
      </c>
      <c r="I260" t="s">
        <v>231</v>
      </c>
      <c r="K260" t="s">
        <v>654</v>
      </c>
      <c r="L260">
        <v>2013</v>
      </c>
      <c r="M260" t="s">
        <v>198</v>
      </c>
      <c r="N260" t="s">
        <v>198</v>
      </c>
      <c r="P260" s="240"/>
      <c r="Q260">
        <v>0</v>
      </c>
      <c r="AO260">
        <f>VLOOKUP(A260,ورقة4!A$3:A$560,1,0)</f>
        <v>809771</v>
      </c>
      <c r="AP260">
        <v>809771</v>
      </c>
      <c r="AQ260" t="s">
        <v>695</v>
      </c>
    </row>
    <row r="261" spans="1:43" customFormat="1" x14ac:dyDescent="0.25">
      <c r="A261">
        <v>809786</v>
      </c>
      <c r="B261" t="s">
        <v>1067</v>
      </c>
      <c r="C261" t="s">
        <v>634</v>
      </c>
      <c r="D261" t="s">
        <v>286</v>
      </c>
      <c r="E261" t="s">
        <v>117</v>
      </c>
      <c r="G261" t="s">
        <v>198</v>
      </c>
      <c r="H261" t="s">
        <v>467</v>
      </c>
      <c r="I261" t="s">
        <v>231</v>
      </c>
      <c r="K261" t="s">
        <v>212</v>
      </c>
      <c r="L261">
        <v>2017</v>
      </c>
      <c r="M261" t="s">
        <v>198</v>
      </c>
      <c r="N261" t="s">
        <v>198</v>
      </c>
      <c r="P261" s="240"/>
      <c r="Q261">
        <v>0</v>
      </c>
      <c r="AO261">
        <f>VLOOKUP(A261,ورقة4!A$3:A$560,1,0)</f>
        <v>809786</v>
      </c>
      <c r="AP261">
        <v>809786</v>
      </c>
      <c r="AQ261" t="s">
        <v>696</v>
      </c>
    </row>
    <row r="262" spans="1:43" customFormat="1" x14ac:dyDescent="0.25">
      <c r="A262">
        <v>809794</v>
      </c>
      <c r="B262" t="s">
        <v>1068</v>
      </c>
      <c r="C262" t="s">
        <v>89</v>
      </c>
      <c r="D262" t="s">
        <v>1069</v>
      </c>
      <c r="E262" t="s">
        <v>118</v>
      </c>
      <c r="G262" t="s">
        <v>198</v>
      </c>
      <c r="H262" t="s">
        <v>467</v>
      </c>
      <c r="I262" t="s">
        <v>231</v>
      </c>
      <c r="K262">
        <v>0</v>
      </c>
      <c r="L262">
        <v>0</v>
      </c>
      <c r="M262">
        <v>0</v>
      </c>
      <c r="N262" t="s">
        <v>201</v>
      </c>
      <c r="P262" s="240"/>
      <c r="Q262">
        <v>0</v>
      </c>
      <c r="AO262">
        <f>VLOOKUP(A262,ورقة4!A$3:A$560,1,0)</f>
        <v>809794</v>
      </c>
      <c r="AP262">
        <v>809794</v>
      </c>
    </row>
    <row r="263" spans="1:43" customFormat="1" x14ac:dyDescent="0.25">
      <c r="A263">
        <v>809850</v>
      </c>
      <c r="B263" t="s">
        <v>1072</v>
      </c>
      <c r="C263" t="s">
        <v>90</v>
      </c>
      <c r="D263" t="s">
        <v>666</v>
      </c>
      <c r="E263" t="s">
        <v>118</v>
      </c>
      <c r="G263" t="s">
        <v>499</v>
      </c>
      <c r="H263" t="s">
        <v>467</v>
      </c>
      <c r="I263" t="s">
        <v>702</v>
      </c>
      <c r="K263">
        <v>0</v>
      </c>
      <c r="L263">
        <v>0</v>
      </c>
      <c r="M263">
        <v>0</v>
      </c>
      <c r="P263" s="240"/>
      <c r="Q263">
        <v>0</v>
      </c>
      <c r="AO263">
        <f>VLOOKUP(A263,ورقة4!A$3:A$560,1,0)</f>
        <v>809850</v>
      </c>
      <c r="AP263">
        <v>809850</v>
      </c>
      <c r="AQ263" t="s">
        <v>695</v>
      </c>
    </row>
    <row r="264" spans="1:43" customFormat="1" x14ac:dyDescent="0.25">
      <c r="A264">
        <v>809989</v>
      </c>
      <c r="B264" t="s">
        <v>1079</v>
      </c>
      <c r="C264" t="s">
        <v>85</v>
      </c>
      <c r="D264" t="s">
        <v>1080</v>
      </c>
      <c r="E264" t="s">
        <v>117</v>
      </c>
      <c r="G264" t="s">
        <v>198</v>
      </c>
      <c r="H264" t="s">
        <v>467</v>
      </c>
      <c r="I264" t="s">
        <v>231</v>
      </c>
      <c r="K264">
        <v>0</v>
      </c>
      <c r="L264">
        <v>0</v>
      </c>
      <c r="M264">
        <v>0</v>
      </c>
      <c r="N264" t="s">
        <v>198</v>
      </c>
      <c r="P264" s="240"/>
      <c r="Q264">
        <v>0</v>
      </c>
      <c r="AO264">
        <f>VLOOKUP(A264,ورقة4!A$3:A$560,1,0)</f>
        <v>809989</v>
      </c>
      <c r="AP264">
        <v>809989</v>
      </c>
    </row>
    <row r="265" spans="1:43" customFormat="1" x14ac:dyDescent="0.25">
      <c r="A265">
        <v>810000</v>
      </c>
      <c r="B265" t="s">
        <v>419</v>
      </c>
      <c r="C265" t="s">
        <v>328</v>
      </c>
      <c r="D265" t="s">
        <v>834</v>
      </c>
      <c r="E265" t="s">
        <v>117</v>
      </c>
      <c r="G265" t="s">
        <v>198</v>
      </c>
      <c r="H265" t="s">
        <v>467</v>
      </c>
      <c r="I265" t="s">
        <v>231</v>
      </c>
      <c r="K265" t="s">
        <v>652</v>
      </c>
      <c r="L265">
        <v>2017</v>
      </c>
      <c r="M265" t="s">
        <v>198</v>
      </c>
      <c r="N265" t="s">
        <v>198</v>
      </c>
      <c r="P265" s="240"/>
      <c r="Q265">
        <v>0</v>
      </c>
      <c r="AO265">
        <f>VLOOKUP(A265,ورقة4!A$3:A$560,1,0)</f>
        <v>810000</v>
      </c>
      <c r="AP265">
        <v>810000</v>
      </c>
      <c r="AQ265" t="s">
        <v>696</v>
      </c>
    </row>
    <row r="266" spans="1:43" customFormat="1" x14ac:dyDescent="0.25">
      <c r="A266">
        <v>810051</v>
      </c>
      <c r="B266" t="s">
        <v>1082</v>
      </c>
      <c r="C266" t="s">
        <v>59</v>
      </c>
      <c r="D266" t="s">
        <v>1083</v>
      </c>
      <c r="E266" t="s">
        <v>117</v>
      </c>
      <c r="G266" t="s">
        <v>198</v>
      </c>
      <c r="H266" t="s">
        <v>467</v>
      </c>
      <c r="I266" t="s">
        <v>231</v>
      </c>
      <c r="K266">
        <v>0</v>
      </c>
      <c r="L266">
        <v>0</v>
      </c>
      <c r="M266">
        <v>0</v>
      </c>
      <c r="N266" t="s">
        <v>198</v>
      </c>
      <c r="P266" s="240"/>
      <c r="Q266">
        <v>0</v>
      </c>
      <c r="AO266">
        <f>VLOOKUP(A266,ورقة4!A$3:A$560,1,0)</f>
        <v>810051</v>
      </c>
      <c r="AP266">
        <v>810051</v>
      </c>
      <c r="AQ266" t="s">
        <v>1590</v>
      </c>
    </row>
    <row r="267" spans="1:43" customFormat="1" x14ac:dyDescent="0.25">
      <c r="A267">
        <v>810089</v>
      </c>
      <c r="B267" t="s">
        <v>1088</v>
      </c>
      <c r="C267" t="s">
        <v>99</v>
      </c>
      <c r="D267" t="s">
        <v>295</v>
      </c>
      <c r="E267" t="s">
        <v>117</v>
      </c>
      <c r="G267" t="s">
        <v>198</v>
      </c>
      <c r="H267" t="s">
        <v>467</v>
      </c>
      <c r="I267" t="s">
        <v>231</v>
      </c>
      <c r="K267" t="s">
        <v>652</v>
      </c>
      <c r="L267">
        <v>2017</v>
      </c>
      <c r="M267" t="s">
        <v>198</v>
      </c>
      <c r="N267" t="s">
        <v>198</v>
      </c>
      <c r="P267" s="240"/>
      <c r="Q267">
        <v>0</v>
      </c>
      <c r="AO267">
        <f>VLOOKUP(A267,ورقة4!A$3:A$560,1,0)</f>
        <v>810089</v>
      </c>
      <c r="AP267">
        <v>810089</v>
      </c>
    </row>
    <row r="268" spans="1:43" customFormat="1" x14ac:dyDescent="0.25">
      <c r="A268">
        <v>810147</v>
      </c>
      <c r="B268" t="s">
        <v>1092</v>
      </c>
      <c r="C268" t="s">
        <v>272</v>
      </c>
      <c r="D268" t="s">
        <v>767</v>
      </c>
      <c r="E268" t="s">
        <v>117</v>
      </c>
      <c r="G268" t="s">
        <v>692</v>
      </c>
      <c r="H268" t="s">
        <v>467</v>
      </c>
      <c r="I268" t="s">
        <v>231</v>
      </c>
      <c r="K268">
        <v>0</v>
      </c>
      <c r="L268">
        <v>0</v>
      </c>
      <c r="M268">
        <v>0</v>
      </c>
      <c r="N268" t="s">
        <v>453</v>
      </c>
      <c r="P268" s="240"/>
      <c r="Q268">
        <v>0</v>
      </c>
      <c r="AO268">
        <f>VLOOKUP(A268,ورقة4!A$3:A$560,1,0)</f>
        <v>810147</v>
      </c>
      <c r="AP268">
        <v>810147</v>
      </c>
    </row>
    <row r="269" spans="1:43" customFormat="1" x14ac:dyDescent="0.25">
      <c r="A269">
        <v>810170</v>
      </c>
      <c r="B269" t="s">
        <v>1093</v>
      </c>
      <c r="C269" t="s">
        <v>63</v>
      </c>
      <c r="D269" t="s">
        <v>149</v>
      </c>
      <c r="E269" t="s">
        <v>117</v>
      </c>
      <c r="G269" t="s">
        <v>692</v>
      </c>
      <c r="H269" t="s">
        <v>467</v>
      </c>
      <c r="I269" t="s">
        <v>231</v>
      </c>
      <c r="K269">
        <v>0</v>
      </c>
      <c r="L269">
        <v>0</v>
      </c>
      <c r="M269">
        <v>0</v>
      </c>
      <c r="N269" t="s">
        <v>453</v>
      </c>
      <c r="P269" s="240"/>
      <c r="Q269">
        <v>0</v>
      </c>
      <c r="AO269">
        <f>VLOOKUP(A269,ورقة4!A$3:A$560,1,0)</f>
        <v>810170</v>
      </c>
      <c r="AP269">
        <v>810170</v>
      </c>
    </row>
    <row r="270" spans="1:43" customFormat="1" x14ac:dyDescent="0.25">
      <c r="A270">
        <v>810218</v>
      </c>
      <c r="B270" t="s">
        <v>662</v>
      </c>
      <c r="C270" t="s">
        <v>279</v>
      </c>
      <c r="D270" t="s">
        <v>356</v>
      </c>
      <c r="E270" t="s">
        <v>118</v>
      </c>
      <c r="G270" t="s">
        <v>692</v>
      </c>
      <c r="H270" t="s">
        <v>467</v>
      </c>
      <c r="I270" t="s">
        <v>231</v>
      </c>
      <c r="K270">
        <v>0</v>
      </c>
      <c r="L270">
        <v>0</v>
      </c>
      <c r="M270">
        <v>0</v>
      </c>
      <c r="N270" t="s">
        <v>453</v>
      </c>
      <c r="P270" s="240"/>
      <c r="Q270">
        <v>0</v>
      </c>
      <c r="AO270">
        <f>VLOOKUP(A270,ورقة4!A$3:A$560,1,0)</f>
        <v>810218</v>
      </c>
      <c r="AP270">
        <v>810218</v>
      </c>
    </row>
    <row r="271" spans="1:43" customFormat="1" x14ac:dyDescent="0.25">
      <c r="A271">
        <v>810221</v>
      </c>
      <c r="B271" t="s">
        <v>1094</v>
      </c>
      <c r="C271" t="s">
        <v>1095</v>
      </c>
      <c r="D271" t="s">
        <v>141</v>
      </c>
      <c r="E271" t="s">
        <v>118</v>
      </c>
      <c r="G271" t="s">
        <v>512</v>
      </c>
      <c r="H271" t="s">
        <v>467</v>
      </c>
      <c r="I271" t="s">
        <v>231</v>
      </c>
      <c r="K271" t="s">
        <v>213</v>
      </c>
      <c r="L271">
        <v>2010</v>
      </c>
      <c r="M271">
        <v>0</v>
      </c>
      <c r="N271" t="s">
        <v>203</v>
      </c>
      <c r="P271" s="240"/>
      <c r="Q271">
        <v>0</v>
      </c>
      <c r="AO271">
        <f>VLOOKUP(A271,ورقة4!A$3:A$560,1,0)</f>
        <v>810221</v>
      </c>
      <c r="AP271">
        <v>810221</v>
      </c>
    </row>
    <row r="272" spans="1:43" customFormat="1" x14ac:dyDescent="0.25">
      <c r="A272">
        <v>810303</v>
      </c>
      <c r="B272" t="s">
        <v>1097</v>
      </c>
      <c r="C272" t="s">
        <v>89</v>
      </c>
      <c r="D272" t="s">
        <v>270</v>
      </c>
      <c r="E272" t="s">
        <v>117</v>
      </c>
      <c r="G272" t="s">
        <v>1544</v>
      </c>
      <c r="H272" t="s">
        <v>467</v>
      </c>
      <c r="I272" t="s">
        <v>231</v>
      </c>
      <c r="K272" t="s">
        <v>652</v>
      </c>
      <c r="L272">
        <v>2017</v>
      </c>
      <c r="M272" t="s">
        <v>203</v>
      </c>
      <c r="N272" t="s">
        <v>198</v>
      </c>
      <c r="P272" s="240"/>
      <c r="Q272">
        <v>0</v>
      </c>
      <c r="AO272">
        <f>VLOOKUP(A272,ورقة4!A$3:A$560,1,0)</f>
        <v>810303</v>
      </c>
      <c r="AP272">
        <v>810303</v>
      </c>
      <c r="AQ272" t="s">
        <v>694</v>
      </c>
    </row>
    <row r="273" spans="1:43" customFormat="1" x14ac:dyDescent="0.25">
      <c r="A273">
        <v>810316</v>
      </c>
      <c r="B273" t="s">
        <v>1101</v>
      </c>
      <c r="C273" t="s">
        <v>305</v>
      </c>
      <c r="D273" t="s">
        <v>144</v>
      </c>
      <c r="E273" t="s">
        <v>118</v>
      </c>
      <c r="G273" t="s">
        <v>203</v>
      </c>
      <c r="H273" t="s">
        <v>467</v>
      </c>
      <c r="I273" t="s">
        <v>231</v>
      </c>
      <c r="K273" t="s">
        <v>213</v>
      </c>
      <c r="L273">
        <v>2017</v>
      </c>
      <c r="M273" t="s">
        <v>203</v>
      </c>
      <c r="N273" t="s">
        <v>203</v>
      </c>
      <c r="P273" s="240"/>
      <c r="Q273">
        <v>0</v>
      </c>
      <c r="AO273">
        <f>VLOOKUP(A273,ورقة4!A$3:A$560,1,0)</f>
        <v>810316</v>
      </c>
      <c r="AP273">
        <v>810316</v>
      </c>
      <c r="AQ273" t="s">
        <v>716</v>
      </c>
    </row>
    <row r="274" spans="1:43" customFormat="1" x14ac:dyDescent="0.25">
      <c r="A274">
        <v>810327</v>
      </c>
      <c r="B274" t="s">
        <v>1102</v>
      </c>
      <c r="C274" t="s">
        <v>56</v>
      </c>
      <c r="D274" t="s">
        <v>177</v>
      </c>
      <c r="E274" t="s">
        <v>118</v>
      </c>
      <c r="G274" t="s">
        <v>537</v>
      </c>
      <c r="H274" t="s">
        <v>467</v>
      </c>
      <c r="I274" t="s">
        <v>702</v>
      </c>
      <c r="K274" t="s">
        <v>653</v>
      </c>
      <c r="L274">
        <v>2014</v>
      </c>
      <c r="M274" t="s">
        <v>199</v>
      </c>
      <c r="N274" t="s">
        <v>199</v>
      </c>
      <c r="P274" s="240"/>
      <c r="Q274">
        <v>0</v>
      </c>
      <c r="AO274">
        <f>VLOOKUP(A274,ورقة4!A$3:A$560,1,0)</f>
        <v>810327</v>
      </c>
      <c r="AP274">
        <v>810327</v>
      </c>
      <c r="AQ274" t="s">
        <v>696</v>
      </c>
    </row>
    <row r="275" spans="1:43" customFormat="1" x14ac:dyDescent="0.25">
      <c r="A275">
        <v>810351</v>
      </c>
      <c r="B275" t="s">
        <v>1103</v>
      </c>
      <c r="C275" t="s">
        <v>79</v>
      </c>
      <c r="D275" t="s">
        <v>141</v>
      </c>
      <c r="E275" t="s">
        <v>118</v>
      </c>
      <c r="G275" t="s">
        <v>692</v>
      </c>
      <c r="H275" t="s">
        <v>467</v>
      </c>
      <c r="I275" t="s">
        <v>231</v>
      </c>
      <c r="K275">
        <v>0</v>
      </c>
      <c r="L275">
        <v>0</v>
      </c>
      <c r="M275">
        <v>0</v>
      </c>
      <c r="N275" t="s">
        <v>453</v>
      </c>
      <c r="P275" s="240"/>
      <c r="Q275">
        <v>0</v>
      </c>
      <c r="AO275">
        <f>VLOOKUP(A275,ورقة4!A$3:A$560,1,0)</f>
        <v>810351</v>
      </c>
      <c r="AP275">
        <v>810351</v>
      </c>
      <c r="AQ275" t="s">
        <v>1590</v>
      </c>
    </row>
    <row r="276" spans="1:43" customFormat="1" x14ac:dyDescent="0.25">
      <c r="A276">
        <v>810354</v>
      </c>
      <c r="B276" t="s">
        <v>1105</v>
      </c>
      <c r="C276" t="s">
        <v>1106</v>
      </c>
      <c r="D276" t="s">
        <v>548</v>
      </c>
      <c r="E276" t="s">
        <v>118</v>
      </c>
      <c r="G276" t="s">
        <v>692</v>
      </c>
      <c r="H276" t="s">
        <v>467</v>
      </c>
      <c r="I276" t="s">
        <v>231</v>
      </c>
      <c r="K276">
        <v>0</v>
      </c>
      <c r="L276">
        <v>0</v>
      </c>
      <c r="M276">
        <v>0</v>
      </c>
      <c r="N276" t="s">
        <v>453</v>
      </c>
      <c r="P276" s="240"/>
      <c r="Q276">
        <v>0</v>
      </c>
      <c r="AO276">
        <f>VLOOKUP(A276,ورقة4!A$3:A$560,1,0)</f>
        <v>810354</v>
      </c>
      <c r="AP276">
        <v>810354</v>
      </c>
    </row>
    <row r="277" spans="1:43" customFormat="1" x14ac:dyDescent="0.25">
      <c r="A277">
        <v>810361</v>
      </c>
      <c r="B277" t="s">
        <v>1107</v>
      </c>
      <c r="C277" t="s">
        <v>329</v>
      </c>
      <c r="D277" t="s">
        <v>338</v>
      </c>
      <c r="E277" t="s">
        <v>118</v>
      </c>
      <c r="G277" t="s">
        <v>692</v>
      </c>
      <c r="H277" t="s">
        <v>467</v>
      </c>
      <c r="I277" t="s">
        <v>702</v>
      </c>
      <c r="K277">
        <v>0</v>
      </c>
      <c r="L277">
        <v>0</v>
      </c>
      <c r="M277">
        <v>0</v>
      </c>
      <c r="N277" t="s">
        <v>453</v>
      </c>
      <c r="P277" s="240"/>
      <c r="Q277">
        <v>0</v>
      </c>
      <c r="AO277">
        <f>VLOOKUP(A277,ورقة4!A$3:A$560,1,0)</f>
        <v>810361</v>
      </c>
      <c r="AP277">
        <v>810361</v>
      </c>
    </row>
    <row r="278" spans="1:43" customFormat="1" x14ac:dyDescent="0.25">
      <c r="A278">
        <v>810363</v>
      </c>
      <c r="B278" t="s">
        <v>1108</v>
      </c>
      <c r="C278" t="s">
        <v>1109</v>
      </c>
      <c r="D278" t="s">
        <v>255</v>
      </c>
      <c r="E278" t="s">
        <v>118</v>
      </c>
      <c r="G278" t="s">
        <v>198</v>
      </c>
      <c r="H278" t="s">
        <v>467</v>
      </c>
      <c r="I278" t="s">
        <v>231</v>
      </c>
      <c r="K278">
        <v>0</v>
      </c>
      <c r="L278">
        <v>0</v>
      </c>
      <c r="M278">
        <v>0</v>
      </c>
      <c r="N278" t="s">
        <v>198</v>
      </c>
      <c r="P278" s="240"/>
      <c r="Q278">
        <v>0</v>
      </c>
      <c r="AO278">
        <f>VLOOKUP(A278,ورقة4!A$3:A$560,1,0)</f>
        <v>810363</v>
      </c>
      <c r="AP278">
        <v>810363</v>
      </c>
    </row>
    <row r="279" spans="1:43" customFormat="1" x14ac:dyDescent="0.25">
      <c r="A279">
        <v>810378</v>
      </c>
      <c r="B279" t="s">
        <v>1110</v>
      </c>
      <c r="C279" t="s">
        <v>273</v>
      </c>
      <c r="D279" t="s">
        <v>367</v>
      </c>
      <c r="E279" t="s">
        <v>118</v>
      </c>
      <c r="G279" t="s">
        <v>198</v>
      </c>
      <c r="H279" t="s">
        <v>467</v>
      </c>
      <c r="I279" t="s">
        <v>231</v>
      </c>
      <c r="K279">
        <v>0</v>
      </c>
      <c r="L279">
        <v>0</v>
      </c>
      <c r="M279">
        <v>0</v>
      </c>
      <c r="N279" t="s">
        <v>198</v>
      </c>
      <c r="P279" s="240"/>
      <c r="Q279">
        <v>0</v>
      </c>
      <c r="AO279">
        <f>VLOOKUP(A279,ورقة4!A$3:A$560,1,0)</f>
        <v>810378</v>
      </c>
      <c r="AP279">
        <v>810378</v>
      </c>
    </row>
    <row r="280" spans="1:43" customFormat="1" x14ac:dyDescent="0.25">
      <c r="A280">
        <v>810407</v>
      </c>
      <c r="B280" t="s">
        <v>1111</v>
      </c>
      <c r="C280" t="s">
        <v>1112</v>
      </c>
      <c r="D280" t="s">
        <v>108</v>
      </c>
      <c r="E280" t="s">
        <v>118</v>
      </c>
      <c r="G280" t="s">
        <v>198</v>
      </c>
      <c r="H280" t="s">
        <v>467</v>
      </c>
      <c r="I280" t="s">
        <v>231</v>
      </c>
      <c r="K280">
        <v>0</v>
      </c>
      <c r="L280">
        <v>0</v>
      </c>
      <c r="M280">
        <v>0</v>
      </c>
      <c r="N280" t="s">
        <v>198</v>
      </c>
      <c r="P280" s="240"/>
      <c r="Q280">
        <v>0</v>
      </c>
      <c r="AO280">
        <f>VLOOKUP(A280,ورقة4!A$3:A$560,1,0)</f>
        <v>810407</v>
      </c>
      <c r="AP280">
        <v>810407</v>
      </c>
      <c r="AQ280" t="s">
        <v>731</v>
      </c>
    </row>
    <row r="281" spans="1:43" customFormat="1" x14ac:dyDescent="0.25">
      <c r="A281">
        <v>810417</v>
      </c>
      <c r="B281" t="s">
        <v>1116</v>
      </c>
      <c r="C281" t="s">
        <v>1117</v>
      </c>
      <c r="D281" t="s">
        <v>1118</v>
      </c>
      <c r="E281" t="s">
        <v>118</v>
      </c>
      <c r="G281" t="s">
        <v>692</v>
      </c>
      <c r="H281" t="s">
        <v>467</v>
      </c>
      <c r="I281" t="s">
        <v>231</v>
      </c>
      <c r="K281">
        <v>0</v>
      </c>
      <c r="L281">
        <v>0</v>
      </c>
      <c r="M281">
        <v>0</v>
      </c>
      <c r="N281" t="s">
        <v>453</v>
      </c>
      <c r="P281" s="240"/>
      <c r="Q281">
        <v>0</v>
      </c>
      <c r="AO281">
        <f>VLOOKUP(A281,ورقة4!A$3:A$560,1,0)</f>
        <v>810417</v>
      </c>
      <c r="AP281">
        <v>810417</v>
      </c>
    </row>
    <row r="282" spans="1:43" customFormat="1" x14ac:dyDescent="0.25">
      <c r="A282">
        <v>810457</v>
      </c>
      <c r="B282" t="s">
        <v>1121</v>
      </c>
      <c r="C282" t="s">
        <v>631</v>
      </c>
      <c r="D282" t="s">
        <v>520</v>
      </c>
      <c r="E282" t="s">
        <v>118</v>
      </c>
      <c r="G282" t="s">
        <v>692</v>
      </c>
      <c r="H282" t="s">
        <v>467</v>
      </c>
      <c r="I282" t="s">
        <v>231</v>
      </c>
      <c r="K282">
        <v>0</v>
      </c>
      <c r="L282">
        <v>0</v>
      </c>
      <c r="M282">
        <v>0</v>
      </c>
      <c r="N282" t="s">
        <v>453</v>
      </c>
      <c r="P282" s="240"/>
      <c r="Q282">
        <v>0</v>
      </c>
      <c r="AO282">
        <f>VLOOKUP(A282,ورقة4!A$3:A$560,1,0)</f>
        <v>810457</v>
      </c>
      <c r="AP282">
        <v>810457</v>
      </c>
      <c r="AQ282" t="s">
        <v>956</v>
      </c>
    </row>
    <row r="283" spans="1:43" customFormat="1" x14ac:dyDescent="0.25">
      <c r="A283">
        <v>810527</v>
      </c>
      <c r="B283" t="s">
        <v>1124</v>
      </c>
      <c r="C283" t="s">
        <v>1125</v>
      </c>
      <c r="D283" t="s">
        <v>159</v>
      </c>
      <c r="E283" t="s">
        <v>118</v>
      </c>
      <c r="G283" t="s">
        <v>510</v>
      </c>
      <c r="H283" t="s">
        <v>467</v>
      </c>
      <c r="I283" t="s">
        <v>231</v>
      </c>
      <c r="K283" t="s">
        <v>653</v>
      </c>
      <c r="L283">
        <v>2009</v>
      </c>
      <c r="M283" t="s">
        <v>203</v>
      </c>
      <c r="N283" t="s">
        <v>203</v>
      </c>
      <c r="P283" s="240"/>
      <c r="Q283">
        <v>0</v>
      </c>
      <c r="AO283">
        <f>VLOOKUP(A283,ورقة4!A$3:A$560,1,0)</f>
        <v>810527</v>
      </c>
      <c r="AP283">
        <v>810527</v>
      </c>
    </row>
    <row r="284" spans="1:43" customFormat="1" x14ac:dyDescent="0.25">
      <c r="A284">
        <v>810566</v>
      </c>
      <c r="B284" t="s">
        <v>1130</v>
      </c>
      <c r="C284" t="s">
        <v>545</v>
      </c>
      <c r="D284" t="s">
        <v>1131</v>
      </c>
      <c r="E284" t="s">
        <v>118</v>
      </c>
      <c r="G284" t="s">
        <v>623</v>
      </c>
      <c r="H284" t="s">
        <v>1546</v>
      </c>
      <c r="I284" t="s">
        <v>231</v>
      </c>
      <c r="K284">
        <v>0</v>
      </c>
      <c r="L284">
        <v>0</v>
      </c>
      <c r="M284">
        <v>0</v>
      </c>
      <c r="N284" t="s">
        <v>453</v>
      </c>
      <c r="P284" s="240"/>
      <c r="Q284">
        <v>0</v>
      </c>
      <c r="AO284">
        <f>VLOOKUP(A284,ورقة4!A$3:A$560,1,0)</f>
        <v>810566</v>
      </c>
      <c r="AP284">
        <v>810566</v>
      </c>
    </row>
    <row r="285" spans="1:43" customFormat="1" x14ac:dyDescent="0.25">
      <c r="A285">
        <v>810693</v>
      </c>
      <c r="B285" t="s">
        <v>1138</v>
      </c>
      <c r="C285" t="s">
        <v>1139</v>
      </c>
      <c r="D285" t="s">
        <v>165</v>
      </c>
      <c r="E285" t="s">
        <v>118</v>
      </c>
      <c r="G285" t="s">
        <v>198</v>
      </c>
      <c r="H285" t="s">
        <v>467</v>
      </c>
      <c r="I285" t="s">
        <v>231</v>
      </c>
      <c r="K285">
        <v>0</v>
      </c>
      <c r="L285">
        <v>0</v>
      </c>
      <c r="M285">
        <v>0</v>
      </c>
      <c r="N285" t="s">
        <v>198</v>
      </c>
      <c r="P285" s="240"/>
      <c r="Q285">
        <v>0</v>
      </c>
      <c r="AO285">
        <f>VLOOKUP(A285,ورقة4!A$3:A$560,1,0)</f>
        <v>810693</v>
      </c>
      <c r="AP285">
        <v>810693</v>
      </c>
    </row>
    <row r="286" spans="1:43" customFormat="1" x14ac:dyDescent="0.25">
      <c r="A286">
        <v>810720</v>
      </c>
      <c r="B286" t="s">
        <v>1140</v>
      </c>
      <c r="C286" t="s">
        <v>77</v>
      </c>
      <c r="D286" t="s">
        <v>1141</v>
      </c>
      <c r="E286" t="s">
        <v>117</v>
      </c>
      <c r="G286" t="s">
        <v>692</v>
      </c>
      <c r="H286" t="s">
        <v>467</v>
      </c>
      <c r="I286" t="s">
        <v>231</v>
      </c>
      <c r="K286">
        <v>0</v>
      </c>
      <c r="L286">
        <v>0</v>
      </c>
      <c r="M286">
        <v>0</v>
      </c>
      <c r="N286" t="s">
        <v>453</v>
      </c>
      <c r="P286" s="240"/>
      <c r="Q286">
        <v>0</v>
      </c>
      <c r="AO286">
        <f>VLOOKUP(A286,ورقة4!A$3:A$560,1,0)</f>
        <v>810720</v>
      </c>
      <c r="AP286">
        <v>810720</v>
      </c>
      <c r="AQ286" t="s">
        <v>1589</v>
      </c>
    </row>
    <row r="287" spans="1:43" customFormat="1" x14ac:dyDescent="0.25">
      <c r="A287">
        <v>810758</v>
      </c>
      <c r="B287" t="s">
        <v>1142</v>
      </c>
      <c r="C287" t="s">
        <v>329</v>
      </c>
      <c r="D287" t="s">
        <v>140</v>
      </c>
      <c r="E287" t="s">
        <v>118</v>
      </c>
      <c r="G287" t="s">
        <v>198</v>
      </c>
      <c r="H287" t="s">
        <v>467</v>
      </c>
      <c r="I287" t="s">
        <v>231</v>
      </c>
      <c r="K287">
        <v>0</v>
      </c>
      <c r="L287">
        <v>0</v>
      </c>
      <c r="M287">
        <v>0</v>
      </c>
      <c r="N287" t="s">
        <v>203</v>
      </c>
      <c r="P287" s="240"/>
      <c r="Q287">
        <v>0</v>
      </c>
      <c r="AO287">
        <f>VLOOKUP(A287,ورقة4!A$3:A$560,1,0)</f>
        <v>810758</v>
      </c>
      <c r="AP287">
        <v>810758</v>
      </c>
    </row>
    <row r="288" spans="1:43" customFormat="1" x14ac:dyDescent="0.25">
      <c r="A288">
        <v>810772</v>
      </c>
      <c r="B288" t="s">
        <v>1143</v>
      </c>
      <c r="C288" t="s">
        <v>914</v>
      </c>
      <c r="D288" t="s">
        <v>642</v>
      </c>
      <c r="E288" t="s">
        <v>117</v>
      </c>
      <c r="G288" t="s">
        <v>1547</v>
      </c>
      <c r="H288" t="s">
        <v>467</v>
      </c>
      <c r="I288" t="s">
        <v>231</v>
      </c>
      <c r="K288">
        <v>0</v>
      </c>
      <c r="L288">
        <v>0</v>
      </c>
      <c r="M288">
        <v>0</v>
      </c>
      <c r="N288" t="s">
        <v>198</v>
      </c>
      <c r="P288" s="240"/>
      <c r="Q288">
        <v>0</v>
      </c>
      <c r="AO288">
        <f>VLOOKUP(A288,ورقة4!A$3:A$560,1,0)</f>
        <v>810772</v>
      </c>
      <c r="AP288">
        <v>810772</v>
      </c>
    </row>
    <row r="289" spans="1:43" customFormat="1" x14ac:dyDescent="0.25">
      <c r="A289">
        <v>810775</v>
      </c>
      <c r="B289" t="s">
        <v>1144</v>
      </c>
      <c r="C289" t="s">
        <v>60</v>
      </c>
      <c r="D289" t="s">
        <v>322</v>
      </c>
      <c r="E289" t="s">
        <v>118</v>
      </c>
      <c r="G289" t="s">
        <v>692</v>
      </c>
      <c r="H289" t="s">
        <v>467</v>
      </c>
      <c r="I289" t="s">
        <v>231</v>
      </c>
      <c r="K289">
        <v>0</v>
      </c>
      <c r="L289">
        <v>0</v>
      </c>
      <c r="M289">
        <v>0</v>
      </c>
      <c r="N289" t="s">
        <v>453</v>
      </c>
      <c r="P289" s="240"/>
      <c r="Q289">
        <v>0</v>
      </c>
      <c r="AO289">
        <f>VLOOKUP(A289,ورقة4!A$3:A$560,1,0)</f>
        <v>810775</v>
      </c>
      <c r="AP289">
        <v>810775</v>
      </c>
    </row>
    <row r="290" spans="1:43" customFormat="1" x14ac:dyDescent="0.25">
      <c r="A290">
        <v>810878</v>
      </c>
      <c r="B290" t="s">
        <v>1148</v>
      </c>
      <c r="C290" t="s">
        <v>1149</v>
      </c>
      <c r="D290" t="s">
        <v>664</v>
      </c>
      <c r="E290" t="s">
        <v>118</v>
      </c>
      <c r="G290" t="s">
        <v>530</v>
      </c>
      <c r="H290" t="s">
        <v>467</v>
      </c>
      <c r="I290" t="s">
        <v>702</v>
      </c>
      <c r="K290" t="s">
        <v>213</v>
      </c>
      <c r="L290">
        <v>2014</v>
      </c>
      <c r="M290" t="s">
        <v>198</v>
      </c>
      <c r="N290" t="s">
        <v>198</v>
      </c>
      <c r="P290" s="240"/>
      <c r="Q290">
        <v>0</v>
      </c>
      <c r="AO290">
        <f>VLOOKUP(A290,ورقة4!A$3:A$560,1,0)</f>
        <v>810878</v>
      </c>
      <c r="AP290">
        <v>810878</v>
      </c>
      <c r="AQ290" t="s">
        <v>731</v>
      </c>
    </row>
    <row r="291" spans="1:43" customFormat="1" x14ac:dyDescent="0.25">
      <c r="A291">
        <v>810890</v>
      </c>
      <c r="B291" t="s">
        <v>1150</v>
      </c>
      <c r="C291" t="s">
        <v>77</v>
      </c>
      <c r="D291" t="s">
        <v>1151</v>
      </c>
      <c r="E291" t="s">
        <v>118</v>
      </c>
      <c r="G291" t="s">
        <v>1521</v>
      </c>
      <c r="H291" t="s">
        <v>467</v>
      </c>
      <c r="I291" t="s">
        <v>231</v>
      </c>
      <c r="K291" t="s">
        <v>213</v>
      </c>
      <c r="L291">
        <v>2016</v>
      </c>
      <c r="M291" t="s">
        <v>203</v>
      </c>
      <c r="N291" t="s">
        <v>203</v>
      </c>
      <c r="P291" s="240"/>
      <c r="Q291">
        <v>0</v>
      </c>
      <c r="AO291">
        <f>VLOOKUP(A291,ورقة4!A$3:A$560,1,0)</f>
        <v>810890</v>
      </c>
      <c r="AP291">
        <v>810890</v>
      </c>
    </row>
    <row r="292" spans="1:43" customFormat="1" x14ac:dyDescent="0.25">
      <c r="A292">
        <v>810894</v>
      </c>
      <c r="B292" t="s">
        <v>1152</v>
      </c>
      <c r="C292" t="s">
        <v>61</v>
      </c>
      <c r="D292" t="s">
        <v>274</v>
      </c>
      <c r="E292" t="s">
        <v>118</v>
      </c>
      <c r="G292" t="s">
        <v>198</v>
      </c>
      <c r="H292" t="s">
        <v>467</v>
      </c>
      <c r="I292" t="s">
        <v>231</v>
      </c>
      <c r="K292">
        <v>0</v>
      </c>
      <c r="L292">
        <v>0</v>
      </c>
      <c r="M292">
        <v>0</v>
      </c>
      <c r="N292" t="s">
        <v>209</v>
      </c>
      <c r="P292" s="240"/>
      <c r="Q292">
        <v>0</v>
      </c>
      <c r="AO292">
        <f>VLOOKUP(A292,ورقة4!A$3:A$560,1,0)</f>
        <v>810894</v>
      </c>
      <c r="AP292">
        <v>810894</v>
      </c>
    </row>
    <row r="293" spans="1:43" customFormat="1" x14ac:dyDescent="0.25">
      <c r="A293">
        <v>810911</v>
      </c>
      <c r="B293" t="s">
        <v>1160</v>
      </c>
      <c r="C293" t="s">
        <v>899</v>
      </c>
      <c r="D293" t="s">
        <v>1161</v>
      </c>
      <c r="E293" t="s">
        <v>117</v>
      </c>
      <c r="G293" t="s">
        <v>1548</v>
      </c>
      <c r="H293" t="s">
        <v>467</v>
      </c>
      <c r="I293" t="s">
        <v>231</v>
      </c>
      <c r="K293" t="s">
        <v>213</v>
      </c>
      <c r="L293">
        <v>2016</v>
      </c>
      <c r="M293" t="s">
        <v>203</v>
      </c>
      <c r="P293" s="240"/>
      <c r="Q293">
        <v>0</v>
      </c>
      <c r="AO293">
        <f>VLOOKUP(A293,ورقة4!A$3:A$560,1,0)</f>
        <v>810911</v>
      </c>
      <c r="AP293">
        <v>810911</v>
      </c>
    </row>
    <row r="294" spans="1:43" customFormat="1" x14ac:dyDescent="0.25">
      <c r="A294">
        <v>810970</v>
      </c>
      <c r="B294" t="s">
        <v>1167</v>
      </c>
      <c r="C294" t="s">
        <v>497</v>
      </c>
      <c r="D294" t="s">
        <v>651</v>
      </c>
      <c r="E294" t="s">
        <v>118</v>
      </c>
      <c r="G294" t="s">
        <v>665</v>
      </c>
      <c r="H294" t="s">
        <v>467</v>
      </c>
      <c r="I294" t="s">
        <v>231</v>
      </c>
      <c r="K294" t="s">
        <v>655</v>
      </c>
      <c r="L294">
        <v>2006</v>
      </c>
      <c r="M294" t="s">
        <v>208</v>
      </c>
      <c r="N294" t="s">
        <v>208</v>
      </c>
      <c r="P294" s="240"/>
      <c r="Q294">
        <v>0</v>
      </c>
      <c r="AO294">
        <f>VLOOKUP(A294,ورقة4!A$3:A$560,1,0)</f>
        <v>810970</v>
      </c>
      <c r="AP294">
        <v>810970</v>
      </c>
    </row>
    <row r="295" spans="1:43" customFormat="1" x14ac:dyDescent="0.25">
      <c r="A295">
        <v>810984</v>
      </c>
      <c r="B295" t="s">
        <v>1168</v>
      </c>
      <c r="C295" t="s">
        <v>760</v>
      </c>
      <c r="D295" t="s">
        <v>1169</v>
      </c>
      <c r="E295" t="s">
        <v>118</v>
      </c>
      <c r="G295" t="s">
        <v>198</v>
      </c>
      <c r="H295" t="s">
        <v>467</v>
      </c>
      <c r="I295" t="s">
        <v>702</v>
      </c>
      <c r="K295" t="s">
        <v>212</v>
      </c>
      <c r="L295">
        <v>2000</v>
      </c>
      <c r="M295" t="s">
        <v>201</v>
      </c>
      <c r="N295" t="s">
        <v>201</v>
      </c>
      <c r="P295" s="240"/>
      <c r="Q295">
        <v>0</v>
      </c>
      <c r="AO295">
        <f>VLOOKUP(A295,ورقة4!A$3:A$560,1,0)</f>
        <v>810984</v>
      </c>
      <c r="AP295">
        <v>810984</v>
      </c>
      <c r="AQ295" t="s">
        <v>731</v>
      </c>
    </row>
    <row r="296" spans="1:43" customFormat="1" x14ac:dyDescent="0.25">
      <c r="A296">
        <v>810988</v>
      </c>
      <c r="B296" t="s">
        <v>1170</v>
      </c>
      <c r="C296" t="s">
        <v>1171</v>
      </c>
      <c r="D296" t="s">
        <v>84</v>
      </c>
      <c r="E296" t="s">
        <v>118</v>
      </c>
      <c r="G296" t="s">
        <v>506</v>
      </c>
      <c r="H296" t="s">
        <v>467</v>
      </c>
      <c r="I296" t="s">
        <v>231</v>
      </c>
      <c r="K296" t="s">
        <v>213</v>
      </c>
      <c r="L296">
        <v>2013</v>
      </c>
      <c r="M296" t="s">
        <v>203</v>
      </c>
      <c r="N296" t="s">
        <v>209</v>
      </c>
      <c r="P296" s="240"/>
      <c r="Q296">
        <v>0</v>
      </c>
      <c r="AO296">
        <f>VLOOKUP(A296,ورقة4!A$3:A$560,1,0)</f>
        <v>810988</v>
      </c>
      <c r="AP296">
        <v>810988</v>
      </c>
    </row>
    <row r="297" spans="1:43" customFormat="1" x14ac:dyDescent="0.25">
      <c r="A297">
        <v>810992</v>
      </c>
      <c r="B297" t="s">
        <v>1172</v>
      </c>
      <c r="C297" t="s">
        <v>365</v>
      </c>
      <c r="D297" t="s">
        <v>1049</v>
      </c>
      <c r="E297" t="s">
        <v>118</v>
      </c>
      <c r="G297" t="s">
        <v>198</v>
      </c>
      <c r="H297" t="s">
        <v>467</v>
      </c>
      <c r="I297" t="s">
        <v>231</v>
      </c>
      <c r="K297" t="s">
        <v>212</v>
      </c>
      <c r="L297">
        <v>2008</v>
      </c>
      <c r="M297" t="s">
        <v>198</v>
      </c>
      <c r="N297" t="s">
        <v>198</v>
      </c>
      <c r="P297" s="240"/>
      <c r="Q297">
        <v>0</v>
      </c>
      <c r="AO297">
        <f>VLOOKUP(A297,ورقة4!A$3:A$560,1,0)</f>
        <v>810992</v>
      </c>
      <c r="AP297">
        <v>810992</v>
      </c>
    </row>
    <row r="298" spans="1:43" customFormat="1" x14ac:dyDescent="0.25">
      <c r="A298">
        <v>811049</v>
      </c>
      <c r="B298" t="s">
        <v>1174</v>
      </c>
      <c r="C298" t="s">
        <v>86</v>
      </c>
      <c r="D298" t="s">
        <v>395</v>
      </c>
      <c r="E298" t="s">
        <v>118</v>
      </c>
      <c r="G298" t="s">
        <v>198</v>
      </c>
      <c r="H298" t="s">
        <v>467</v>
      </c>
      <c r="I298" t="s">
        <v>231</v>
      </c>
      <c r="K298">
        <v>0</v>
      </c>
      <c r="L298">
        <v>0</v>
      </c>
      <c r="M298">
        <v>0</v>
      </c>
      <c r="N298" t="s">
        <v>453</v>
      </c>
      <c r="P298" s="240"/>
      <c r="Q298">
        <v>0</v>
      </c>
      <c r="AO298">
        <f>VLOOKUP(A298,ورقة4!A$3:A$560,1,0)</f>
        <v>811049</v>
      </c>
      <c r="AP298">
        <v>811049</v>
      </c>
    </row>
    <row r="299" spans="1:43" customFormat="1" x14ac:dyDescent="0.25">
      <c r="A299">
        <v>811092</v>
      </c>
      <c r="B299" t="s">
        <v>1175</v>
      </c>
      <c r="C299" t="s">
        <v>279</v>
      </c>
      <c r="D299" t="s">
        <v>1176</v>
      </c>
      <c r="E299" t="s">
        <v>118</v>
      </c>
      <c r="G299" t="s">
        <v>502</v>
      </c>
      <c r="H299" t="s">
        <v>467</v>
      </c>
      <c r="I299" t="s">
        <v>231</v>
      </c>
      <c r="K299" t="s">
        <v>654</v>
      </c>
      <c r="L299">
        <v>2016</v>
      </c>
      <c r="M299" t="s">
        <v>198</v>
      </c>
      <c r="N299" t="s">
        <v>198</v>
      </c>
      <c r="P299" s="240"/>
      <c r="Q299">
        <v>0</v>
      </c>
      <c r="AO299">
        <f>VLOOKUP(A299,ورقة4!A$3:A$560,1,0)</f>
        <v>811092</v>
      </c>
      <c r="AP299">
        <v>811092</v>
      </c>
    </row>
    <row r="300" spans="1:43" customFormat="1" x14ac:dyDescent="0.25">
      <c r="A300">
        <v>811151</v>
      </c>
      <c r="B300" t="s">
        <v>1180</v>
      </c>
      <c r="C300" t="s">
        <v>305</v>
      </c>
      <c r="D300" t="s">
        <v>181</v>
      </c>
      <c r="E300" t="s">
        <v>118</v>
      </c>
      <c r="G300" t="s">
        <v>498</v>
      </c>
      <c r="H300" t="s">
        <v>467</v>
      </c>
      <c r="I300" t="s">
        <v>231</v>
      </c>
      <c r="K300" t="s">
        <v>213</v>
      </c>
      <c r="L300">
        <v>2010</v>
      </c>
      <c r="M300" t="s">
        <v>198</v>
      </c>
      <c r="N300" t="s">
        <v>198</v>
      </c>
      <c r="P300" s="240"/>
      <c r="Q300">
        <v>0</v>
      </c>
      <c r="AO300">
        <f>VLOOKUP(A300,ورقة4!A$3:A$560,1,0)</f>
        <v>811151</v>
      </c>
      <c r="AP300">
        <v>811151</v>
      </c>
    </row>
    <row r="301" spans="1:43" customFormat="1" x14ac:dyDescent="0.25">
      <c r="A301">
        <v>811181</v>
      </c>
      <c r="B301" t="s">
        <v>1182</v>
      </c>
      <c r="C301" t="s">
        <v>107</v>
      </c>
      <c r="D301" t="s">
        <v>324</v>
      </c>
      <c r="E301" t="s">
        <v>118</v>
      </c>
      <c r="G301" t="s">
        <v>198</v>
      </c>
      <c r="H301" t="s">
        <v>467</v>
      </c>
      <c r="I301" t="s">
        <v>231</v>
      </c>
      <c r="K301">
        <v>0</v>
      </c>
      <c r="L301">
        <v>0</v>
      </c>
      <c r="M301">
        <v>0</v>
      </c>
      <c r="N301" t="s">
        <v>198</v>
      </c>
      <c r="P301" s="240"/>
      <c r="Q301">
        <v>0</v>
      </c>
      <c r="AO301">
        <f>VLOOKUP(A301,ورقة4!A$3:A$560,1,0)</f>
        <v>811181</v>
      </c>
      <c r="AP301">
        <v>811181</v>
      </c>
    </row>
    <row r="302" spans="1:43" customFormat="1" x14ac:dyDescent="0.25">
      <c r="A302">
        <v>811230</v>
      </c>
      <c r="B302" t="s">
        <v>1185</v>
      </c>
      <c r="C302" t="s">
        <v>283</v>
      </c>
      <c r="D302" t="s">
        <v>289</v>
      </c>
      <c r="E302" t="s">
        <v>118</v>
      </c>
      <c r="G302" t="s">
        <v>198</v>
      </c>
      <c r="H302" t="s">
        <v>467</v>
      </c>
      <c r="I302" t="s">
        <v>231</v>
      </c>
      <c r="K302">
        <v>0</v>
      </c>
      <c r="L302">
        <v>0</v>
      </c>
      <c r="M302">
        <v>0</v>
      </c>
      <c r="N302" t="s">
        <v>209</v>
      </c>
      <c r="P302" s="240"/>
      <c r="Q302">
        <v>0</v>
      </c>
      <c r="AO302">
        <f>VLOOKUP(A302,ورقة4!A$3:A$560,1,0)</f>
        <v>811230</v>
      </c>
      <c r="AP302">
        <v>811230</v>
      </c>
    </row>
    <row r="303" spans="1:43" customFormat="1" x14ac:dyDescent="0.25">
      <c r="A303">
        <v>811253</v>
      </c>
      <c r="B303" t="s">
        <v>1186</v>
      </c>
      <c r="C303" t="s">
        <v>1187</v>
      </c>
      <c r="D303" t="s">
        <v>161</v>
      </c>
      <c r="E303" t="s">
        <v>117</v>
      </c>
      <c r="G303" t="s">
        <v>1550</v>
      </c>
      <c r="H303" t="s">
        <v>467</v>
      </c>
      <c r="I303" t="s">
        <v>231</v>
      </c>
      <c r="K303" t="s">
        <v>652</v>
      </c>
      <c r="L303">
        <v>2011</v>
      </c>
      <c r="M303" t="s">
        <v>208</v>
      </c>
      <c r="N303" t="s">
        <v>208</v>
      </c>
      <c r="P303" s="240"/>
      <c r="Q303">
        <v>0</v>
      </c>
      <c r="AO303">
        <f>VLOOKUP(A303,ورقة4!A$3:A$560,1,0)</f>
        <v>811253</v>
      </c>
      <c r="AP303">
        <v>811253</v>
      </c>
    </row>
    <row r="304" spans="1:43" customFormat="1" x14ac:dyDescent="0.25">
      <c r="A304">
        <v>811301</v>
      </c>
      <c r="B304" t="s">
        <v>1188</v>
      </c>
      <c r="C304" t="s">
        <v>1189</v>
      </c>
      <c r="D304" t="s">
        <v>799</v>
      </c>
      <c r="E304" t="s">
        <v>118</v>
      </c>
      <c r="G304" t="s">
        <v>1535</v>
      </c>
      <c r="H304" t="s">
        <v>467</v>
      </c>
      <c r="I304" t="s">
        <v>231</v>
      </c>
      <c r="K304">
        <v>0</v>
      </c>
      <c r="L304">
        <v>0</v>
      </c>
      <c r="M304">
        <v>0</v>
      </c>
      <c r="N304" t="s">
        <v>200</v>
      </c>
      <c r="P304" s="240"/>
      <c r="Q304">
        <v>0</v>
      </c>
      <c r="AO304">
        <f>VLOOKUP(A304,ورقة4!A$3:A$560,1,0)</f>
        <v>811301</v>
      </c>
      <c r="AP304">
        <v>811301</v>
      </c>
    </row>
    <row r="305" spans="1:42" customFormat="1" x14ac:dyDescent="0.25">
      <c r="A305">
        <v>811324</v>
      </c>
      <c r="B305" t="s">
        <v>1192</v>
      </c>
      <c r="C305" t="s">
        <v>94</v>
      </c>
      <c r="D305" t="s">
        <v>882</v>
      </c>
      <c r="E305" t="s">
        <v>117</v>
      </c>
      <c r="G305" t="s">
        <v>198</v>
      </c>
      <c r="H305" t="s">
        <v>467</v>
      </c>
      <c r="I305" t="s">
        <v>231</v>
      </c>
      <c r="K305">
        <v>0</v>
      </c>
      <c r="L305">
        <v>0</v>
      </c>
      <c r="M305">
        <v>0</v>
      </c>
      <c r="N305" t="s">
        <v>206</v>
      </c>
      <c r="P305" s="240"/>
      <c r="Q305">
        <v>0</v>
      </c>
      <c r="AO305">
        <f>VLOOKUP(A305,ورقة4!A$3:A$560,1,0)</f>
        <v>811324</v>
      </c>
      <c r="AP305">
        <v>811324</v>
      </c>
    </row>
    <row r="306" spans="1:42" customFormat="1" x14ac:dyDescent="0.25">
      <c r="A306">
        <v>811342</v>
      </c>
      <c r="B306" t="s">
        <v>1194</v>
      </c>
      <c r="C306" t="s">
        <v>67</v>
      </c>
      <c r="D306" t="s">
        <v>547</v>
      </c>
      <c r="E306" t="s">
        <v>118</v>
      </c>
      <c r="G306" t="s">
        <v>198</v>
      </c>
      <c r="H306" t="s">
        <v>467</v>
      </c>
      <c r="I306" t="s">
        <v>231</v>
      </c>
      <c r="K306">
        <v>0</v>
      </c>
      <c r="L306">
        <v>0</v>
      </c>
      <c r="M306">
        <v>0</v>
      </c>
      <c r="P306" s="240"/>
      <c r="Q306">
        <v>0</v>
      </c>
      <c r="AO306">
        <f>VLOOKUP(A306,ورقة4!A$3:A$560,1,0)</f>
        <v>811342</v>
      </c>
      <c r="AP306">
        <v>811342</v>
      </c>
    </row>
    <row r="307" spans="1:42" customFormat="1" x14ac:dyDescent="0.25">
      <c r="A307">
        <v>811408</v>
      </c>
      <c r="B307" t="s">
        <v>1195</v>
      </c>
      <c r="C307" t="s">
        <v>376</v>
      </c>
      <c r="D307" t="s">
        <v>823</v>
      </c>
      <c r="E307" t="s">
        <v>118</v>
      </c>
      <c r="G307" t="s">
        <v>692</v>
      </c>
      <c r="H307" t="s">
        <v>467</v>
      </c>
      <c r="I307" t="s">
        <v>231</v>
      </c>
      <c r="K307">
        <v>0</v>
      </c>
      <c r="L307">
        <v>0</v>
      </c>
      <c r="M307">
        <v>0</v>
      </c>
      <c r="N307" t="s">
        <v>453</v>
      </c>
      <c r="P307" s="240"/>
      <c r="Q307">
        <v>0</v>
      </c>
      <c r="AO307">
        <f>VLOOKUP(A307,ورقة4!A$3:A$560,1,0)</f>
        <v>811408</v>
      </c>
      <c r="AP307">
        <v>811408</v>
      </c>
    </row>
    <row r="308" spans="1:42" customFormat="1" x14ac:dyDescent="0.25">
      <c r="A308">
        <v>811415</v>
      </c>
      <c r="B308" t="s">
        <v>1196</v>
      </c>
      <c r="C308" t="s">
        <v>85</v>
      </c>
      <c r="D308" t="s">
        <v>348</v>
      </c>
      <c r="E308" t="s">
        <v>118</v>
      </c>
      <c r="G308" t="s">
        <v>692</v>
      </c>
      <c r="H308" t="s">
        <v>467</v>
      </c>
      <c r="I308" t="s">
        <v>231</v>
      </c>
      <c r="K308">
        <v>0</v>
      </c>
      <c r="L308">
        <v>0</v>
      </c>
      <c r="M308">
        <v>0</v>
      </c>
      <c r="N308" t="s">
        <v>453</v>
      </c>
      <c r="P308" s="240"/>
      <c r="Q308">
        <v>0</v>
      </c>
      <c r="AO308">
        <f>VLOOKUP(A308,ورقة4!A$3:A$560,1,0)</f>
        <v>811415</v>
      </c>
      <c r="AP308">
        <v>811415</v>
      </c>
    </row>
    <row r="309" spans="1:42" customFormat="1" x14ac:dyDescent="0.25">
      <c r="A309">
        <v>811427</v>
      </c>
      <c r="B309" t="s">
        <v>1197</v>
      </c>
      <c r="C309" t="s">
        <v>1081</v>
      </c>
      <c r="D309" t="s">
        <v>167</v>
      </c>
      <c r="E309" t="s">
        <v>117</v>
      </c>
      <c r="G309" t="s">
        <v>198</v>
      </c>
      <c r="H309" t="s">
        <v>467</v>
      </c>
      <c r="I309" t="s">
        <v>231</v>
      </c>
      <c r="K309" t="s">
        <v>212</v>
      </c>
      <c r="L309">
        <v>2014</v>
      </c>
      <c r="M309" t="s">
        <v>198</v>
      </c>
      <c r="N309" t="s">
        <v>198</v>
      </c>
      <c r="P309" s="240"/>
      <c r="Q309">
        <v>0</v>
      </c>
      <c r="AO309">
        <f>VLOOKUP(A309,ورقة4!A$3:A$560,1,0)</f>
        <v>811427</v>
      </c>
      <c r="AP309">
        <v>811427</v>
      </c>
    </row>
    <row r="310" spans="1:42" customFormat="1" x14ac:dyDescent="0.25">
      <c r="A310">
        <v>811505</v>
      </c>
      <c r="B310" t="s">
        <v>1198</v>
      </c>
      <c r="C310" t="s">
        <v>844</v>
      </c>
      <c r="D310" t="s">
        <v>313</v>
      </c>
      <c r="E310" t="s">
        <v>117</v>
      </c>
      <c r="G310" t="s">
        <v>198</v>
      </c>
      <c r="H310" t="s">
        <v>467</v>
      </c>
      <c r="I310" t="s">
        <v>702</v>
      </c>
      <c r="K310">
        <v>0</v>
      </c>
      <c r="L310">
        <v>0</v>
      </c>
      <c r="M310">
        <v>0</v>
      </c>
      <c r="P310" s="240"/>
      <c r="Q310">
        <v>0</v>
      </c>
      <c r="AO310">
        <f>VLOOKUP(A310,ورقة4!A$3:A$560,1,0)</f>
        <v>811505</v>
      </c>
      <c r="AP310">
        <v>811505</v>
      </c>
    </row>
    <row r="311" spans="1:42" customFormat="1" x14ac:dyDescent="0.25">
      <c r="A311">
        <v>811542</v>
      </c>
      <c r="B311" t="s">
        <v>1201</v>
      </c>
      <c r="C311" t="s">
        <v>279</v>
      </c>
      <c r="D311" t="s">
        <v>183</v>
      </c>
      <c r="E311" t="s">
        <v>117</v>
      </c>
      <c r="G311" t="s">
        <v>198</v>
      </c>
      <c r="H311" t="s">
        <v>467</v>
      </c>
      <c r="I311" t="s">
        <v>231</v>
      </c>
      <c r="K311">
        <v>0</v>
      </c>
      <c r="L311">
        <v>0</v>
      </c>
      <c r="M311">
        <v>0</v>
      </c>
      <c r="P311" s="240"/>
      <c r="Q311">
        <v>0</v>
      </c>
      <c r="AO311">
        <f>VLOOKUP(A311,ورقة4!A$3:A$560,1,0)</f>
        <v>811542</v>
      </c>
      <c r="AP311">
        <v>811542</v>
      </c>
    </row>
    <row r="312" spans="1:42" customFormat="1" x14ac:dyDescent="0.25">
      <c r="A312">
        <v>811556</v>
      </c>
      <c r="B312" t="s">
        <v>1203</v>
      </c>
      <c r="C312" t="s">
        <v>1204</v>
      </c>
      <c r="D312" t="s">
        <v>164</v>
      </c>
      <c r="E312" t="s">
        <v>117</v>
      </c>
      <c r="G312" t="s">
        <v>1551</v>
      </c>
      <c r="H312" t="s">
        <v>467</v>
      </c>
      <c r="I312" t="s">
        <v>231</v>
      </c>
      <c r="K312">
        <v>0</v>
      </c>
      <c r="L312">
        <v>0</v>
      </c>
      <c r="M312">
        <v>0</v>
      </c>
      <c r="N312" t="s">
        <v>198</v>
      </c>
      <c r="P312" s="240"/>
      <c r="Q312">
        <v>0</v>
      </c>
      <c r="AO312">
        <f>VLOOKUP(A312,ورقة4!A$3:A$560,1,0)</f>
        <v>811556</v>
      </c>
      <c r="AP312">
        <v>811556</v>
      </c>
    </row>
    <row r="313" spans="1:42" customFormat="1" x14ac:dyDescent="0.25">
      <c r="A313">
        <v>811564</v>
      </c>
      <c r="B313" t="s">
        <v>1205</v>
      </c>
      <c r="C313" t="s">
        <v>331</v>
      </c>
      <c r="D313" t="s">
        <v>163</v>
      </c>
      <c r="E313" t="s">
        <v>117</v>
      </c>
      <c r="G313" t="s">
        <v>692</v>
      </c>
      <c r="H313" t="s">
        <v>467</v>
      </c>
      <c r="I313" t="s">
        <v>231</v>
      </c>
      <c r="K313">
        <v>0</v>
      </c>
      <c r="L313">
        <v>0</v>
      </c>
      <c r="M313">
        <v>0</v>
      </c>
      <c r="N313" t="s">
        <v>453</v>
      </c>
      <c r="P313" s="240"/>
      <c r="Q313">
        <v>0</v>
      </c>
      <c r="AO313">
        <f>VLOOKUP(A313,ورقة4!A$3:A$560,1,0)</f>
        <v>811564</v>
      </c>
      <c r="AP313">
        <v>811564</v>
      </c>
    </row>
    <row r="314" spans="1:42" customFormat="1" x14ac:dyDescent="0.25">
      <c r="A314">
        <v>811608</v>
      </c>
      <c r="B314" t="s">
        <v>1207</v>
      </c>
      <c r="C314" t="s">
        <v>1208</v>
      </c>
      <c r="D314" t="s">
        <v>944</v>
      </c>
      <c r="E314" t="s">
        <v>118</v>
      </c>
      <c r="G314" t="s">
        <v>198</v>
      </c>
      <c r="H314" t="s">
        <v>467</v>
      </c>
      <c r="I314" t="s">
        <v>231</v>
      </c>
      <c r="K314">
        <v>0</v>
      </c>
      <c r="L314">
        <v>0</v>
      </c>
      <c r="M314">
        <v>0</v>
      </c>
      <c r="N314" t="s">
        <v>203</v>
      </c>
      <c r="P314" s="240"/>
      <c r="Q314">
        <v>0</v>
      </c>
      <c r="AO314">
        <f>VLOOKUP(A314,ورقة4!A$3:A$560,1,0)</f>
        <v>811608</v>
      </c>
      <c r="AP314">
        <v>811608</v>
      </c>
    </row>
    <row r="315" spans="1:42" customFormat="1" x14ac:dyDescent="0.25">
      <c r="A315">
        <v>811615</v>
      </c>
      <c r="B315" t="s">
        <v>1209</v>
      </c>
      <c r="C315" t="s">
        <v>360</v>
      </c>
      <c r="D315" t="s">
        <v>1210</v>
      </c>
      <c r="E315" t="s">
        <v>118</v>
      </c>
      <c r="G315" t="s">
        <v>692</v>
      </c>
      <c r="H315" t="s">
        <v>467</v>
      </c>
      <c r="I315" t="s">
        <v>702</v>
      </c>
      <c r="K315">
        <v>0</v>
      </c>
      <c r="L315">
        <v>0</v>
      </c>
      <c r="M315">
        <v>0</v>
      </c>
      <c r="N315" t="s">
        <v>453</v>
      </c>
      <c r="P315" s="240"/>
      <c r="Q315">
        <v>0</v>
      </c>
      <c r="AO315">
        <f>VLOOKUP(A315,ورقة4!A$3:A$560,1,0)</f>
        <v>811615</v>
      </c>
      <c r="AP315">
        <v>811615</v>
      </c>
    </row>
    <row r="316" spans="1:42" customFormat="1" x14ac:dyDescent="0.25">
      <c r="A316">
        <v>811651</v>
      </c>
      <c r="B316" t="s">
        <v>1214</v>
      </c>
      <c r="C316" t="s">
        <v>550</v>
      </c>
      <c r="D316" t="s">
        <v>1215</v>
      </c>
      <c r="E316" t="s">
        <v>118</v>
      </c>
      <c r="G316" t="s">
        <v>470</v>
      </c>
      <c r="H316" t="s">
        <v>467</v>
      </c>
      <c r="I316" t="s">
        <v>231</v>
      </c>
      <c r="K316">
        <v>0</v>
      </c>
      <c r="L316">
        <v>0</v>
      </c>
      <c r="M316">
        <v>0</v>
      </c>
      <c r="P316" s="240"/>
      <c r="Q316">
        <v>0</v>
      </c>
      <c r="AO316">
        <f>VLOOKUP(A316,ورقة4!A$3:A$560,1,0)</f>
        <v>811651</v>
      </c>
      <c r="AP316">
        <v>811651</v>
      </c>
    </row>
    <row r="317" spans="1:42" customFormat="1" x14ac:dyDescent="0.25">
      <c r="A317">
        <v>811663</v>
      </c>
      <c r="B317" t="s">
        <v>1216</v>
      </c>
      <c r="C317" t="s">
        <v>1159</v>
      </c>
      <c r="D317" t="s">
        <v>1217</v>
      </c>
      <c r="E317" t="s">
        <v>117</v>
      </c>
      <c r="G317" t="s">
        <v>470</v>
      </c>
      <c r="H317" t="s">
        <v>467</v>
      </c>
      <c r="I317" t="s">
        <v>231</v>
      </c>
      <c r="K317" t="s">
        <v>652</v>
      </c>
      <c r="L317">
        <v>2016</v>
      </c>
      <c r="M317" t="s">
        <v>203</v>
      </c>
      <c r="N317" t="s">
        <v>209</v>
      </c>
      <c r="P317" s="240"/>
      <c r="Q317">
        <v>0</v>
      </c>
      <c r="AO317">
        <f>VLOOKUP(A317,ورقة4!A$3:A$560,1,0)</f>
        <v>811663</v>
      </c>
      <c r="AP317">
        <v>811663</v>
      </c>
    </row>
    <row r="318" spans="1:42" customFormat="1" x14ac:dyDescent="0.25">
      <c r="A318">
        <v>811727</v>
      </c>
      <c r="B318" t="s">
        <v>1219</v>
      </c>
      <c r="C318" t="s">
        <v>292</v>
      </c>
      <c r="D318" t="s">
        <v>443</v>
      </c>
      <c r="E318" t="s">
        <v>118</v>
      </c>
      <c r="G318" t="s">
        <v>198</v>
      </c>
      <c r="H318" t="s">
        <v>467</v>
      </c>
      <c r="I318" t="s">
        <v>231</v>
      </c>
      <c r="K318" t="s">
        <v>653</v>
      </c>
      <c r="L318">
        <v>2015</v>
      </c>
      <c r="M318" t="s">
        <v>203</v>
      </c>
      <c r="N318" t="s">
        <v>207</v>
      </c>
      <c r="P318" s="240"/>
      <c r="Q318">
        <v>0</v>
      </c>
      <c r="AO318">
        <f>VLOOKUP(A318,ورقة4!A$3:A$560,1,0)</f>
        <v>811727</v>
      </c>
      <c r="AP318">
        <v>811727</v>
      </c>
    </row>
    <row r="319" spans="1:42" customFormat="1" x14ac:dyDescent="0.25">
      <c r="A319">
        <v>811729</v>
      </c>
      <c r="B319" t="s">
        <v>1220</v>
      </c>
      <c r="C319" t="s">
        <v>1221</v>
      </c>
      <c r="D319" t="s">
        <v>1222</v>
      </c>
      <c r="E319" t="s">
        <v>118</v>
      </c>
      <c r="G319" t="s">
        <v>198</v>
      </c>
      <c r="H319" t="s">
        <v>467</v>
      </c>
      <c r="I319" t="s">
        <v>231</v>
      </c>
      <c r="K319" t="s">
        <v>213</v>
      </c>
      <c r="L319">
        <v>2017</v>
      </c>
      <c r="M319" t="s">
        <v>198</v>
      </c>
      <c r="N319" t="s">
        <v>203</v>
      </c>
      <c r="P319" s="240"/>
      <c r="Q319">
        <v>0</v>
      </c>
      <c r="AO319">
        <f>VLOOKUP(A319,ورقة4!A$3:A$560,1,0)</f>
        <v>811729</v>
      </c>
      <c r="AP319">
        <v>811729</v>
      </c>
    </row>
    <row r="320" spans="1:42" customFormat="1" x14ac:dyDescent="0.25">
      <c r="A320">
        <v>811771</v>
      </c>
      <c r="B320" t="s">
        <v>1223</v>
      </c>
      <c r="C320" t="s">
        <v>61</v>
      </c>
      <c r="D320" t="s">
        <v>1224</v>
      </c>
      <c r="E320" t="s">
        <v>118</v>
      </c>
      <c r="G320" t="s">
        <v>1552</v>
      </c>
      <c r="H320" t="s">
        <v>467</v>
      </c>
      <c r="I320" t="s">
        <v>231</v>
      </c>
      <c r="K320">
        <v>0</v>
      </c>
      <c r="L320">
        <v>0</v>
      </c>
      <c r="M320">
        <v>0</v>
      </c>
      <c r="N320" t="s">
        <v>203</v>
      </c>
      <c r="P320" s="240"/>
      <c r="Q320">
        <v>0</v>
      </c>
      <c r="AO320">
        <f>VLOOKUP(A320,ورقة4!A$3:A$560,1,0)</f>
        <v>811771</v>
      </c>
      <c r="AP320">
        <v>811771</v>
      </c>
    </row>
    <row r="321" spans="1:43" customFormat="1" x14ac:dyDescent="0.25">
      <c r="A321">
        <v>811813</v>
      </c>
      <c r="B321" t="s">
        <v>1228</v>
      </c>
      <c r="C321" t="s">
        <v>268</v>
      </c>
      <c r="D321" t="s">
        <v>297</v>
      </c>
      <c r="E321" t="s">
        <v>117</v>
      </c>
      <c r="G321" t="s">
        <v>198</v>
      </c>
      <c r="H321" t="s">
        <v>467</v>
      </c>
      <c r="I321" t="s">
        <v>231</v>
      </c>
      <c r="K321">
        <v>0</v>
      </c>
      <c r="L321">
        <v>0</v>
      </c>
      <c r="M321">
        <v>0</v>
      </c>
      <c r="P321" s="240"/>
      <c r="Q321">
        <v>0</v>
      </c>
      <c r="AO321">
        <f>VLOOKUP(A321,ورقة4!A$3:A$560,1,0)</f>
        <v>811813</v>
      </c>
      <c r="AP321">
        <v>811813</v>
      </c>
      <c r="AQ321" t="s">
        <v>1589</v>
      </c>
    </row>
    <row r="322" spans="1:43" customFormat="1" x14ac:dyDescent="0.25">
      <c r="A322">
        <v>811816</v>
      </c>
      <c r="B322" t="s">
        <v>1229</v>
      </c>
      <c r="C322" t="s">
        <v>56</v>
      </c>
      <c r="D322" t="s">
        <v>664</v>
      </c>
      <c r="E322" t="s">
        <v>118</v>
      </c>
      <c r="G322" t="s">
        <v>470</v>
      </c>
      <c r="H322" t="s">
        <v>467</v>
      </c>
      <c r="I322" t="s">
        <v>231</v>
      </c>
      <c r="K322">
        <v>0</v>
      </c>
      <c r="L322">
        <v>0</v>
      </c>
      <c r="M322">
        <v>0</v>
      </c>
      <c r="N322" t="s">
        <v>198</v>
      </c>
      <c r="P322" s="240"/>
      <c r="Q322">
        <v>0</v>
      </c>
      <c r="AO322">
        <f>VLOOKUP(A322,ورقة4!A$3:A$560,1,0)</f>
        <v>811816</v>
      </c>
      <c r="AP322">
        <v>811816</v>
      </c>
      <c r="AQ322" t="s">
        <v>693</v>
      </c>
    </row>
    <row r="323" spans="1:43" customFormat="1" x14ac:dyDescent="0.25">
      <c r="A323">
        <v>811823</v>
      </c>
      <c r="B323" t="s">
        <v>1230</v>
      </c>
      <c r="C323" t="s">
        <v>904</v>
      </c>
      <c r="D323" t="s">
        <v>1231</v>
      </c>
      <c r="E323" t="s">
        <v>118</v>
      </c>
      <c r="G323" t="s">
        <v>1521</v>
      </c>
      <c r="H323" t="s">
        <v>467</v>
      </c>
      <c r="I323" t="s">
        <v>231</v>
      </c>
      <c r="K323">
        <v>0</v>
      </c>
      <c r="L323">
        <v>0</v>
      </c>
      <c r="M323">
        <v>0</v>
      </c>
      <c r="N323" t="s">
        <v>203</v>
      </c>
      <c r="P323" s="240"/>
      <c r="Q323">
        <v>0</v>
      </c>
      <c r="AO323">
        <f>VLOOKUP(A323,ورقة4!A$3:A$560,1,0)</f>
        <v>811823</v>
      </c>
      <c r="AP323">
        <v>811823</v>
      </c>
    </row>
    <row r="324" spans="1:43" customFormat="1" x14ac:dyDescent="0.25">
      <c r="A324">
        <v>811873</v>
      </c>
      <c r="B324" t="s">
        <v>1237</v>
      </c>
      <c r="C324" t="s">
        <v>62</v>
      </c>
      <c r="D324" t="s">
        <v>142</v>
      </c>
      <c r="E324" t="s">
        <v>117</v>
      </c>
      <c r="G324" t="s">
        <v>198</v>
      </c>
      <c r="H324" t="s">
        <v>467</v>
      </c>
      <c r="I324" t="s">
        <v>231</v>
      </c>
      <c r="K324">
        <v>0</v>
      </c>
      <c r="L324">
        <v>0</v>
      </c>
      <c r="M324">
        <v>0</v>
      </c>
      <c r="N324" t="s">
        <v>198</v>
      </c>
      <c r="P324" s="240"/>
      <c r="Q324">
        <v>0</v>
      </c>
      <c r="AO324">
        <f>VLOOKUP(A324,ورقة4!A$3:A$560,1,0)</f>
        <v>811873</v>
      </c>
      <c r="AP324">
        <v>811873</v>
      </c>
    </row>
    <row r="325" spans="1:43" customFormat="1" x14ac:dyDescent="0.25">
      <c r="A325">
        <v>811913</v>
      </c>
      <c r="B325" t="s">
        <v>1243</v>
      </c>
      <c r="C325" t="s">
        <v>267</v>
      </c>
      <c r="D325" t="s">
        <v>141</v>
      </c>
      <c r="E325" t="s">
        <v>118</v>
      </c>
      <c r="G325" t="s">
        <v>470</v>
      </c>
      <c r="H325" t="s">
        <v>467</v>
      </c>
      <c r="I325" t="s">
        <v>231</v>
      </c>
      <c r="K325">
        <v>0</v>
      </c>
      <c r="L325">
        <v>0</v>
      </c>
      <c r="M325">
        <v>0</v>
      </c>
      <c r="N325" t="s">
        <v>453</v>
      </c>
      <c r="P325" s="240"/>
      <c r="Q325">
        <v>0</v>
      </c>
      <c r="AO325">
        <f>VLOOKUP(A325,ورقة4!A$3:A$560,1,0)</f>
        <v>811913</v>
      </c>
      <c r="AP325">
        <v>811913</v>
      </c>
    </row>
    <row r="326" spans="1:43" customFormat="1" x14ac:dyDescent="0.25">
      <c r="A326">
        <v>811956</v>
      </c>
      <c r="B326" t="s">
        <v>1247</v>
      </c>
      <c r="C326" t="s">
        <v>61</v>
      </c>
      <c r="D326" t="s">
        <v>1248</v>
      </c>
      <c r="E326" t="s">
        <v>117</v>
      </c>
      <c r="G326" t="s">
        <v>692</v>
      </c>
      <c r="H326" t="s">
        <v>467</v>
      </c>
      <c r="I326" t="s">
        <v>231</v>
      </c>
      <c r="K326">
        <v>0</v>
      </c>
      <c r="L326">
        <v>0</v>
      </c>
      <c r="M326">
        <v>0</v>
      </c>
      <c r="N326" t="s">
        <v>453</v>
      </c>
      <c r="P326" s="240"/>
      <c r="Q326">
        <v>0</v>
      </c>
      <c r="AO326">
        <f>VLOOKUP(A326,ورقة4!A$3:A$560,1,0)</f>
        <v>811956</v>
      </c>
      <c r="AP326">
        <v>811956</v>
      </c>
      <c r="AQ326" t="s">
        <v>693</v>
      </c>
    </row>
    <row r="327" spans="1:43" customFormat="1" x14ac:dyDescent="0.25">
      <c r="A327">
        <v>811995</v>
      </c>
      <c r="B327" t="s">
        <v>1250</v>
      </c>
      <c r="C327" t="s">
        <v>1251</v>
      </c>
      <c r="D327" t="s">
        <v>137</v>
      </c>
      <c r="E327" t="s">
        <v>117</v>
      </c>
      <c r="G327" t="s">
        <v>692</v>
      </c>
      <c r="H327" t="s">
        <v>467</v>
      </c>
      <c r="I327" t="s">
        <v>702</v>
      </c>
      <c r="K327">
        <v>0</v>
      </c>
      <c r="L327">
        <v>0</v>
      </c>
      <c r="M327">
        <v>0</v>
      </c>
      <c r="N327" t="s">
        <v>453</v>
      </c>
      <c r="P327" s="240"/>
      <c r="Q327">
        <v>0</v>
      </c>
      <c r="AO327">
        <f>VLOOKUP(A327,ورقة4!A$3:A$560,1,0)</f>
        <v>811995</v>
      </c>
      <c r="AP327">
        <v>811995</v>
      </c>
      <c r="AQ327" t="s">
        <v>731</v>
      </c>
    </row>
    <row r="328" spans="1:43" customFormat="1" x14ac:dyDescent="0.25">
      <c r="A328">
        <v>812011</v>
      </c>
      <c r="B328" t="s">
        <v>1252</v>
      </c>
      <c r="C328" t="s">
        <v>105</v>
      </c>
      <c r="D328" t="s">
        <v>177</v>
      </c>
      <c r="E328" t="s">
        <v>117</v>
      </c>
      <c r="G328" t="s">
        <v>1554</v>
      </c>
      <c r="H328" t="s">
        <v>467</v>
      </c>
      <c r="I328" t="s">
        <v>231</v>
      </c>
      <c r="K328">
        <v>0</v>
      </c>
      <c r="L328">
        <v>0</v>
      </c>
      <c r="M328">
        <v>0</v>
      </c>
      <c r="P328" s="240"/>
      <c r="Q328">
        <v>0</v>
      </c>
      <c r="AO328">
        <f>VLOOKUP(A328,ورقة4!A$3:A$560,1,0)</f>
        <v>812011</v>
      </c>
      <c r="AP328">
        <v>812011</v>
      </c>
    </row>
    <row r="329" spans="1:43" customFormat="1" x14ac:dyDescent="0.25">
      <c r="A329">
        <v>812033</v>
      </c>
      <c r="B329" t="s">
        <v>1254</v>
      </c>
      <c r="C329" t="s">
        <v>63</v>
      </c>
      <c r="D329" t="s">
        <v>165</v>
      </c>
      <c r="E329" t="s">
        <v>117</v>
      </c>
      <c r="G329" t="s">
        <v>198</v>
      </c>
      <c r="H329" t="s">
        <v>467</v>
      </c>
      <c r="I329" t="s">
        <v>231</v>
      </c>
      <c r="K329">
        <v>0</v>
      </c>
      <c r="L329">
        <v>0</v>
      </c>
      <c r="M329">
        <v>0</v>
      </c>
      <c r="N329" t="s">
        <v>206</v>
      </c>
      <c r="P329" s="240"/>
      <c r="Q329">
        <v>0</v>
      </c>
      <c r="AO329">
        <f>VLOOKUP(A329,ورقة4!A$3:A$560,1,0)</f>
        <v>812033</v>
      </c>
      <c r="AP329">
        <v>812033</v>
      </c>
    </row>
    <row r="330" spans="1:43" customFormat="1" x14ac:dyDescent="0.25">
      <c r="A330">
        <v>812072</v>
      </c>
      <c r="B330" t="s">
        <v>1257</v>
      </c>
      <c r="C330" t="s">
        <v>107</v>
      </c>
      <c r="D330" t="s">
        <v>311</v>
      </c>
      <c r="E330" t="s">
        <v>117</v>
      </c>
      <c r="G330" t="s">
        <v>692</v>
      </c>
      <c r="H330" t="s">
        <v>467</v>
      </c>
      <c r="I330" t="s">
        <v>231</v>
      </c>
      <c r="K330">
        <v>0</v>
      </c>
      <c r="L330">
        <v>0</v>
      </c>
      <c r="M330">
        <v>0</v>
      </c>
      <c r="N330" t="s">
        <v>453</v>
      </c>
      <c r="P330" s="240"/>
      <c r="Q330">
        <v>0</v>
      </c>
      <c r="AO330">
        <f>VLOOKUP(A330,ورقة4!A$3:A$560,1,0)</f>
        <v>812072</v>
      </c>
      <c r="AP330">
        <v>812072</v>
      </c>
    </row>
    <row r="331" spans="1:43" customFormat="1" x14ac:dyDescent="0.25">
      <c r="A331">
        <v>812111</v>
      </c>
      <c r="B331" t="s">
        <v>1258</v>
      </c>
      <c r="C331" t="s">
        <v>610</v>
      </c>
      <c r="D331" t="s">
        <v>322</v>
      </c>
      <c r="E331" t="s">
        <v>118</v>
      </c>
      <c r="G331" t="s">
        <v>512</v>
      </c>
      <c r="H331" t="s">
        <v>467</v>
      </c>
      <c r="I331" t="s">
        <v>231</v>
      </c>
      <c r="K331" t="s">
        <v>213</v>
      </c>
      <c r="L331">
        <v>2014</v>
      </c>
      <c r="M331" t="s">
        <v>198</v>
      </c>
      <c r="N331" t="s">
        <v>209</v>
      </c>
      <c r="P331" s="240"/>
      <c r="Q331">
        <v>0</v>
      </c>
      <c r="AO331">
        <f>VLOOKUP(A331,ورقة4!A$3:A$560,1,0)</f>
        <v>812111</v>
      </c>
      <c r="AP331">
        <v>812111</v>
      </c>
    </row>
    <row r="332" spans="1:43" customFormat="1" x14ac:dyDescent="0.25">
      <c r="A332">
        <v>812180</v>
      </c>
      <c r="B332" t="s">
        <v>1260</v>
      </c>
      <c r="C332" t="s">
        <v>85</v>
      </c>
      <c r="D332" t="s">
        <v>440</v>
      </c>
      <c r="E332" t="s">
        <v>117</v>
      </c>
      <c r="G332" t="s">
        <v>502</v>
      </c>
      <c r="H332" t="s">
        <v>467</v>
      </c>
      <c r="I332" t="s">
        <v>231</v>
      </c>
      <c r="K332" t="s">
        <v>652</v>
      </c>
      <c r="L332">
        <v>2014</v>
      </c>
      <c r="M332" t="s">
        <v>203</v>
      </c>
      <c r="N332" t="s">
        <v>203</v>
      </c>
      <c r="P332" s="240"/>
      <c r="Q332">
        <v>0</v>
      </c>
      <c r="AO332">
        <f>VLOOKUP(A332,ورقة4!A$3:A$560,1,0)</f>
        <v>812180</v>
      </c>
      <c r="AP332">
        <v>812180</v>
      </c>
    </row>
    <row r="333" spans="1:43" customFormat="1" x14ac:dyDescent="0.25">
      <c r="A333">
        <v>812198</v>
      </c>
      <c r="B333" t="s">
        <v>1261</v>
      </c>
      <c r="C333" t="s">
        <v>259</v>
      </c>
      <c r="D333" t="s">
        <v>84</v>
      </c>
      <c r="E333" t="s">
        <v>118</v>
      </c>
      <c r="G333" t="s">
        <v>198</v>
      </c>
      <c r="H333" t="s">
        <v>467</v>
      </c>
      <c r="I333" t="s">
        <v>231</v>
      </c>
      <c r="K333" t="s">
        <v>212</v>
      </c>
      <c r="L333">
        <v>2006</v>
      </c>
      <c r="M333" t="s">
        <v>203</v>
      </c>
      <c r="N333" t="s">
        <v>198</v>
      </c>
      <c r="P333" s="240"/>
      <c r="Q333">
        <v>0</v>
      </c>
      <c r="AO333">
        <f>VLOOKUP(A333,ورقة4!A$3:A$560,1,0)</f>
        <v>812198</v>
      </c>
      <c r="AP333">
        <v>812198</v>
      </c>
    </row>
    <row r="334" spans="1:43" customFormat="1" x14ac:dyDescent="0.25">
      <c r="A334">
        <v>812221</v>
      </c>
      <c r="B334" t="s">
        <v>1262</v>
      </c>
      <c r="C334" t="s">
        <v>61</v>
      </c>
      <c r="D334" t="s">
        <v>141</v>
      </c>
      <c r="E334" t="s">
        <v>118</v>
      </c>
      <c r="G334" t="s">
        <v>198</v>
      </c>
      <c r="H334" t="s">
        <v>467</v>
      </c>
      <c r="I334" t="s">
        <v>231</v>
      </c>
      <c r="K334" t="s">
        <v>212</v>
      </c>
      <c r="L334">
        <v>2017</v>
      </c>
      <c r="M334" t="s">
        <v>203</v>
      </c>
      <c r="N334" t="s">
        <v>453</v>
      </c>
      <c r="P334" s="240"/>
      <c r="Q334">
        <v>0</v>
      </c>
      <c r="AO334">
        <f>VLOOKUP(A334,ورقة4!A$3:A$560,1,0)</f>
        <v>812221</v>
      </c>
      <c r="AP334">
        <v>812221</v>
      </c>
    </row>
    <row r="335" spans="1:43" customFormat="1" x14ac:dyDescent="0.25">
      <c r="A335">
        <v>812228</v>
      </c>
      <c r="B335" t="s">
        <v>1263</v>
      </c>
      <c r="C335" t="s">
        <v>1264</v>
      </c>
      <c r="D335" t="s">
        <v>167</v>
      </c>
      <c r="E335" t="s">
        <v>118</v>
      </c>
      <c r="G335" t="s">
        <v>1555</v>
      </c>
      <c r="H335" t="s">
        <v>467</v>
      </c>
      <c r="I335" t="s">
        <v>231</v>
      </c>
      <c r="K335" t="s">
        <v>212</v>
      </c>
      <c r="L335">
        <v>2017</v>
      </c>
      <c r="M335" t="s">
        <v>203</v>
      </c>
      <c r="N335" t="s">
        <v>203</v>
      </c>
      <c r="P335" s="240"/>
      <c r="Q335">
        <v>0</v>
      </c>
      <c r="AO335">
        <f>VLOOKUP(A335,ورقة4!A$3:A$560,1,0)</f>
        <v>812228</v>
      </c>
      <c r="AP335">
        <v>812228</v>
      </c>
    </row>
    <row r="336" spans="1:43" customFormat="1" x14ac:dyDescent="0.25">
      <c r="A336">
        <v>812275</v>
      </c>
      <c r="B336" t="s">
        <v>1267</v>
      </c>
      <c r="C336" t="s">
        <v>1268</v>
      </c>
      <c r="D336" t="s">
        <v>1269</v>
      </c>
      <c r="E336" t="s">
        <v>117</v>
      </c>
      <c r="G336" t="s">
        <v>615</v>
      </c>
      <c r="H336" t="s">
        <v>467</v>
      </c>
      <c r="I336" t="s">
        <v>231</v>
      </c>
      <c r="K336" t="s">
        <v>652</v>
      </c>
      <c r="L336">
        <v>2017</v>
      </c>
      <c r="M336" t="s">
        <v>205</v>
      </c>
      <c r="N336" t="s">
        <v>205</v>
      </c>
      <c r="P336" s="240"/>
      <c r="Q336">
        <v>0</v>
      </c>
      <c r="AO336">
        <f>VLOOKUP(A336,ورقة4!A$3:A$560,1,0)</f>
        <v>812275</v>
      </c>
      <c r="AP336">
        <v>812275</v>
      </c>
    </row>
    <row r="337" spans="1:43" customFormat="1" x14ac:dyDescent="0.25">
      <c r="A337">
        <v>812299</v>
      </c>
      <c r="B337" t="s">
        <v>1271</v>
      </c>
      <c r="C337" t="s">
        <v>61</v>
      </c>
      <c r="D337" t="s">
        <v>715</v>
      </c>
      <c r="E337" t="s">
        <v>117</v>
      </c>
      <c r="G337" t="s">
        <v>525</v>
      </c>
      <c r="H337" t="s">
        <v>467</v>
      </c>
      <c r="I337" t="s">
        <v>231</v>
      </c>
      <c r="K337" t="s">
        <v>653</v>
      </c>
      <c r="L337">
        <v>2009</v>
      </c>
      <c r="M337" t="s">
        <v>200</v>
      </c>
      <c r="N337" t="s">
        <v>200</v>
      </c>
      <c r="P337" s="240"/>
      <c r="Q337">
        <v>0</v>
      </c>
      <c r="AO337">
        <f>VLOOKUP(A337,ورقة4!A$3:A$560,1,0)</f>
        <v>812299</v>
      </c>
      <c r="AP337">
        <v>812299</v>
      </c>
    </row>
    <row r="338" spans="1:43" customFormat="1" x14ac:dyDescent="0.25">
      <c r="A338">
        <v>812305</v>
      </c>
      <c r="B338" t="s">
        <v>1272</v>
      </c>
      <c r="C338" t="s">
        <v>296</v>
      </c>
      <c r="D338" t="s">
        <v>396</v>
      </c>
      <c r="E338" t="s">
        <v>117</v>
      </c>
      <c r="G338" t="s">
        <v>198</v>
      </c>
      <c r="H338" t="s">
        <v>467</v>
      </c>
      <c r="I338" t="s">
        <v>702</v>
      </c>
      <c r="K338" t="s">
        <v>1532</v>
      </c>
      <c r="L338">
        <v>2007</v>
      </c>
      <c r="M338" t="s">
        <v>198</v>
      </c>
      <c r="N338" t="s">
        <v>453</v>
      </c>
      <c r="P338" s="240"/>
      <c r="Q338">
        <v>0</v>
      </c>
      <c r="AO338">
        <f>VLOOKUP(A338,ورقة4!A$3:A$560,1,0)</f>
        <v>812305</v>
      </c>
      <c r="AP338">
        <v>812305</v>
      </c>
      <c r="AQ338" t="s">
        <v>731</v>
      </c>
    </row>
    <row r="339" spans="1:43" customFormat="1" x14ac:dyDescent="0.25">
      <c r="A339">
        <v>812371</v>
      </c>
      <c r="B339" t="s">
        <v>1275</v>
      </c>
      <c r="C339" t="s">
        <v>1276</v>
      </c>
      <c r="D339" t="s">
        <v>906</v>
      </c>
      <c r="E339" t="s">
        <v>118</v>
      </c>
      <c r="G339" t="s">
        <v>510</v>
      </c>
      <c r="H339" t="s">
        <v>467</v>
      </c>
      <c r="I339" t="s">
        <v>231</v>
      </c>
      <c r="K339">
        <v>0</v>
      </c>
      <c r="L339">
        <v>0</v>
      </c>
      <c r="M339">
        <v>0</v>
      </c>
      <c r="P339" s="240"/>
      <c r="Q339">
        <v>0</v>
      </c>
      <c r="AO339">
        <f>VLOOKUP(A339,ورقة4!A$3:A$560,1,0)</f>
        <v>812371</v>
      </c>
      <c r="AP339">
        <v>812371</v>
      </c>
    </row>
    <row r="340" spans="1:43" customFormat="1" x14ac:dyDescent="0.25">
      <c r="A340">
        <v>812373</v>
      </c>
      <c r="B340" t="s">
        <v>1277</v>
      </c>
      <c r="C340" t="s">
        <v>56</v>
      </c>
      <c r="D340" t="s">
        <v>147</v>
      </c>
      <c r="E340" t="s">
        <v>118</v>
      </c>
      <c r="G340" t="s">
        <v>198</v>
      </c>
      <c r="H340" t="s">
        <v>467</v>
      </c>
      <c r="I340" t="s">
        <v>702</v>
      </c>
      <c r="K340" t="s">
        <v>653</v>
      </c>
      <c r="L340">
        <v>2015</v>
      </c>
      <c r="M340" t="s">
        <v>198</v>
      </c>
      <c r="N340" t="s">
        <v>198</v>
      </c>
      <c r="P340" s="240"/>
      <c r="Q340">
        <v>0</v>
      </c>
      <c r="AO340">
        <f>VLOOKUP(A340,ورقة4!A$3:A$560,1,0)</f>
        <v>812373</v>
      </c>
      <c r="AP340">
        <v>812373</v>
      </c>
    </row>
    <row r="341" spans="1:43" customFormat="1" x14ac:dyDescent="0.25">
      <c r="A341">
        <v>812378</v>
      </c>
      <c r="B341" t="s">
        <v>1278</v>
      </c>
      <c r="C341" t="s">
        <v>70</v>
      </c>
      <c r="D341" t="s">
        <v>269</v>
      </c>
      <c r="E341" t="s">
        <v>117</v>
      </c>
      <c r="G341" t="s">
        <v>1556</v>
      </c>
      <c r="H341" t="s">
        <v>467</v>
      </c>
      <c r="I341" t="s">
        <v>231</v>
      </c>
      <c r="K341" t="s">
        <v>652</v>
      </c>
      <c r="L341">
        <v>2014</v>
      </c>
      <c r="M341" t="s">
        <v>208</v>
      </c>
      <c r="N341" t="s">
        <v>208</v>
      </c>
      <c r="P341" s="240"/>
      <c r="Q341">
        <v>0</v>
      </c>
      <c r="AO341">
        <f>VLOOKUP(A341,ورقة4!A$3:A$560,1,0)</f>
        <v>812378</v>
      </c>
      <c r="AP341">
        <v>812378</v>
      </c>
    </row>
    <row r="342" spans="1:43" customFormat="1" x14ac:dyDescent="0.25">
      <c r="A342">
        <v>812397</v>
      </c>
      <c r="B342" t="s">
        <v>1281</v>
      </c>
      <c r="C342" t="s">
        <v>847</v>
      </c>
      <c r="D342" t="s">
        <v>618</v>
      </c>
      <c r="E342" t="s">
        <v>118</v>
      </c>
      <c r="G342" t="s">
        <v>692</v>
      </c>
      <c r="H342" t="s">
        <v>467</v>
      </c>
      <c r="I342" t="s">
        <v>702</v>
      </c>
      <c r="K342">
        <v>0</v>
      </c>
      <c r="L342">
        <v>0</v>
      </c>
      <c r="M342">
        <v>0</v>
      </c>
      <c r="N342" t="s">
        <v>453</v>
      </c>
      <c r="P342" s="240"/>
      <c r="Q342">
        <v>0</v>
      </c>
      <c r="AO342">
        <f>VLOOKUP(A342,ورقة4!A$3:A$560,1,0)</f>
        <v>812397</v>
      </c>
      <c r="AP342">
        <v>812397</v>
      </c>
    </row>
    <row r="343" spans="1:43" customFormat="1" x14ac:dyDescent="0.25">
      <c r="A343">
        <v>812435</v>
      </c>
      <c r="B343" t="s">
        <v>1282</v>
      </c>
      <c r="C343" t="s">
        <v>805</v>
      </c>
      <c r="D343" t="s">
        <v>163</v>
      </c>
      <c r="E343" t="s">
        <v>118</v>
      </c>
      <c r="G343" t="s">
        <v>692</v>
      </c>
      <c r="H343" t="s">
        <v>467</v>
      </c>
      <c r="I343" t="s">
        <v>231</v>
      </c>
      <c r="K343">
        <v>0</v>
      </c>
      <c r="L343">
        <v>0</v>
      </c>
      <c r="M343">
        <v>0</v>
      </c>
      <c r="N343" t="s">
        <v>453</v>
      </c>
      <c r="P343" s="240"/>
      <c r="Q343">
        <v>0</v>
      </c>
      <c r="AO343">
        <f>VLOOKUP(A343,ورقة4!A$3:A$560,1,0)</f>
        <v>812435</v>
      </c>
      <c r="AP343">
        <v>812435</v>
      </c>
    </row>
    <row r="344" spans="1:43" customFormat="1" x14ac:dyDescent="0.25">
      <c r="A344">
        <v>812454</v>
      </c>
      <c r="B344" t="s">
        <v>1283</v>
      </c>
      <c r="C344" t="s">
        <v>293</v>
      </c>
      <c r="D344" t="s">
        <v>165</v>
      </c>
      <c r="E344" t="s">
        <v>118</v>
      </c>
      <c r="G344" t="s">
        <v>472</v>
      </c>
      <c r="H344" t="s">
        <v>467</v>
      </c>
      <c r="I344" t="s">
        <v>231</v>
      </c>
      <c r="K344" t="s">
        <v>213</v>
      </c>
      <c r="L344">
        <v>2015</v>
      </c>
      <c r="M344" t="s">
        <v>203</v>
      </c>
      <c r="N344" t="s">
        <v>203</v>
      </c>
      <c r="P344" s="240"/>
      <c r="Q344">
        <v>0</v>
      </c>
      <c r="AO344">
        <f>VLOOKUP(A344,ورقة4!A$3:A$560,1,0)</f>
        <v>812454</v>
      </c>
      <c r="AP344">
        <v>812454</v>
      </c>
    </row>
    <row r="345" spans="1:43" customFormat="1" x14ac:dyDescent="0.25">
      <c r="A345">
        <v>812479</v>
      </c>
      <c r="B345" t="s">
        <v>1284</v>
      </c>
      <c r="C345" t="s">
        <v>352</v>
      </c>
      <c r="D345" t="s">
        <v>1285</v>
      </c>
      <c r="E345" t="s">
        <v>118</v>
      </c>
      <c r="G345" t="s">
        <v>692</v>
      </c>
      <c r="H345" t="s">
        <v>467</v>
      </c>
      <c r="I345" t="s">
        <v>702</v>
      </c>
      <c r="K345">
        <v>0</v>
      </c>
      <c r="L345">
        <v>0</v>
      </c>
      <c r="M345">
        <v>0</v>
      </c>
      <c r="N345" t="s">
        <v>453</v>
      </c>
      <c r="P345" s="240"/>
      <c r="Q345">
        <v>0</v>
      </c>
      <c r="AO345">
        <f>VLOOKUP(A345,ورقة4!A$3:A$560,1,0)</f>
        <v>812479</v>
      </c>
      <c r="AP345">
        <v>812479</v>
      </c>
      <c r="AQ345" t="s">
        <v>731</v>
      </c>
    </row>
    <row r="346" spans="1:43" customFormat="1" x14ac:dyDescent="0.25">
      <c r="A346">
        <v>812482</v>
      </c>
      <c r="B346" t="s">
        <v>1286</v>
      </c>
      <c r="C346" t="s">
        <v>398</v>
      </c>
      <c r="D346" t="s">
        <v>165</v>
      </c>
      <c r="E346" t="s">
        <v>117</v>
      </c>
      <c r="G346" t="s">
        <v>198</v>
      </c>
      <c r="H346" t="s">
        <v>467</v>
      </c>
      <c r="I346" t="s">
        <v>231</v>
      </c>
      <c r="K346" t="s">
        <v>1532</v>
      </c>
      <c r="L346">
        <v>2007</v>
      </c>
      <c r="M346" t="s">
        <v>198</v>
      </c>
      <c r="N346" t="s">
        <v>453</v>
      </c>
      <c r="P346" s="240"/>
      <c r="Q346">
        <v>0</v>
      </c>
      <c r="AO346">
        <f>VLOOKUP(A346,ورقة4!A$3:A$560,1,0)</f>
        <v>812482</v>
      </c>
      <c r="AP346">
        <v>812482</v>
      </c>
    </row>
    <row r="347" spans="1:43" customFormat="1" x14ac:dyDescent="0.25">
      <c r="A347">
        <v>812483</v>
      </c>
      <c r="B347" t="s">
        <v>1286</v>
      </c>
      <c r="C347" t="s">
        <v>73</v>
      </c>
      <c r="D347" t="s">
        <v>297</v>
      </c>
      <c r="E347" t="s">
        <v>118</v>
      </c>
      <c r="G347" t="s">
        <v>692</v>
      </c>
      <c r="H347" t="s">
        <v>467</v>
      </c>
      <c r="I347" t="s">
        <v>231</v>
      </c>
      <c r="K347">
        <v>0</v>
      </c>
      <c r="L347">
        <v>0</v>
      </c>
      <c r="M347">
        <v>0</v>
      </c>
      <c r="N347" t="s">
        <v>453</v>
      </c>
      <c r="P347" s="240"/>
      <c r="Q347">
        <v>0</v>
      </c>
      <c r="AO347">
        <f>VLOOKUP(A347,ورقة4!A$3:A$560,1,0)</f>
        <v>812483</v>
      </c>
      <c r="AP347">
        <v>812483</v>
      </c>
    </row>
    <row r="348" spans="1:43" customFormat="1" x14ac:dyDescent="0.25">
      <c r="A348">
        <v>812596</v>
      </c>
      <c r="B348" t="s">
        <v>1293</v>
      </c>
      <c r="C348" t="s">
        <v>58</v>
      </c>
      <c r="D348" t="s">
        <v>183</v>
      </c>
      <c r="E348" t="s">
        <v>118</v>
      </c>
      <c r="G348" t="s">
        <v>544</v>
      </c>
      <c r="H348" t="s">
        <v>467</v>
      </c>
      <c r="I348" t="s">
        <v>702</v>
      </c>
      <c r="K348">
        <v>0</v>
      </c>
      <c r="L348">
        <v>0</v>
      </c>
      <c r="M348">
        <v>0</v>
      </c>
      <c r="N348" t="s">
        <v>203</v>
      </c>
      <c r="P348" s="240"/>
      <c r="Q348">
        <v>0</v>
      </c>
      <c r="AO348">
        <f>VLOOKUP(A348,ورقة4!A$3:A$560,1,0)</f>
        <v>812596</v>
      </c>
      <c r="AP348">
        <v>812596</v>
      </c>
    </row>
    <row r="349" spans="1:43" customFormat="1" x14ac:dyDescent="0.25">
      <c r="A349">
        <v>812601</v>
      </c>
      <c r="B349" t="s">
        <v>1294</v>
      </c>
      <c r="C349" t="s">
        <v>67</v>
      </c>
      <c r="D349" t="s">
        <v>257</v>
      </c>
      <c r="E349" t="s">
        <v>118</v>
      </c>
      <c r="G349" t="s">
        <v>200</v>
      </c>
      <c r="H349" t="s">
        <v>467</v>
      </c>
      <c r="I349" t="s">
        <v>231</v>
      </c>
      <c r="K349" t="s">
        <v>213</v>
      </c>
      <c r="L349">
        <v>2017</v>
      </c>
      <c r="M349" t="s">
        <v>200</v>
      </c>
      <c r="N349" t="s">
        <v>453</v>
      </c>
      <c r="P349" s="240"/>
      <c r="Q349">
        <v>0</v>
      </c>
      <c r="AO349">
        <f>VLOOKUP(A349,ورقة4!A$3:A$560,1,0)</f>
        <v>812601</v>
      </c>
      <c r="AP349">
        <v>812601</v>
      </c>
    </row>
    <row r="350" spans="1:43" customFormat="1" x14ac:dyDescent="0.25">
      <c r="A350">
        <v>812610</v>
      </c>
      <c r="B350" t="s">
        <v>1295</v>
      </c>
      <c r="C350" t="s">
        <v>101</v>
      </c>
      <c r="D350" t="s">
        <v>148</v>
      </c>
      <c r="E350" t="s">
        <v>117</v>
      </c>
      <c r="G350" t="s">
        <v>474</v>
      </c>
      <c r="H350" t="s">
        <v>467</v>
      </c>
      <c r="I350" t="s">
        <v>231</v>
      </c>
      <c r="K350">
        <v>0</v>
      </c>
      <c r="L350">
        <v>0</v>
      </c>
      <c r="M350">
        <v>0</v>
      </c>
      <c r="N350" t="s">
        <v>201</v>
      </c>
      <c r="P350" s="240"/>
      <c r="Q350">
        <v>0</v>
      </c>
      <c r="AO350">
        <f>VLOOKUP(A350,ورقة4!A$3:A$560,1,0)</f>
        <v>812610</v>
      </c>
      <c r="AP350">
        <v>812610</v>
      </c>
    </row>
    <row r="351" spans="1:43" customFormat="1" x14ac:dyDescent="0.25">
      <c r="A351">
        <v>812612</v>
      </c>
      <c r="B351" t="s">
        <v>1296</v>
      </c>
      <c r="C351" t="s">
        <v>387</v>
      </c>
      <c r="D351" t="s">
        <v>225</v>
      </c>
      <c r="E351" t="s">
        <v>118</v>
      </c>
      <c r="G351" t="s">
        <v>1524</v>
      </c>
      <c r="H351" t="s">
        <v>467</v>
      </c>
      <c r="I351" t="s">
        <v>702</v>
      </c>
      <c r="K351">
        <v>0</v>
      </c>
      <c r="L351">
        <v>0</v>
      </c>
      <c r="M351">
        <v>0</v>
      </c>
      <c r="N351" t="s">
        <v>201</v>
      </c>
      <c r="P351" s="240"/>
      <c r="Q351">
        <v>0</v>
      </c>
      <c r="AO351">
        <f>VLOOKUP(A351,ورقة4!A$3:A$560,1,0)</f>
        <v>812612</v>
      </c>
      <c r="AP351">
        <v>812612</v>
      </c>
    </row>
    <row r="352" spans="1:43" customFormat="1" x14ac:dyDescent="0.25">
      <c r="A352">
        <v>812635</v>
      </c>
      <c r="B352" t="s">
        <v>1298</v>
      </c>
      <c r="C352" t="s">
        <v>61</v>
      </c>
      <c r="D352" t="s">
        <v>333</v>
      </c>
      <c r="E352" t="s">
        <v>117</v>
      </c>
      <c r="G352" t="s">
        <v>533</v>
      </c>
      <c r="H352" t="s">
        <v>467</v>
      </c>
      <c r="I352" t="s">
        <v>231</v>
      </c>
      <c r="K352">
        <v>0</v>
      </c>
      <c r="L352">
        <v>0</v>
      </c>
      <c r="M352">
        <v>0</v>
      </c>
      <c r="N352" t="s">
        <v>203</v>
      </c>
      <c r="P352" s="240"/>
      <c r="Q352">
        <v>0</v>
      </c>
      <c r="AO352">
        <f>VLOOKUP(A352,ورقة4!A$3:A$560,1,0)</f>
        <v>812635</v>
      </c>
      <c r="AP352">
        <v>812635</v>
      </c>
    </row>
    <row r="353" spans="1:42" customFormat="1" x14ac:dyDescent="0.25">
      <c r="A353">
        <v>812637</v>
      </c>
      <c r="B353" t="s">
        <v>1299</v>
      </c>
      <c r="C353" t="s">
        <v>95</v>
      </c>
      <c r="D353" t="s">
        <v>621</v>
      </c>
      <c r="E353" t="s">
        <v>117</v>
      </c>
      <c r="G353" t="s">
        <v>1558</v>
      </c>
      <c r="H353" t="s">
        <v>467</v>
      </c>
      <c r="I353" t="s">
        <v>702</v>
      </c>
      <c r="K353" t="s">
        <v>213</v>
      </c>
      <c r="L353">
        <v>2005</v>
      </c>
      <c r="M353" t="s">
        <v>198</v>
      </c>
      <c r="N353" t="s">
        <v>203</v>
      </c>
      <c r="P353" s="240"/>
      <c r="Q353">
        <v>0</v>
      </c>
      <c r="AO353">
        <f>VLOOKUP(A353,ورقة4!A$3:A$560,1,0)</f>
        <v>812637</v>
      </c>
      <c r="AP353">
        <v>812637</v>
      </c>
    </row>
    <row r="354" spans="1:42" customFormat="1" x14ac:dyDescent="0.25">
      <c r="A354">
        <v>812719</v>
      </c>
      <c r="B354" t="s">
        <v>1303</v>
      </c>
      <c r="C354" t="s">
        <v>259</v>
      </c>
      <c r="D354" t="s">
        <v>165</v>
      </c>
      <c r="E354" t="s">
        <v>117</v>
      </c>
      <c r="G354" t="s">
        <v>1559</v>
      </c>
      <c r="H354" t="s">
        <v>467</v>
      </c>
      <c r="I354" t="s">
        <v>231</v>
      </c>
      <c r="K354">
        <v>0</v>
      </c>
      <c r="L354">
        <v>0</v>
      </c>
      <c r="M354">
        <v>0</v>
      </c>
      <c r="N354" t="s">
        <v>199</v>
      </c>
      <c r="P354" s="240"/>
      <c r="Q354">
        <v>0</v>
      </c>
      <c r="AO354">
        <f>VLOOKUP(A354,ورقة4!A$3:A$560,1,0)</f>
        <v>812719</v>
      </c>
      <c r="AP354">
        <v>812719</v>
      </c>
    </row>
    <row r="355" spans="1:42" customFormat="1" x14ac:dyDescent="0.25">
      <c r="A355">
        <v>812769</v>
      </c>
      <c r="B355" t="s">
        <v>1304</v>
      </c>
      <c r="C355" t="s">
        <v>1305</v>
      </c>
      <c r="D355" t="s">
        <v>980</v>
      </c>
      <c r="E355" t="s">
        <v>118</v>
      </c>
      <c r="G355" t="s">
        <v>1560</v>
      </c>
      <c r="H355" t="s">
        <v>467</v>
      </c>
      <c r="I355" t="s">
        <v>231</v>
      </c>
      <c r="K355">
        <v>0</v>
      </c>
      <c r="L355">
        <v>0</v>
      </c>
      <c r="M355">
        <v>0</v>
      </c>
      <c r="N355" t="s">
        <v>208</v>
      </c>
      <c r="P355" s="240"/>
      <c r="Q355">
        <v>0</v>
      </c>
      <c r="AO355">
        <f>VLOOKUP(A355,ورقة4!A$3:A$560,1,0)</f>
        <v>812769</v>
      </c>
      <c r="AP355">
        <v>812769</v>
      </c>
    </row>
    <row r="356" spans="1:42" customFormat="1" x14ac:dyDescent="0.25">
      <c r="A356">
        <v>812776</v>
      </c>
      <c r="B356" t="s">
        <v>1307</v>
      </c>
      <c r="C356" t="s">
        <v>844</v>
      </c>
      <c r="D356" t="s">
        <v>289</v>
      </c>
      <c r="E356" t="s">
        <v>118</v>
      </c>
      <c r="G356" t="s">
        <v>692</v>
      </c>
      <c r="H356" t="s">
        <v>467</v>
      </c>
      <c r="I356" t="s">
        <v>231</v>
      </c>
      <c r="K356">
        <v>0</v>
      </c>
      <c r="L356">
        <v>0</v>
      </c>
      <c r="M356">
        <v>0</v>
      </c>
      <c r="N356" t="s">
        <v>453</v>
      </c>
      <c r="P356" s="240"/>
      <c r="Q356">
        <v>0</v>
      </c>
      <c r="AO356">
        <f>VLOOKUP(A356,ورقة4!A$3:A$560,1,0)</f>
        <v>812776</v>
      </c>
      <c r="AP356">
        <v>812776</v>
      </c>
    </row>
    <row r="357" spans="1:42" customFormat="1" x14ac:dyDescent="0.25">
      <c r="A357">
        <v>812829</v>
      </c>
      <c r="B357" t="s">
        <v>1310</v>
      </c>
      <c r="C357" t="s">
        <v>89</v>
      </c>
      <c r="D357" t="s">
        <v>309</v>
      </c>
      <c r="E357" t="s">
        <v>117</v>
      </c>
      <c r="G357" t="s">
        <v>491</v>
      </c>
      <c r="H357" t="s">
        <v>467</v>
      </c>
      <c r="I357" t="s">
        <v>231</v>
      </c>
      <c r="K357" t="s">
        <v>213</v>
      </c>
      <c r="L357">
        <v>2017</v>
      </c>
      <c r="M357" t="s">
        <v>203</v>
      </c>
      <c r="N357" t="s">
        <v>203</v>
      </c>
      <c r="P357" s="240"/>
      <c r="Q357">
        <v>0</v>
      </c>
      <c r="AO357">
        <f>VLOOKUP(A357,ورقة4!A$3:A$560,1,0)</f>
        <v>812829</v>
      </c>
      <c r="AP357">
        <v>812829</v>
      </c>
    </row>
    <row r="358" spans="1:42" customFormat="1" x14ac:dyDescent="0.25">
      <c r="A358">
        <v>812859</v>
      </c>
      <c r="B358" t="s">
        <v>1312</v>
      </c>
      <c r="C358" t="s">
        <v>1313</v>
      </c>
      <c r="D358" t="s">
        <v>346</v>
      </c>
      <c r="E358" t="s">
        <v>117</v>
      </c>
      <c r="G358" t="s">
        <v>198</v>
      </c>
      <c r="H358" t="s">
        <v>467</v>
      </c>
      <c r="I358" t="s">
        <v>231</v>
      </c>
      <c r="K358">
        <v>0</v>
      </c>
      <c r="L358">
        <v>0</v>
      </c>
      <c r="M358">
        <v>0</v>
      </c>
      <c r="N358" t="s">
        <v>198</v>
      </c>
      <c r="P358" s="240"/>
      <c r="Q358">
        <v>0</v>
      </c>
      <c r="AO358">
        <f>VLOOKUP(A358,ورقة4!A$3:A$560,1,0)</f>
        <v>812859</v>
      </c>
      <c r="AP358">
        <v>812859</v>
      </c>
    </row>
    <row r="359" spans="1:42" customFormat="1" x14ac:dyDescent="0.25">
      <c r="A359">
        <v>812896</v>
      </c>
      <c r="B359" t="s">
        <v>1317</v>
      </c>
      <c r="C359" t="s">
        <v>493</v>
      </c>
      <c r="D359" t="s">
        <v>1318</v>
      </c>
      <c r="E359" t="s">
        <v>118</v>
      </c>
      <c r="G359" t="s">
        <v>198</v>
      </c>
      <c r="H359" t="s">
        <v>467</v>
      </c>
      <c r="I359" t="s">
        <v>231</v>
      </c>
      <c r="K359" t="s">
        <v>213</v>
      </c>
      <c r="L359">
        <v>2019</v>
      </c>
      <c r="M359" t="s">
        <v>198</v>
      </c>
      <c r="N359" t="s">
        <v>198</v>
      </c>
      <c r="P359" s="240"/>
      <c r="Q359">
        <v>0</v>
      </c>
      <c r="AO359">
        <f>VLOOKUP(A359,ورقة4!A$3:A$560,1,0)</f>
        <v>812896</v>
      </c>
      <c r="AP359">
        <v>812896</v>
      </c>
    </row>
    <row r="360" spans="1:42" customFormat="1" x14ac:dyDescent="0.25">
      <c r="A360">
        <v>812905</v>
      </c>
      <c r="B360" t="s">
        <v>1320</v>
      </c>
      <c r="C360" t="s">
        <v>95</v>
      </c>
      <c r="D360" t="s">
        <v>112</v>
      </c>
      <c r="E360" t="s">
        <v>118</v>
      </c>
      <c r="G360" t="s">
        <v>198</v>
      </c>
      <c r="H360" t="s">
        <v>467</v>
      </c>
      <c r="I360" t="s">
        <v>231</v>
      </c>
      <c r="K360">
        <v>0</v>
      </c>
      <c r="L360">
        <v>0</v>
      </c>
      <c r="M360">
        <v>0</v>
      </c>
      <c r="N360" t="s">
        <v>201</v>
      </c>
      <c r="P360" s="240"/>
      <c r="Q360">
        <v>0</v>
      </c>
      <c r="AO360">
        <f>VLOOKUP(A360,ورقة4!A$3:A$560,1,0)</f>
        <v>812905</v>
      </c>
      <c r="AP360">
        <v>812905</v>
      </c>
    </row>
    <row r="361" spans="1:42" customFormat="1" x14ac:dyDescent="0.25">
      <c r="A361">
        <v>812998</v>
      </c>
      <c r="B361" t="s">
        <v>1321</v>
      </c>
      <c r="C361" t="s">
        <v>1322</v>
      </c>
      <c r="D361" t="s">
        <v>263</v>
      </c>
      <c r="E361" t="s">
        <v>117</v>
      </c>
      <c r="G361" t="s">
        <v>199</v>
      </c>
      <c r="H361" t="s">
        <v>467</v>
      </c>
      <c r="I361" t="s">
        <v>231</v>
      </c>
      <c r="K361">
        <v>0</v>
      </c>
      <c r="L361">
        <v>0</v>
      </c>
      <c r="M361">
        <v>0</v>
      </c>
      <c r="N361" t="s">
        <v>199</v>
      </c>
      <c r="P361" s="240"/>
      <c r="Q361">
        <v>0</v>
      </c>
      <c r="AO361">
        <f>VLOOKUP(A361,ورقة4!A$3:A$560,1,0)</f>
        <v>812998</v>
      </c>
      <c r="AP361">
        <v>812998</v>
      </c>
    </row>
    <row r="362" spans="1:42" customFormat="1" x14ac:dyDescent="0.25">
      <c r="A362">
        <v>813001</v>
      </c>
      <c r="B362" t="s">
        <v>1323</v>
      </c>
      <c r="C362" t="s">
        <v>77</v>
      </c>
      <c r="D362" t="s">
        <v>165</v>
      </c>
      <c r="E362" t="s">
        <v>117</v>
      </c>
      <c r="G362" t="s">
        <v>513</v>
      </c>
      <c r="H362" t="s">
        <v>467</v>
      </c>
      <c r="I362" t="s">
        <v>231</v>
      </c>
      <c r="K362">
        <v>0</v>
      </c>
      <c r="L362">
        <v>0</v>
      </c>
      <c r="M362">
        <v>0</v>
      </c>
      <c r="P362" s="240"/>
      <c r="Q362">
        <v>0</v>
      </c>
      <c r="AO362">
        <f>VLOOKUP(A362,ورقة4!A$3:A$560,1,0)</f>
        <v>813001</v>
      </c>
      <c r="AP362">
        <v>813001</v>
      </c>
    </row>
    <row r="363" spans="1:42" customFormat="1" x14ac:dyDescent="0.25">
      <c r="A363">
        <v>813007</v>
      </c>
      <c r="B363" t="s">
        <v>607</v>
      </c>
      <c r="C363" t="s">
        <v>1325</v>
      </c>
      <c r="D363" t="s">
        <v>158</v>
      </c>
      <c r="E363" t="s">
        <v>117</v>
      </c>
      <c r="G363" t="s">
        <v>1563</v>
      </c>
      <c r="H363" t="s">
        <v>467</v>
      </c>
      <c r="I363" t="s">
        <v>231</v>
      </c>
      <c r="K363">
        <v>0</v>
      </c>
      <c r="L363">
        <v>0</v>
      </c>
      <c r="M363">
        <v>0</v>
      </c>
      <c r="N363" t="s">
        <v>201</v>
      </c>
      <c r="P363" s="240"/>
      <c r="Q363">
        <v>0</v>
      </c>
      <c r="AO363">
        <f>VLOOKUP(A363,ورقة4!A$3:A$560,1,0)</f>
        <v>813007</v>
      </c>
      <c r="AP363">
        <v>813007</v>
      </c>
    </row>
    <row r="364" spans="1:42" customFormat="1" x14ac:dyDescent="0.25">
      <c r="A364">
        <v>813010</v>
      </c>
      <c r="B364" t="s">
        <v>1326</v>
      </c>
      <c r="C364" t="s">
        <v>90</v>
      </c>
      <c r="D364" t="s">
        <v>140</v>
      </c>
      <c r="E364" t="s">
        <v>117</v>
      </c>
      <c r="G364" t="s">
        <v>198</v>
      </c>
      <c r="H364" t="s">
        <v>467</v>
      </c>
      <c r="I364" t="s">
        <v>231</v>
      </c>
      <c r="K364">
        <v>0</v>
      </c>
      <c r="L364">
        <v>0</v>
      </c>
      <c r="M364">
        <v>0</v>
      </c>
      <c r="P364" s="240"/>
      <c r="Q364">
        <v>0</v>
      </c>
      <c r="AO364">
        <f>VLOOKUP(A364,ورقة4!A$3:A$560,1,0)</f>
        <v>813010</v>
      </c>
      <c r="AP364">
        <v>813010</v>
      </c>
    </row>
    <row r="365" spans="1:42" customFormat="1" x14ac:dyDescent="0.25">
      <c r="A365">
        <v>813017</v>
      </c>
      <c r="B365" t="s">
        <v>419</v>
      </c>
      <c r="C365" t="s">
        <v>63</v>
      </c>
      <c r="D365" t="s">
        <v>1327</v>
      </c>
      <c r="E365" t="s">
        <v>117</v>
      </c>
      <c r="G365" t="s">
        <v>630</v>
      </c>
      <c r="H365" t="s">
        <v>467</v>
      </c>
      <c r="I365" t="s">
        <v>231</v>
      </c>
      <c r="K365">
        <v>0</v>
      </c>
      <c r="L365">
        <v>0</v>
      </c>
      <c r="M365">
        <v>0</v>
      </c>
      <c r="P365" s="240"/>
      <c r="Q365">
        <v>0</v>
      </c>
      <c r="AO365">
        <f>VLOOKUP(A365,ورقة4!A$3:A$560,1,0)</f>
        <v>813017</v>
      </c>
      <c r="AP365">
        <v>813017</v>
      </c>
    </row>
    <row r="366" spans="1:42" customFormat="1" x14ac:dyDescent="0.25">
      <c r="A366">
        <v>813047</v>
      </c>
      <c r="B366" t="s">
        <v>1329</v>
      </c>
      <c r="C366" t="s">
        <v>1311</v>
      </c>
      <c r="D366" t="s">
        <v>142</v>
      </c>
      <c r="E366" t="s">
        <v>117</v>
      </c>
      <c r="G366" t="s">
        <v>198</v>
      </c>
      <c r="H366" t="s">
        <v>467</v>
      </c>
      <c r="I366" t="s">
        <v>231</v>
      </c>
      <c r="K366">
        <v>0</v>
      </c>
      <c r="L366">
        <v>0</v>
      </c>
      <c r="M366">
        <v>0</v>
      </c>
      <c r="N366" t="s">
        <v>198</v>
      </c>
      <c r="P366" s="240"/>
      <c r="Q366">
        <v>0</v>
      </c>
      <c r="AO366">
        <f>VLOOKUP(A366,ورقة4!A$3:A$560,1,0)</f>
        <v>813047</v>
      </c>
      <c r="AP366">
        <v>813047</v>
      </c>
    </row>
    <row r="367" spans="1:42" customFormat="1" x14ac:dyDescent="0.25">
      <c r="A367">
        <v>813053</v>
      </c>
      <c r="B367" t="s">
        <v>1330</v>
      </c>
      <c r="C367" t="s">
        <v>259</v>
      </c>
      <c r="D367" t="s">
        <v>181</v>
      </c>
      <c r="E367" t="s">
        <v>117</v>
      </c>
      <c r="G367" t="s">
        <v>492</v>
      </c>
      <c r="H367" t="s">
        <v>467</v>
      </c>
      <c r="I367" t="s">
        <v>231</v>
      </c>
      <c r="K367" t="s">
        <v>653</v>
      </c>
      <c r="L367">
        <v>2004</v>
      </c>
      <c r="M367" t="s">
        <v>209</v>
      </c>
      <c r="N367" t="s">
        <v>209</v>
      </c>
      <c r="P367" s="240"/>
      <c r="Q367">
        <v>0</v>
      </c>
      <c r="AO367">
        <f>VLOOKUP(A367,ورقة4!A$3:A$560,1,0)</f>
        <v>813053</v>
      </c>
      <c r="AP367">
        <v>813053</v>
      </c>
    </row>
    <row r="368" spans="1:42" customFormat="1" x14ac:dyDescent="0.25">
      <c r="A368">
        <v>813074</v>
      </c>
      <c r="B368" t="s">
        <v>1331</v>
      </c>
      <c r="C368" t="s">
        <v>61</v>
      </c>
      <c r="D368" t="s">
        <v>341</v>
      </c>
      <c r="E368" t="s">
        <v>117</v>
      </c>
      <c r="G368" t="s">
        <v>617</v>
      </c>
      <c r="H368" t="s">
        <v>467</v>
      </c>
      <c r="I368" t="s">
        <v>231</v>
      </c>
      <c r="K368" t="s">
        <v>213</v>
      </c>
      <c r="L368">
        <v>2017</v>
      </c>
      <c r="M368" t="s">
        <v>198</v>
      </c>
      <c r="N368" t="s">
        <v>203</v>
      </c>
      <c r="P368" s="240"/>
      <c r="Q368">
        <v>0</v>
      </c>
      <c r="AO368">
        <f>VLOOKUP(A368,ورقة4!A$3:A$560,1,0)</f>
        <v>813074</v>
      </c>
      <c r="AP368">
        <v>813074</v>
      </c>
    </row>
    <row r="369" spans="1:43" customFormat="1" x14ac:dyDescent="0.25">
      <c r="A369">
        <v>813108</v>
      </c>
      <c r="B369" t="s">
        <v>1333</v>
      </c>
      <c r="C369" t="s">
        <v>620</v>
      </c>
      <c r="D369" t="s">
        <v>176</v>
      </c>
      <c r="E369" t="s">
        <v>118</v>
      </c>
      <c r="G369" t="s">
        <v>692</v>
      </c>
      <c r="H369" t="s">
        <v>467</v>
      </c>
      <c r="I369" t="s">
        <v>231</v>
      </c>
      <c r="K369">
        <v>0</v>
      </c>
      <c r="L369">
        <v>0</v>
      </c>
      <c r="M369">
        <v>0</v>
      </c>
      <c r="N369" t="s">
        <v>453</v>
      </c>
      <c r="P369" s="240"/>
      <c r="Q369">
        <v>0</v>
      </c>
      <c r="AO369">
        <f>VLOOKUP(A369,ورقة4!A$3:A$560,1,0)</f>
        <v>813108</v>
      </c>
      <c r="AP369">
        <v>813108</v>
      </c>
    </row>
    <row r="370" spans="1:43" customFormat="1" x14ac:dyDescent="0.25">
      <c r="A370">
        <v>813140</v>
      </c>
      <c r="B370" t="s">
        <v>1334</v>
      </c>
      <c r="C370" t="s">
        <v>77</v>
      </c>
      <c r="D370" t="s">
        <v>133</v>
      </c>
      <c r="E370" t="s">
        <v>118</v>
      </c>
      <c r="G370" t="s">
        <v>692</v>
      </c>
      <c r="H370" t="s">
        <v>467</v>
      </c>
      <c r="I370" t="s">
        <v>231</v>
      </c>
      <c r="K370">
        <v>0</v>
      </c>
      <c r="L370">
        <v>0</v>
      </c>
      <c r="M370">
        <v>0</v>
      </c>
      <c r="N370" t="s">
        <v>453</v>
      </c>
      <c r="P370" s="240"/>
      <c r="Q370">
        <v>0</v>
      </c>
      <c r="AO370">
        <f>VLOOKUP(A370,ورقة4!A$3:A$560,1,0)</f>
        <v>813140</v>
      </c>
      <c r="AP370">
        <v>813140</v>
      </c>
    </row>
    <row r="371" spans="1:43" customFormat="1" x14ac:dyDescent="0.25">
      <c r="A371">
        <v>813169</v>
      </c>
      <c r="B371" t="s">
        <v>1335</v>
      </c>
      <c r="C371" t="s">
        <v>59</v>
      </c>
      <c r="D371" t="s">
        <v>396</v>
      </c>
      <c r="E371" t="s">
        <v>117</v>
      </c>
      <c r="G371" t="s">
        <v>500</v>
      </c>
      <c r="H371" t="s">
        <v>479</v>
      </c>
      <c r="I371" t="s">
        <v>231</v>
      </c>
      <c r="K371" t="s">
        <v>653</v>
      </c>
      <c r="L371">
        <v>2013</v>
      </c>
      <c r="M371" t="s">
        <v>203</v>
      </c>
      <c r="N371" t="s">
        <v>453</v>
      </c>
      <c r="P371" s="240"/>
      <c r="Q371">
        <v>0</v>
      </c>
      <c r="AO371">
        <f>VLOOKUP(A371,ورقة4!A$3:A$560,1,0)</f>
        <v>813169</v>
      </c>
      <c r="AP371">
        <v>813169</v>
      </c>
    </row>
    <row r="372" spans="1:43" customFormat="1" x14ac:dyDescent="0.25">
      <c r="A372">
        <v>813177</v>
      </c>
      <c r="B372" t="s">
        <v>1336</v>
      </c>
      <c r="C372" t="s">
        <v>874</v>
      </c>
      <c r="D372" t="s">
        <v>271</v>
      </c>
      <c r="E372" t="s">
        <v>117</v>
      </c>
      <c r="G372" t="s">
        <v>538</v>
      </c>
      <c r="H372" t="s">
        <v>467</v>
      </c>
      <c r="I372" t="s">
        <v>231</v>
      </c>
      <c r="K372">
        <v>0</v>
      </c>
      <c r="L372">
        <v>0</v>
      </c>
      <c r="M372">
        <v>0</v>
      </c>
      <c r="N372" t="s">
        <v>203</v>
      </c>
      <c r="P372" s="240"/>
      <c r="Q372">
        <v>0</v>
      </c>
      <c r="AO372">
        <f>VLOOKUP(A372,ورقة4!A$3:A$560,1,0)</f>
        <v>813177</v>
      </c>
      <c r="AP372">
        <v>813177</v>
      </c>
    </row>
    <row r="373" spans="1:43" customFormat="1" x14ac:dyDescent="0.25">
      <c r="A373">
        <v>813192</v>
      </c>
      <c r="B373" t="s">
        <v>1337</v>
      </c>
      <c r="C373" t="s">
        <v>59</v>
      </c>
      <c r="D373" t="s">
        <v>1338</v>
      </c>
      <c r="E373" t="s">
        <v>118</v>
      </c>
      <c r="G373" t="s">
        <v>198</v>
      </c>
      <c r="H373" t="s">
        <v>467</v>
      </c>
      <c r="I373" t="s">
        <v>231</v>
      </c>
      <c r="K373">
        <v>0</v>
      </c>
      <c r="L373">
        <v>0</v>
      </c>
      <c r="M373">
        <v>0</v>
      </c>
      <c r="N373" t="s">
        <v>207</v>
      </c>
      <c r="P373" s="240"/>
      <c r="Q373">
        <v>0</v>
      </c>
      <c r="AO373">
        <f>VLOOKUP(A373,ورقة4!A$3:A$560,1,0)</f>
        <v>813192</v>
      </c>
      <c r="AP373">
        <v>813192</v>
      </c>
    </row>
    <row r="374" spans="1:43" customFormat="1" x14ac:dyDescent="0.25">
      <c r="A374">
        <v>813197</v>
      </c>
      <c r="B374" t="s">
        <v>1339</v>
      </c>
      <c r="C374" t="s">
        <v>1340</v>
      </c>
      <c r="D374" t="s">
        <v>183</v>
      </c>
      <c r="E374" t="s">
        <v>118</v>
      </c>
      <c r="G374" t="s">
        <v>492</v>
      </c>
      <c r="H374" t="s">
        <v>467</v>
      </c>
      <c r="I374" t="s">
        <v>231</v>
      </c>
      <c r="K374" t="s">
        <v>213</v>
      </c>
      <c r="L374">
        <v>2016</v>
      </c>
      <c r="M374" t="s">
        <v>203</v>
      </c>
      <c r="N374" t="s">
        <v>203</v>
      </c>
      <c r="P374" s="240"/>
      <c r="Q374">
        <v>0</v>
      </c>
      <c r="AO374">
        <f>VLOOKUP(A374,ورقة4!A$3:A$560,1,0)</f>
        <v>813197</v>
      </c>
      <c r="AP374">
        <v>813197</v>
      </c>
    </row>
    <row r="375" spans="1:43" customFormat="1" x14ac:dyDescent="0.25">
      <c r="A375">
        <v>813236</v>
      </c>
      <c r="B375" t="s">
        <v>1341</v>
      </c>
      <c r="C375" t="s">
        <v>1342</v>
      </c>
      <c r="D375" t="s">
        <v>324</v>
      </c>
      <c r="E375" t="s">
        <v>118</v>
      </c>
      <c r="G375" t="s">
        <v>470</v>
      </c>
      <c r="H375" t="s">
        <v>467</v>
      </c>
      <c r="I375" t="s">
        <v>231</v>
      </c>
      <c r="K375" t="s">
        <v>653</v>
      </c>
      <c r="L375">
        <v>2017</v>
      </c>
      <c r="M375" t="s">
        <v>198</v>
      </c>
      <c r="N375" t="s">
        <v>198</v>
      </c>
      <c r="P375" s="240"/>
      <c r="Q375">
        <v>0</v>
      </c>
      <c r="AO375">
        <f>VLOOKUP(A375,ورقة4!A$3:A$560,1,0)</f>
        <v>813236</v>
      </c>
      <c r="AP375">
        <v>813236</v>
      </c>
    </row>
    <row r="376" spans="1:43" customFormat="1" x14ac:dyDescent="0.25">
      <c r="A376">
        <v>813249</v>
      </c>
      <c r="B376" t="s">
        <v>1343</v>
      </c>
      <c r="C376" t="s">
        <v>1292</v>
      </c>
      <c r="D376" t="s">
        <v>297</v>
      </c>
      <c r="E376" t="s">
        <v>118</v>
      </c>
      <c r="G376" t="s">
        <v>692</v>
      </c>
      <c r="H376" t="s">
        <v>467</v>
      </c>
      <c r="I376" t="s">
        <v>231</v>
      </c>
      <c r="K376">
        <v>0</v>
      </c>
      <c r="L376">
        <v>0</v>
      </c>
      <c r="M376">
        <v>0</v>
      </c>
      <c r="N376" t="s">
        <v>453</v>
      </c>
      <c r="P376" s="240"/>
      <c r="Q376">
        <v>0</v>
      </c>
      <c r="AO376">
        <f>VLOOKUP(A376,ورقة4!A$3:A$560,1,0)</f>
        <v>813249</v>
      </c>
      <c r="AP376">
        <v>813249</v>
      </c>
    </row>
    <row r="377" spans="1:43" customFormat="1" x14ac:dyDescent="0.25">
      <c r="A377">
        <v>813255</v>
      </c>
      <c r="B377" t="s">
        <v>1344</v>
      </c>
      <c r="C377" t="s">
        <v>287</v>
      </c>
      <c r="D377" t="s">
        <v>136</v>
      </c>
      <c r="E377" t="s">
        <v>118</v>
      </c>
      <c r="G377" t="s">
        <v>522</v>
      </c>
      <c r="H377" t="s">
        <v>467</v>
      </c>
      <c r="I377" t="s">
        <v>231</v>
      </c>
      <c r="K377" t="s">
        <v>652</v>
      </c>
      <c r="L377">
        <v>2005</v>
      </c>
      <c r="M377" t="s">
        <v>201</v>
      </c>
      <c r="N377" t="s">
        <v>201</v>
      </c>
      <c r="P377" s="240"/>
      <c r="Q377">
        <v>0</v>
      </c>
      <c r="AO377">
        <f>VLOOKUP(A377,ورقة4!A$3:A$560,1,0)</f>
        <v>813255</v>
      </c>
      <c r="AP377">
        <v>813255</v>
      </c>
    </row>
    <row r="378" spans="1:43" customFormat="1" x14ac:dyDescent="0.25">
      <c r="A378">
        <v>813344</v>
      </c>
      <c r="B378" t="s">
        <v>1345</v>
      </c>
      <c r="C378" t="s">
        <v>282</v>
      </c>
      <c r="D378" t="s">
        <v>179</v>
      </c>
      <c r="E378" t="s">
        <v>118</v>
      </c>
      <c r="G378" t="s">
        <v>198</v>
      </c>
      <c r="H378" t="s">
        <v>467</v>
      </c>
      <c r="I378" t="s">
        <v>231</v>
      </c>
      <c r="K378" t="s">
        <v>1532</v>
      </c>
      <c r="L378">
        <v>2015</v>
      </c>
      <c r="M378" t="s">
        <v>198</v>
      </c>
      <c r="N378" t="s">
        <v>198</v>
      </c>
      <c r="P378" s="240"/>
      <c r="Q378">
        <v>0</v>
      </c>
      <c r="AO378">
        <f>VLOOKUP(A378,ورقة4!A$3:A$560,1,0)</f>
        <v>813344</v>
      </c>
      <c r="AP378">
        <v>813344</v>
      </c>
    </row>
    <row r="379" spans="1:43" customFormat="1" x14ac:dyDescent="0.25">
      <c r="A379">
        <v>813377</v>
      </c>
      <c r="B379" t="s">
        <v>1347</v>
      </c>
      <c r="C379" t="s">
        <v>379</v>
      </c>
      <c r="D379" t="s">
        <v>340</v>
      </c>
      <c r="E379" t="s">
        <v>118</v>
      </c>
      <c r="G379" t="s">
        <v>198</v>
      </c>
      <c r="H379" t="s">
        <v>467</v>
      </c>
      <c r="I379" t="s">
        <v>231</v>
      </c>
      <c r="K379">
        <v>0</v>
      </c>
      <c r="L379">
        <v>0</v>
      </c>
      <c r="M379">
        <v>0</v>
      </c>
      <c r="N379" t="s">
        <v>198</v>
      </c>
      <c r="P379" s="240"/>
      <c r="Q379">
        <v>0</v>
      </c>
      <c r="AO379">
        <f>VLOOKUP(A379,ورقة4!A$3:A$560,1,0)</f>
        <v>813377</v>
      </c>
      <c r="AP379">
        <v>813377</v>
      </c>
    </row>
    <row r="380" spans="1:43" customFormat="1" x14ac:dyDescent="0.25">
      <c r="A380">
        <v>813388</v>
      </c>
      <c r="B380" t="s">
        <v>1348</v>
      </c>
      <c r="C380" t="s">
        <v>275</v>
      </c>
      <c r="D380" t="s">
        <v>536</v>
      </c>
      <c r="E380" t="s">
        <v>118</v>
      </c>
      <c r="G380" t="s">
        <v>692</v>
      </c>
      <c r="H380" t="s">
        <v>1528</v>
      </c>
      <c r="I380" t="s">
        <v>231</v>
      </c>
      <c r="K380">
        <v>0</v>
      </c>
      <c r="L380">
        <v>0</v>
      </c>
      <c r="M380">
        <v>0</v>
      </c>
      <c r="N380" t="s">
        <v>453</v>
      </c>
      <c r="P380" s="240"/>
      <c r="Q380">
        <v>0</v>
      </c>
      <c r="AO380">
        <f>VLOOKUP(A380,ورقة4!A$3:A$560,1,0)</f>
        <v>813388</v>
      </c>
      <c r="AP380">
        <v>813388</v>
      </c>
      <c r="AQ380" t="s">
        <v>716</v>
      </c>
    </row>
    <row r="381" spans="1:43" customFormat="1" x14ac:dyDescent="0.25">
      <c r="A381">
        <v>813429</v>
      </c>
      <c r="B381" t="s">
        <v>1353</v>
      </c>
      <c r="C381" t="s">
        <v>1354</v>
      </c>
      <c r="D381" t="s">
        <v>297</v>
      </c>
      <c r="E381" t="s">
        <v>118</v>
      </c>
      <c r="G381" t="s">
        <v>638</v>
      </c>
      <c r="H381" t="s">
        <v>467</v>
      </c>
      <c r="I381" t="s">
        <v>231</v>
      </c>
      <c r="K381">
        <v>0</v>
      </c>
      <c r="L381">
        <v>0</v>
      </c>
      <c r="M381">
        <v>0</v>
      </c>
      <c r="N381" t="s">
        <v>203</v>
      </c>
      <c r="P381" s="240"/>
      <c r="Q381">
        <v>0</v>
      </c>
      <c r="AO381">
        <f>VLOOKUP(A381,ورقة4!A$3:A$560,1,0)</f>
        <v>813429</v>
      </c>
      <c r="AP381">
        <v>813429</v>
      </c>
    </row>
    <row r="382" spans="1:43" customFormat="1" x14ac:dyDescent="0.25">
      <c r="A382">
        <v>813443</v>
      </c>
      <c r="B382" t="s">
        <v>1357</v>
      </c>
      <c r="C382" t="s">
        <v>490</v>
      </c>
      <c r="D382" t="s">
        <v>967</v>
      </c>
      <c r="E382" t="s">
        <v>117</v>
      </c>
      <c r="G382" t="s">
        <v>198</v>
      </c>
      <c r="H382" t="s">
        <v>467</v>
      </c>
      <c r="I382" t="s">
        <v>231</v>
      </c>
      <c r="K382" t="s">
        <v>213</v>
      </c>
      <c r="L382">
        <v>2014</v>
      </c>
      <c r="M382" t="s">
        <v>198</v>
      </c>
      <c r="N382" t="s">
        <v>209</v>
      </c>
      <c r="P382" s="240"/>
      <c r="Q382">
        <v>0</v>
      </c>
      <c r="AO382">
        <f>VLOOKUP(A382,ورقة4!A$3:A$560,1,0)</f>
        <v>813443</v>
      </c>
      <c r="AP382">
        <v>813443</v>
      </c>
      <c r="AQ382" t="s">
        <v>731</v>
      </c>
    </row>
    <row r="383" spans="1:43" customFormat="1" x14ac:dyDescent="0.25">
      <c r="A383">
        <v>813480</v>
      </c>
      <c r="B383" t="s">
        <v>604</v>
      </c>
      <c r="C383" t="s">
        <v>101</v>
      </c>
      <c r="D383" t="s">
        <v>1259</v>
      </c>
      <c r="E383" t="s">
        <v>117</v>
      </c>
      <c r="G383" t="s">
        <v>692</v>
      </c>
      <c r="H383" t="s">
        <v>467</v>
      </c>
      <c r="I383" t="s">
        <v>231</v>
      </c>
      <c r="K383">
        <v>0</v>
      </c>
      <c r="L383">
        <v>0</v>
      </c>
      <c r="M383">
        <v>0</v>
      </c>
      <c r="N383" t="s">
        <v>453</v>
      </c>
      <c r="P383" s="240"/>
      <c r="Q383">
        <v>0</v>
      </c>
      <c r="AO383">
        <f>VLOOKUP(A383,ورقة4!A$3:A$560,1,0)</f>
        <v>813480</v>
      </c>
      <c r="AP383">
        <v>813480</v>
      </c>
    </row>
    <row r="384" spans="1:43" customFormat="1" x14ac:dyDescent="0.25">
      <c r="A384">
        <v>813519</v>
      </c>
      <c r="B384" t="s">
        <v>1362</v>
      </c>
      <c r="C384" t="s">
        <v>628</v>
      </c>
      <c r="D384" t="s">
        <v>1363</v>
      </c>
      <c r="E384" t="s">
        <v>118</v>
      </c>
      <c r="G384" t="s">
        <v>499</v>
      </c>
      <c r="H384" t="s">
        <v>467</v>
      </c>
      <c r="I384" t="s">
        <v>231</v>
      </c>
      <c r="K384" t="s">
        <v>654</v>
      </c>
      <c r="L384">
        <v>2018</v>
      </c>
      <c r="M384" t="s">
        <v>209</v>
      </c>
      <c r="N384" t="s">
        <v>203</v>
      </c>
      <c r="P384" s="240"/>
      <c r="Q384">
        <v>0</v>
      </c>
      <c r="AO384">
        <f>VLOOKUP(A384,ورقة4!A$3:A$560,1,0)</f>
        <v>813519</v>
      </c>
      <c r="AP384">
        <v>813519</v>
      </c>
    </row>
    <row r="385" spans="1:42" customFormat="1" x14ac:dyDescent="0.25">
      <c r="A385">
        <v>813530</v>
      </c>
      <c r="B385" t="s">
        <v>1364</v>
      </c>
      <c r="C385" t="s">
        <v>56</v>
      </c>
      <c r="D385" t="s">
        <v>1365</v>
      </c>
      <c r="E385" t="s">
        <v>117</v>
      </c>
      <c r="G385" t="s">
        <v>541</v>
      </c>
      <c r="H385" t="s">
        <v>467</v>
      </c>
      <c r="I385" t="s">
        <v>231</v>
      </c>
      <c r="K385" t="s">
        <v>213</v>
      </c>
      <c r="L385">
        <v>2006</v>
      </c>
      <c r="M385" t="s">
        <v>198</v>
      </c>
      <c r="N385" t="s">
        <v>203</v>
      </c>
      <c r="P385" s="240"/>
      <c r="Q385">
        <v>0</v>
      </c>
      <c r="AO385">
        <f>VLOOKUP(A385,ورقة4!A$3:A$560,1,0)</f>
        <v>813530</v>
      </c>
      <c r="AP385">
        <v>813530</v>
      </c>
    </row>
    <row r="386" spans="1:42" customFormat="1" x14ac:dyDescent="0.25">
      <c r="A386">
        <v>813559</v>
      </c>
      <c r="B386" t="s">
        <v>1366</v>
      </c>
      <c r="C386" t="s">
        <v>1367</v>
      </c>
      <c r="D386" t="s">
        <v>274</v>
      </c>
      <c r="E386" t="s">
        <v>117</v>
      </c>
      <c r="G386" t="s">
        <v>692</v>
      </c>
      <c r="H386" t="s">
        <v>467</v>
      </c>
      <c r="I386" t="s">
        <v>231</v>
      </c>
      <c r="K386">
        <v>0</v>
      </c>
      <c r="L386">
        <v>0</v>
      </c>
      <c r="M386">
        <v>0</v>
      </c>
      <c r="N386" t="s">
        <v>453</v>
      </c>
      <c r="P386" s="240"/>
      <c r="Q386">
        <v>0</v>
      </c>
      <c r="AO386">
        <f>VLOOKUP(A386,ورقة4!A$3:A$560,1,0)</f>
        <v>813559</v>
      </c>
      <c r="AP386">
        <v>813559</v>
      </c>
    </row>
    <row r="387" spans="1:42" customFormat="1" x14ac:dyDescent="0.25">
      <c r="A387">
        <v>813567</v>
      </c>
      <c r="B387" t="s">
        <v>1368</v>
      </c>
      <c r="C387" t="s">
        <v>95</v>
      </c>
      <c r="D387" t="s">
        <v>181</v>
      </c>
      <c r="E387" t="s">
        <v>118</v>
      </c>
      <c r="G387" t="s">
        <v>692</v>
      </c>
      <c r="H387" t="s">
        <v>467</v>
      </c>
      <c r="I387" t="s">
        <v>702</v>
      </c>
      <c r="K387">
        <v>0</v>
      </c>
      <c r="L387">
        <v>0</v>
      </c>
      <c r="M387">
        <v>0</v>
      </c>
      <c r="N387" t="s">
        <v>453</v>
      </c>
      <c r="P387" s="240"/>
      <c r="Q387">
        <v>0</v>
      </c>
      <c r="AO387">
        <f>VLOOKUP(A387,ورقة4!A$3:A$560,1,0)</f>
        <v>813567</v>
      </c>
      <c r="AP387">
        <v>813567</v>
      </c>
    </row>
    <row r="388" spans="1:42" customFormat="1" x14ac:dyDescent="0.25">
      <c r="A388">
        <v>813590</v>
      </c>
      <c r="B388" t="s">
        <v>1369</v>
      </c>
      <c r="C388" t="s">
        <v>107</v>
      </c>
      <c r="D388" t="s">
        <v>304</v>
      </c>
      <c r="E388" t="s">
        <v>118</v>
      </c>
      <c r="G388" t="s">
        <v>198</v>
      </c>
      <c r="H388" t="s">
        <v>467</v>
      </c>
      <c r="I388" t="s">
        <v>231</v>
      </c>
      <c r="K388" t="s">
        <v>212</v>
      </c>
      <c r="L388">
        <v>2018</v>
      </c>
      <c r="M388" t="s">
        <v>198</v>
      </c>
      <c r="N388" t="s">
        <v>198</v>
      </c>
      <c r="P388" s="240"/>
      <c r="Q388">
        <v>0</v>
      </c>
      <c r="AO388">
        <f>VLOOKUP(A388,ورقة4!A$3:A$560,1,0)</f>
        <v>813590</v>
      </c>
      <c r="AP388">
        <v>813590</v>
      </c>
    </row>
    <row r="389" spans="1:42" customFormat="1" x14ac:dyDescent="0.25">
      <c r="A389">
        <v>813595</v>
      </c>
      <c r="B389" t="s">
        <v>1370</v>
      </c>
      <c r="C389" t="s">
        <v>106</v>
      </c>
      <c r="D389" t="s">
        <v>1371</v>
      </c>
      <c r="E389" t="s">
        <v>118</v>
      </c>
      <c r="G389" t="s">
        <v>692</v>
      </c>
      <c r="H389" t="s">
        <v>467</v>
      </c>
      <c r="I389" t="s">
        <v>702</v>
      </c>
      <c r="K389">
        <v>0</v>
      </c>
      <c r="L389">
        <v>0</v>
      </c>
      <c r="M389">
        <v>0</v>
      </c>
      <c r="N389" t="s">
        <v>453</v>
      </c>
      <c r="P389" s="240"/>
      <c r="Q389">
        <v>0</v>
      </c>
      <c r="AO389">
        <f>VLOOKUP(A389,ورقة4!A$3:A$560,1,0)</f>
        <v>813595</v>
      </c>
      <c r="AP389">
        <v>813595</v>
      </c>
    </row>
    <row r="390" spans="1:42" customFormat="1" x14ac:dyDescent="0.25">
      <c r="A390">
        <v>813621</v>
      </c>
      <c r="B390" t="s">
        <v>1372</v>
      </c>
      <c r="C390" t="s">
        <v>610</v>
      </c>
      <c r="D390" t="s">
        <v>163</v>
      </c>
      <c r="E390" t="s">
        <v>117</v>
      </c>
      <c r="G390" t="s">
        <v>1565</v>
      </c>
      <c r="H390" t="s">
        <v>467</v>
      </c>
      <c r="I390" t="s">
        <v>231</v>
      </c>
      <c r="K390">
        <v>0</v>
      </c>
      <c r="L390">
        <v>0</v>
      </c>
      <c r="M390">
        <v>0</v>
      </c>
      <c r="N390" t="s">
        <v>206</v>
      </c>
      <c r="P390" s="240"/>
      <c r="Q390">
        <v>0</v>
      </c>
      <c r="AO390">
        <f>VLOOKUP(A390,ورقة4!A$3:A$560,1,0)</f>
        <v>813621</v>
      </c>
      <c r="AP390">
        <v>813621</v>
      </c>
    </row>
    <row r="391" spans="1:42" customFormat="1" x14ac:dyDescent="0.25">
      <c r="A391">
        <v>813667</v>
      </c>
      <c r="B391" t="s">
        <v>1374</v>
      </c>
      <c r="C391" t="s">
        <v>353</v>
      </c>
      <c r="D391" t="s">
        <v>349</v>
      </c>
      <c r="E391" t="s">
        <v>118</v>
      </c>
      <c r="G391" t="s">
        <v>524</v>
      </c>
      <c r="H391" t="s">
        <v>467</v>
      </c>
      <c r="I391" t="s">
        <v>231</v>
      </c>
      <c r="K391" t="s">
        <v>653</v>
      </c>
      <c r="L391">
        <v>2003</v>
      </c>
      <c r="M391" t="s">
        <v>203</v>
      </c>
      <c r="N391" t="s">
        <v>203</v>
      </c>
      <c r="P391" s="240"/>
      <c r="Q391">
        <v>0</v>
      </c>
      <c r="AO391">
        <f>VLOOKUP(A391,ورقة4!A$3:A$560,1,0)</f>
        <v>813667</v>
      </c>
      <c r="AP391">
        <v>813667</v>
      </c>
    </row>
    <row r="392" spans="1:42" customFormat="1" x14ac:dyDescent="0.25">
      <c r="A392">
        <v>813668</v>
      </c>
      <c r="B392" t="s">
        <v>1375</v>
      </c>
      <c r="C392" t="s">
        <v>301</v>
      </c>
      <c r="D392" t="s">
        <v>134</v>
      </c>
      <c r="E392" t="s">
        <v>118</v>
      </c>
      <c r="G392" t="s">
        <v>692</v>
      </c>
      <c r="H392" t="s">
        <v>467</v>
      </c>
      <c r="I392" t="s">
        <v>231</v>
      </c>
      <c r="K392">
        <v>0</v>
      </c>
      <c r="L392">
        <v>0</v>
      </c>
      <c r="M392">
        <v>0</v>
      </c>
      <c r="N392" t="s">
        <v>453</v>
      </c>
      <c r="P392" s="240"/>
      <c r="Q392">
        <v>0</v>
      </c>
      <c r="AO392">
        <f>VLOOKUP(A392,ورقة4!A$3:A$560,1,0)</f>
        <v>813668</v>
      </c>
      <c r="AP392">
        <v>813668</v>
      </c>
    </row>
    <row r="393" spans="1:42" customFormat="1" x14ac:dyDescent="0.25">
      <c r="A393">
        <v>813669</v>
      </c>
      <c r="B393" t="s">
        <v>1376</v>
      </c>
      <c r="C393" t="s">
        <v>490</v>
      </c>
      <c r="D393" t="s">
        <v>289</v>
      </c>
      <c r="E393" t="s">
        <v>118</v>
      </c>
      <c r="G393" t="s">
        <v>1566</v>
      </c>
      <c r="H393" t="s">
        <v>467</v>
      </c>
      <c r="I393" t="s">
        <v>231</v>
      </c>
      <c r="K393" t="s">
        <v>654</v>
      </c>
      <c r="L393">
        <v>2018</v>
      </c>
      <c r="M393" t="s">
        <v>203</v>
      </c>
      <c r="N393" t="s">
        <v>203</v>
      </c>
      <c r="P393" s="240"/>
      <c r="Q393">
        <v>0</v>
      </c>
      <c r="AO393">
        <f>VLOOKUP(A393,ورقة4!A$3:A$560,1,0)</f>
        <v>813669</v>
      </c>
      <c r="AP393">
        <v>813669</v>
      </c>
    </row>
    <row r="394" spans="1:42" customFormat="1" x14ac:dyDescent="0.25">
      <c r="A394">
        <v>813688</v>
      </c>
      <c r="B394" t="s">
        <v>1377</v>
      </c>
      <c r="C394" t="s">
        <v>88</v>
      </c>
      <c r="D394" t="s">
        <v>1378</v>
      </c>
      <c r="E394" t="s">
        <v>118</v>
      </c>
      <c r="G394" t="s">
        <v>692</v>
      </c>
      <c r="H394" t="s">
        <v>467</v>
      </c>
      <c r="I394" t="s">
        <v>702</v>
      </c>
      <c r="K394">
        <v>0</v>
      </c>
      <c r="L394">
        <v>0</v>
      </c>
      <c r="M394">
        <v>0</v>
      </c>
      <c r="N394" t="s">
        <v>453</v>
      </c>
      <c r="P394" s="240"/>
      <c r="Q394">
        <v>0</v>
      </c>
      <c r="AO394">
        <f>VLOOKUP(A394,ورقة4!A$3:A$560,1,0)</f>
        <v>813688</v>
      </c>
      <c r="AP394">
        <v>813688</v>
      </c>
    </row>
    <row r="395" spans="1:42" customFormat="1" x14ac:dyDescent="0.25">
      <c r="A395">
        <v>813692</v>
      </c>
      <c r="B395" t="s">
        <v>1379</v>
      </c>
      <c r="C395" t="s">
        <v>1380</v>
      </c>
      <c r="D395" t="s">
        <v>136</v>
      </c>
      <c r="E395" t="s">
        <v>117</v>
      </c>
      <c r="G395" t="s">
        <v>498</v>
      </c>
      <c r="H395" t="s">
        <v>467</v>
      </c>
      <c r="I395" t="s">
        <v>231</v>
      </c>
      <c r="K395" t="s">
        <v>652</v>
      </c>
      <c r="L395">
        <v>2002</v>
      </c>
      <c r="M395" t="s">
        <v>201</v>
      </c>
      <c r="N395" t="s">
        <v>201</v>
      </c>
      <c r="P395" s="240"/>
      <c r="Q395">
        <v>0</v>
      </c>
      <c r="AO395">
        <f>VLOOKUP(A395,ورقة4!A$3:A$560,1,0)</f>
        <v>813692</v>
      </c>
      <c r="AP395">
        <v>813692</v>
      </c>
    </row>
    <row r="396" spans="1:42" customFormat="1" x14ac:dyDescent="0.25">
      <c r="A396">
        <v>813694</v>
      </c>
      <c r="B396" t="s">
        <v>1381</v>
      </c>
      <c r="C396" t="s">
        <v>77</v>
      </c>
      <c r="D396" t="s">
        <v>166</v>
      </c>
      <c r="E396" t="s">
        <v>118</v>
      </c>
      <c r="G396" t="s">
        <v>692</v>
      </c>
      <c r="H396" t="s">
        <v>467</v>
      </c>
      <c r="I396" t="s">
        <v>702</v>
      </c>
      <c r="K396">
        <v>0</v>
      </c>
      <c r="L396">
        <v>0</v>
      </c>
      <c r="M396">
        <v>0</v>
      </c>
      <c r="N396" t="s">
        <v>453</v>
      </c>
      <c r="P396" s="240"/>
      <c r="Q396">
        <v>0</v>
      </c>
      <c r="AO396">
        <f>VLOOKUP(A396,ورقة4!A$3:A$560,1,0)</f>
        <v>813694</v>
      </c>
      <c r="AP396">
        <v>813694</v>
      </c>
    </row>
    <row r="397" spans="1:42" customFormat="1" x14ac:dyDescent="0.25">
      <c r="A397">
        <v>813716</v>
      </c>
      <c r="B397" t="s">
        <v>1383</v>
      </c>
      <c r="C397" t="s">
        <v>100</v>
      </c>
      <c r="D397" t="s">
        <v>434</v>
      </c>
      <c r="E397" t="s">
        <v>118</v>
      </c>
      <c r="G397" t="s">
        <v>692</v>
      </c>
      <c r="H397" t="s">
        <v>467</v>
      </c>
      <c r="I397" t="s">
        <v>702</v>
      </c>
      <c r="K397">
        <v>0</v>
      </c>
      <c r="L397">
        <v>0</v>
      </c>
      <c r="M397">
        <v>0</v>
      </c>
      <c r="N397" t="s">
        <v>453</v>
      </c>
      <c r="P397" s="240"/>
      <c r="Q397">
        <v>0</v>
      </c>
      <c r="AO397">
        <f>VLOOKUP(A397,ورقة4!A$3:A$560,1,0)</f>
        <v>813716</v>
      </c>
      <c r="AP397">
        <v>813716</v>
      </c>
    </row>
    <row r="398" spans="1:42" customFormat="1" x14ac:dyDescent="0.25">
      <c r="A398">
        <v>813723</v>
      </c>
      <c r="B398" t="s">
        <v>1384</v>
      </c>
      <c r="C398" t="s">
        <v>61</v>
      </c>
      <c r="D398" t="s">
        <v>371</v>
      </c>
      <c r="E398" t="s">
        <v>118</v>
      </c>
      <c r="G398" t="s">
        <v>198</v>
      </c>
      <c r="H398" t="s">
        <v>467</v>
      </c>
      <c r="I398" t="s">
        <v>231</v>
      </c>
      <c r="K398" t="s">
        <v>213</v>
      </c>
      <c r="L398">
        <v>2018</v>
      </c>
      <c r="M398" t="s">
        <v>198</v>
      </c>
      <c r="N398" t="s">
        <v>198</v>
      </c>
      <c r="P398" s="240"/>
      <c r="Q398">
        <v>0</v>
      </c>
      <c r="AO398">
        <f>VLOOKUP(A398,ورقة4!A$3:A$560,1,0)</f>
        <v>813723</v>
      </c>
      <c r="AP398">
        <v>813723</v>
      </c>
    </row>
    <row r="399" spans="1:42" customFormat="1" x14ac:dyDescent="0.25">
      <c r="A399">
        <v>813727</v>
      </c>
      <c r="B399" t="s">
        <v>1385</v>
      </c>
      <c r="C399" t="s">
        <v>301</v>
      </c>
      <c r="D399" t="s">
        <v>320</v>
      </c>
      <c r="E399" t="s">
        <v>117</v>
      </c>
      <c r="G399" t="s">
        <v>1567</v>
      </c>
      <c r="H399" t="s">
        <v>467</v>
      </c>
      <c r="I399" t="s">
        <v>231</v>
      </c>
      <c r="K399" t="s">
        <v>652</v>
      </c>
      <c r="L399">
        <v>1999</v>
      </c>
      <c r="M399" t="s">
        <v>208</v>
      </c>
      <c r="N399" t="s">
        <v>208</v>
      </c>
      <c r="P399" s="240"/>
      <c r="Q399">
        <v>0</v>
      </c>
      <c r="AO399">
        <f>VLOOKUP(A399,ورقة4!A$3:A$560,1,0)</f>
        <v>813727</v>
      </c>
      <c r="AP399">
        <v>813727</v>
      </c>
    </row>
    <row r="400" spans="1:42" customFormat="1" x14ac:dyDescent="0.25">
      <c r="A400">
        <v>813730</v>
      </c>
      <c r="B400" t="s">
        <v>1386</v>
      </c>
      <c r="C400" t="s">
        <v>376</v>
      </c>
      <c r="D400" t="s">
        <v>1387</v>
      </c>
      <c r="E400" t="s">
        <v>118</v>
      </c>
      <c r="G400" t="s">
        <v>1568</v>
      </c>
      <c r="H400" t="s">
        <v>467</v>
      </c>
      <c r="I400" t="s">
        <v>231</v>
      </c>
      <c r="K400">
        <v>0</v>
      </c>
      <c r="L400">
        <v>0</v>
      </c>
      <c r="M400">
        <v>0</v>
      </c>
      <c r="P400" s="240"/>
      <c r="Q400">
        <v>0</v>
      </c>
      <c r="AO400">
        <f>VLOOKUP(A400,ورقة4!A$3:A$560,1,0)</f>
        <v>813730</v>
      </c>
      <c r="AP400">
        <v>813730</v>
      </c>
    </row>
    <row r="401" spans="1:42" customFormat="1" x14ac:dyDescent="0.25">
      <c r="A401">
        <v>813748</v>
      </c>
      <c r="B401" t="s">
        <v>1388</v>
      </c>
      <c r="C401" t="s">
        <v>63</v>
      </c>
      <c r="D401" t="s">
        <v>979</v>
      </c>
      <c r="E401" t="s">
        <v>118</v>
      </c>
      <c r="G401" t="s">
        <v>692</v>
      </c>
      <c r="H401" t="s">
        <v>467</v>
      </c>
      <c r="I401" t="s">
        <v>231</v>
      </c>
      <c r="K401">
        <v>0</v>
      </c>
      <c r="L401">
        <v>0</v>
      </c>
      <c r="M401">
        <v>0</v>
      </c>
      <c r="N401" t="s">
        <v>453</v>
      </c>
      <c r="P401" s="240"/>
      <c r="Q401">
        <v>0</v>
      </c>
      <c r="AO401">
        <f>VLOOKUP(A401,ورقة4!A$3:A$560,1,0)</f>
        <v>813748</v>
      </c>
      <c r="AP401">
        <v>813748</v>
      </c>
    </row>
    <row r="402" spans="1:42" customFormat="1" x14ac:dyDescent="0.25">
      <c r="A402">
        <v>813756</v>
      </c>
      <c r="B402" t="s">
        <v>1389</v>
      </c>
      <c r="C402" t="s">
        <v>61</v>
      </c>
      <c r="D402" t="s">
        <v>1390</v>
      </c>
      <c r="E402" t="s">
        <v>118</v>
      </c>
      <c r="G402" t="s">
        <v>692</v>
      </c>
      <c r="H402" t="s">
        <v>479</v>
      </c>
      <c r="I402" t="s">
        <v>231</v>
      </c>
      <c r="K402">
        <v>0</v>
      </c>
      <c r="L402">
        <v>0</v>
      </c>
      <c r="M402">
        <v>0</v>
      </c>
      <c r="N402" t="s">
        <v>453</v>
      </c>
      <c r="P402" s="240"/>
      <c r="Q402">
        <v>0</v>
      </c>
      <c r="AO402">
        <f>VLOOKUP(A402,ورقة4!A$3:A$560,1,0)</f>
        <v>813756</v>
      </c>
      <c r="AP402">
        <v>813756</v>
      </c>
    </row>
    <row r="403" spans="1:42" customFormat="1" x14ac:dyDescent="0.25">
      <c r="A403">
        <v>813757</v>
      </c>
      <c r="B403" t="s">
        <v>1391</v>
      </c>
      <c r="C403" t="s">
        <v>98</v>
      </c>
      <c r="D403" t="s">
        <v>162</v>
      </c>
      <c r="E403" t="s">
        <v>118</v>
      </c>
      <c r="G403" t="s">
        <v>198</v>
      </c>
      <c r="H403" t="s">
        <v>467</v>
      </c>
      <c r="I403" t="s">
        <v>231</v>
      </c>
      <c r="K403" t="s">
        <v>653</v>
      </c>
      <c r="L403">
        <v>2006</v>
      </c>
      <c r="M403" t="s">
        <v>203</v>
      </c>
      <c r="N403" t="s">
        <v>198</v>
      </c>
      <c r="P403" s="240"/>
      <c r="Q403">
        <v>0</v>
      </c>
      <c r="AO403">
        <f>VLOOKUP(A403,ورقة4!A$3:A$560,1,0)</f>
        <v>813757</v>
      </c>
      <c r="AP403">
        <v>813757</v>
      </c>
    </row>
    <row r="404" spans="1:42" customFormat="1" x14ac:dyDescent="0.25">
      <c r="A404">
        <v>813764</v>
      </c>
      <c r="B404" t="s">
        <v>1392</v>
      </c>
      <c r="C404" t="s">
        <v>64</v>
      </c>
      <c r="D404" t="s">
        <v>175</v>
      </c>
      <c r="E404" t="s">
        <v>118</v>
      </c>
      <c r="G404" t="s">
        <v>524</v>
      </c>
      <c r="H404" t="s">
        <v>467</v>
      </c>
      <c r="I404" t="s">
        <v>231</v>
      </c>
      <c r="K404">
        <v>0</v>
      </c>
      <c r="L404">
        <v>0</v>
      </c>
      <c r="M404">
        <v>0</v>
      </c>
      <c r="N404" t="s">
        <v>203</v>
      </c>
      <c r="P404" s="240"/>
      <c r="Q404">
        <v>0</v>
      </c>
      <c r="AO404">
        <f>VLOOKUP(A404,ورقة4!A$3:A$560,1,0)</f>
        <v>813764</v>
      </c>
      <c r="AP404">
        <v>813764</v>
      </c>
    </row>
    <row r="405" spans="1:42" customFormat="1" x14ac:dyDescent="0.25">
      <c r="A405">
        <v>813778</v>
      </c>
      <c r="B405" t="s">
        <v>1393</v>
      </c>
      <c r="C405" t="s">
        <v>61</v>
      </c>
      <c r="D405" t="s">
        <v>161</v>
      </c>
      <c r="E405" t="s">
        <v>118</v>
      </c>
      <c r="G405" t="s">
        <v>198</v>
      </c>
      <c r="H405" t="s">
        <v>467</v>
      </c>
      <c r="I405" t="s">
        <v>231</v>
      </c>
      <c r="K405" t="s">
        <v>652</v>
      </c>
      <c r="L405">
        <v>2018</v>
      </c>
      <c r="M405" t="s">
        <v>198</v>
      </c>
      <c r="N405" t="s">
        <v>198</v>
      </c>
      <c r="P405" s="240"/>
      <c r="Q405">
        <v>0</v>
      </c>
      <c r="AO405">
        <f>VLOOKUP(A405,ورقة4!A$3:A$560,1,0)</f>
        <v>813778</v>
      </c>
      <c r="AP405">
        <v>813778</v>
      </c>
    </row>
    <row r="406" spans="1:42" customFormat="1" x14ac:dyDescent="0.25">
      <c r="A406">
        <v>813784</v>
      </c>
      <c r="B406" t="s">
        <v>1394</v>
      </c>
      <c r="C406" t="s">
        <v>1395</v>
      </c>
      <c r="D406" t="s">
        <v>266</v>
      </c>
      <c r="E406" t="s">
        <v>118</v>
      </c>
      <c r="G406" t="s">
        <v>500</v>
      </c>
      <c r="H406" t="s">
        <v>479</v>
      </c>
      <c r="I406" t="s">
        <v>702</v>
      </c>
      <c r="K406">
        <v>0</v>
      </c>
      <c r="L406">
        <v>0</v>
      </c>
      <c r="M406">
        <v>0</v>
      </c>
      <c r="N406" t="s">
        <v>453</v>
      </c>
      <c r="P406" s="240"/>
      <c r="Q406">
        <v>0</v>
      </c>
      <c r="AO406">
        <f>VLOOKUP(A406,ورقة4!A$3:A$560,1,0)</f>
        <v>813784</v>
      </c>
      <c r="AP406">
        <v>813784</v>
      </c>
    </row>
    <row r="407" spans="1:42" customFormat="1" x14ac:dyDescent="0.25">
      <c r="A407">
        <v>813804</v>
      </c>
      <c r="B407" t="s">
        <v>1396</v>
      </c>
      <c r="C407" t="s">
        <v>321</v>
      </c>
      <c r="D407" t="s">
        <v>137</v>
      </c>
      <c r="E407" t="s">
        <v>118</v>
      </c>
      <c r="G407" t="s">
        <v>198</v>
      </c>
      <c r="H407" t="s">
        <v>467</v>
      </c>
      <c r="I407" t="s">
        <v>231</v>
      </c>
      <c r="K407" t="s">
        <v>653</v>
      </c>
      <c r="L407">
        <v>2010</v>
      </c>
      <c r="M407" t="s">
        <v>198</v>
      </c>
      <c r="N407" t="s">
        <v>204</v>
      </c>
      <c r="P407" s="240"/>
      <c r="Q407">
        <v>0</v>
      </c>
      <c r="AO407">
        <f>VLOOKUP(A407,ورقة4!A$3:A$560,1,0)</f>
        <v>813804</v>
      </c>
      <c r="AP407">
        <v>813804</v>
      </c>
    </row>
    <row r="408" spans="1:42" customFormat="1" x14ac:dyDescent="0.25">
      <c r="A408">
        <v>813814</v>
      </c>
      <c r="B408" t="s">
        <v>1397</v>
      </c>
      <c r="C408" t="s">
        <v>288</v>
      </c>
      <c r="D408" t="s">
        <v>135</v>
      </c>
      <c r="E408" t="s">
        <v>118</v>
      </c>
      <c r="G408" t="s">
        <v>198</v>
      </c>
      <c r="H408" t="s">
        <v>467</v>
      </c>
      <c r="I408" t="s">
        <v>231</v>
      </c>
      <c r="K408" t="s">
        <v>213</v>
      </c>
      <c r="L408">
        <v>2018</v>
      </c>
      <c r="M408" t="s">
        <v>209</v>
      </c>
      <c r="N408" t="s">
        <v>209</v>
      </c>
      <c r="P408" s="240"/>
      <c r="Q408">
        <v>0</v>
      </c>
      <c r="AO408">
        <f>VLOOKUP(A408,ورقة4!A$3:A$560,1,0)</f>
        <v>813814</v>
      </c>
      <c r="AP408">
        <v>813814</v>
      </c>
    </row>
    <row r="409" spans="1:42" customFormat="1" x14ac:dyDescent="0.25">
      <c r="A409">
        <v>813820</v>
      </c>
      <c r="B409" t="s">
        <v>1398</v>
      </c>
      <c r="C409" t="s">
        <v>929</v>
      </c>
      <c r="D409" t="s">
        <v>517</v>
      </c>
      <c r="E409" t="s">
        <v>118</v>
      </c>
      <c r="G409" t="s">
        <v>198</v>
      </c>
      <c r="H409" t="s">
        <v>467</v>
      </c>
      <c r="I409" t="s">
        <v>231</v>
      </c>
      <c r="K409" t="s">
        <v>653</v>
      </c>
      <c r="L409">
        <v>1997</v>
      </c>
      <c r="M409" t="s">
        <v>198</v>
      </c>
      <c r="N409" t="s">
        <v>201</v>
      </c>
      <c r="P409" s="240"/>
      <c r="Q409">
        <v>0</v>
      </c>
      <c r="AO409">
        <f>VLOOKUP(A409,ورقة4!A$3:A$560,1,0)</f>
        <v>813820</v>
      </c>
      <c r="AP409">
        <v>813820</v>
      </c>
    </row>
    <row r="410" spans="1:42" customFormat="1" x14ac:dyDescent="0.25">
      <c r="A410">
        <v>813826</v>
      </c>
      <c r="B410" t="s">
        <v>1399</v>
      </c>
      <c r="C410" t="s">
        <v>388</v>
      </c>
      <c r="D410" t="s">
        <v>152</v>
      </c>
      <c r="E410" t="s">
        <v>118</v>
      </c>
      <c r="G410" t="s">
        <v>1553</v>
      </c>
      <c r="H410" t="s">
        <v>467</v>
      </c>
      <c r="I410" t="s">
        <v>231</v>
      </c>
      <c r="K410">
        <v>0</v>
      </c>
      <c r="L410">
        <v>0</v>
      </c>
      <c r="M410">
        <v>0</v>
      </c>
      <c r="N410" t="s">
        <v>205</v>
      </c>
      <c r="P410" s="240"/>
      <c r="Q410">
        <v>0</v>
      </c>
      <c r="AO410">
        <f>VLOOKUP(A410,ورقة4!A$3:A$560,1,0)</f>
        <v>813826</v>
      </c>
      <c r="AP410">
        <v>813826</v>
      </c>
    </row>
    <row r="411" spans="1:42" customFormat="1" x14ac:dyDescent="0.25">
      <c r="A411">
        <v>813945</v>
      </c>
      <c r="B411" t="s">
        <v>1402</v>
      </c>
      <c r="C411" t="s">
        <v>299</v>
      </c>
      <c r="D411" t="s">
        <v>649</v>
      </c>
      <c r="E411" t="s">
        <v>118</v>
      </c>
      <c r="G411" t="s">
        <v>198</v>
      </c>
      <c r="H411" t="s">
        <v>467</v>
      </c>
      <c r="I411" t="s">
        <v>231</v>
      </c>
      <c r="K411" t="s">
        <v>653</v>
      </c>
      <c r="L411">
        <v>2005</v>
      </c>
      <c r="M411" t="s">
        <v>198</v>
      </c>
      <c r="N411" t="s">
        <v>198</v>
      </c>
      <c r="P411" s="240"/>
      <c r="Q411">
        <v>0</v>
      </c>
      <c r="AO411">
        <f>VLOOKUP(A411,ورقة4!A$3:A$560,1,0)</f>
        <v>813945</v>
      </c>
      <c r="AP411">
        <v>813945</v>
      </c>
    </row>
    <row r="412" spans="1:42" customFormat="1" x14ac:dyDescent="0.25">
      <c r="A412">
        <v>813949</v>
      </c>
      <c r="B412" t="s">
        <v>1403</v>
      </c>
      <c r="C412" t="s">
        <v>330</v>
      </c>
      <c r="D412" t="s">
        <v>1404</v>
      </c>
      <c r="E412" t="s">
        <v>118</v>
      </c>
      <c r="G412" t="s">
        <v>198</v>
      </c>
      <c r="H412" t="s">
        <v>467</v>
      </c>
      <c r="I412" t="s">
        <v>231</v>
      </c>
      <c r="K412" t="s">
        <v>213</v>
      </c>
      <c r="L412">
        <v>2008</v>
      </c>
      <c r="M412" t="s">
        <v>198</v>
      </c>
      <c r="N412" t="s">
        <v>207</v>
      </c>
      <c r="P412" s="240"/>
      <c r="Q412">
        <v>0</v>
      </c>
      <c r="AO412">
        <f>VLOOKUP(A412,ورقة4!A$3:A$560,1,0)</f>
        <v>813949</v>
      </c>
      <c r="AP412">
        <v>813949</v>
      </c>
    </row>
    <row r="413" spans="1:42" customFormat="1" x14ac:dyDescent="0.25">
      <c r="A413">
        <v>813953</v>
      </c>
      <c r="B413" t="s">
        <v>1405</v>
      </c>
      <c r="C413" t="s">
        <v>283</v>
      </c>
      <c r="D413" t="s">
        <v>182</v>
      </c>
      <c r="E413" t="s">
        <v>118</v>
      </c>
      <c r="G413" t="s">
        <v>198</v>
      </c>
      <c r="H413" t="s">
        <v>467</v>
      </c>
      <c r="I413" t="s">
        <v>702</v>
      </c>
      <c r="K413">
        <v>0</v>
      </c>
      <c r="L413">
        <v>0</v>
      </c>
      <c r="M413">
        <v>0</v>
      </c>
      <c r="P413" s="240"/>
      <c r="Q413">
        <v>0</v>
      </c>
      <c r="AO413">
        <f>VLOOKUP(A413,ورقة4!A$3:A$560,1,0)</f>
        <v>813953</v>
      </c>
      <c r="AP413">
        <v>813953</v>
      </c>
    </row>
    <row r="414" spans="1:42" customFormat="1" x14ac:dyDescent="0.25">
      <c r="A414">
        <v>813958</v>
      </c>
      <c r="B414" t="s">
        <v>1406</v>
      </c>
      <c r="C414" t="s">
        <v>330</v>
      </c>
      <c r="D414" t="s">
        <v>1404</v>
      </c>
      <c r="E414" t="s">
        <v>118</v>
      </c>
      <c r="G414" t="s">
        <v>198</v>
      </c>
      <c r="H414" t="s">
        <v>467</v>
      </c>
      <c r="I414" t="s">
        <v>231</v>
      </c>
      <c r="K414" t="s">
        <v>213</v>
      </c>
      <c r="L414">
        <v>2009</v>
      </c>
      <c r="M414" t="s">
        <v>198</v>
      </c>
      <c r="N414" t="s">
        <v>207</v>
      </c>
      <c r="P414" s="240"/>
      <c r="Q414">
        <v>0</v>
      </c>
      <c r="AO414">
        <f>VLOOKUP(A414,ورقة4!A$3:A$560,1,0)</f>
        <v>813958</v>
      </c>
      <c r="AP414">
        <v>813958</v>
      </c>
    </row>
    <row r="415" spans="1:42" customFormat="1" x14ac:dyDescent="0.25">
      <c r="A415">
        <v>813963</v>
      </c>
      <c r="B415" t="s">
        <v>1407</v>
      </c>
      <c r="C415" t="s">
        <v>73</v>
      </c>
      <c r="D415" t="s">
        <v>337</v>
      </c>
      <c r="E415" t="s">
        <v>118</v>
      </c>
      <c r="G415" t="s">
        <v>198</v>
      </c>
      <c r="H415" t="s">
        <v>467</v>
      </c>
      <c r="I415" t="s">
        <v>231</v>
      </c>
      <c r="K415">
        <v>0</v>
      </c>
      <c r="L415">
        <v>0</v>
      </c>
      <c r="M415">
        <v>0</v>
      </c>
      <c r="P415" s="240"/>
      <c r="Q415">
        <v>0</v>
      </c>
      <c r="AO415">
        <f>VLOOKUP(A415,ورقة4!A$3:A$560,1,0)</f>
        <v>813963</v>
      </c>
      <c r="AP415">
        <v>813963</v>
      </c>
    </row>
    <row r="416" spans="1:42" customFormat="1" x14ac:dyDescent="0.25">
      <c r="A416">
        <v>813992</v>
      </c>
      <c r="B416" t="s">
        <v>445</v>
      </c>
      <c r="C416" t="s">
        <v>78</v>
      </c>
      <c r="D416" t="s">
        <v>140</v>
      </c>
      <c r="E416" t="s">
        <v>117</v>
      </c>
      <c r="G416" t="s">
        <v>508</v>
      </c>
      <c r="H416" t="s">
        <v>467</v>
      </c>
      <c r="I416" t="s">
        <v>231</v>
      </c>
      <c r="K416" t="s">
        <v>213</v>
      </c>
      <c r="L416">
        <v>2017</v>
      </c>
      <c r="M416" t="s">
        <v>203</v>
      </c>
      <c r="N416" t="s">
        <v>203</v>
      </c>
      <c r="P416" s="240"/>
      <c r="Q416">
        <v>0</v>
      </c>
      <c r="AO416">
        <f>VLOOKUP(A416,ورقة4!A$3:A$560,1,0)</f>
        <v>813992</v>
      </c>
      <c r="AP416">
        <v>813992</v>
      </c>
    </row>
    <row r="417" spans="1:42" customFormat="1" x14ac:dyDescent="0.25">
      <c r="A417">
        <v>814062</v>
      </c>
      <c r="B417" t="s">
        <v>1411</v>
      </c>
      <c r="C417" t="s">
        <v>82</v>
      </c>
      <c r="D417" t="s">
        <v>437</v>
      </c>
      <c r="E417" t="s">
        <v>117</v>
      </c>
      <c r="G417" t="s">
        <v>474</v>
      </c>
      <c r="H417" t="s">
        <v>467</v>
      </c>
      <c r="I417" t="s">
        <v>231</v>
      </c>
      <c r="K417" t="s">
        <v>652</v>
      </c>
      <c r="L417">
        <v>1997</v>
      </c>
      <c r="M417" t="s">
        <v>198</v>
      </c>
      <c r="N417" t="s">
        <v>198</v>
      </c>
      <c r="P417" s="240"/>
      <c r="Q417">
        <v>0</v>
      </c>
      <c r="AO417">
        <f>VLOOKUP(A417,ورقة4!A$3:A$560,1,0)</f>
        <v>814062</v>
      </c>
      <c r="AP417">
        <v>814062</v>
      </c>
    </row>
    <row r="418" spans="1:42" customFormat="1" x14ac:dyDescent="0.25">
      <c r="A418">
        <v>814072</v>
      </c>
      <c r="B418" t="s">
        <v>1413</v>
      </c>
      <c r="C418" t="s">
        <v>357</v>
      </c>
      <c r="D418" t="s">
        <v>137</v>
      </c>
      <c r="E418" t="s">
        <v>117</v>
      </c>
      <c r="G418" t="s">
        <v>539</v>
      </c>
      <c r="H418" t="s">
        <v>467</v>
      </c>
      <c r="I418" t="s">
        <v>231</v>
      </c>
      <c r="K418" t="s">
        <v>652</v>
      </c>
      <c r="L418">
        <v>2017</v>
      </c>
      <c r="M418" t="s">
        <v>203</v>
      </c>
      <c r="N418" t="s">
        <v>203</v>
      </c>
      <c r="P418" s="240"/>
      <c r="Q418">
        <v>0</v>
      </c>
      <c r="AO418">
        <f>VLOOKUP(A418,ورقة4!A$3:A$560,1,0)</f>
        <v>814072</v>
      </c>
      <c r="AP418">
        <v>814072</v>
      </c>
    </row>
    <row r="419" spans="1:42" customFormat="1" x14ac:dyDescent="0.25">
      <c r="A419">
        <v>814083</v>
      </c>
      <c r="B419" t="s">
        <v>1415</v>
      </c>
      <c r="C419" t="s">
        <v>61</v>
      </c>
      <c r="D419" t="s">
        <v>265</v>
      </c>
      <c r="E419" t="s">
        <v>118</v>
      </c>
      <c r="G419" t="s">
        <v>692</v>
      </c>
      <c r="H419" t="s">
        <v>467</v>
      </c>
      <c r="I419" t="s">
        <v>231</v>
      </c>
      <c r="K419">
        <v>0</v>
      </c>
      <c r="L419">
        <v>0</v>
      </c>
      <c r="M419">
        <v>0</v>
      </c>
      <c r="N419" t="s">
        <v>453</v>
      </c>
      <c r="P419" s="240"/>
      <c r="Q419">
        <v>0</v>
      </c>
      <c r="AO419">
        <f>VLOOKUP(A419,ورقة4!A$3:A$560,1,0)</f>
        <v>814083</v>
      </c>
      <c r="AP419">
        <v>814083</v>
      </c>
    </row>
    <row r="420" spans="1:42" customFormat="1" x14ac:dyDescent="0.25">
      <c r="A420">
        <v>814106</v>
      </c>
      <c r="B420" t="s">
        <v>1417</v>
      </c>
      <c r="C420" t="s">
        <v>534</v>
      </c>
      <c r="D420" t="s">
        <v>168</v>
      </c>
      <c r="E420" t="s">
        <v>118</v>
      </c>
      <c r="G420" t="s">
        <v>198</v>
      </c>
      <c r="H420" t="s">
        <v>467</v>
      </c>
      <c r="I420" t="s">
        <v>231</v>
      </c>
      <c r="K420" t="s">
        <v>654</v>
      </c>
      <c r="L420">
        <v>2001</v>
      </c>
      <c r="M420" t="s">
        <v>203</v>
      </c>
      <c r="N420" t="s">
        <v>198</v>
      </c>
      <c r="P420" s="240"/>
      <c r="Q420">
        <v>0</v>
      </c>
      <c r="AO420">
        <f>VLOOKUP(A420,ورقة4!A$3:A$560,1,0)</f>
        <v>814106</v>
      </c>
      <c r="AP420">
        <v>814106</v>
      </c>
    </row>
    <row r="421" spans="1:42" customFormat="1" x14ac:dyDescent="0.25">
      <c r="A421">
        <v>814107</v>
      </c>
      <c r="B421" t="s">
        <v>1418</v>
      </c>
      <c r="C421" t="s">
        <v>61</v>
      </c>
      <c r="D421" t="s">
        <v>137</v>
      </c>
      <c r="E421" t="s">
        <v>118</v>
      </c>
      <c r="G421" t="s">
        <v>470</v>
      </c>
      <c r="H421" t="s">
        <v>467</v>
      </c>
      <c r="I421" t="s">
        <v>231</v>
      </c>
      <c r="K421" t="s">
        <v>213</v>
      </c>
      <c r="L421">
        <v>2004</v>
      </c>
      <c r="M421" t="s">
        <v>198</v>
      </c>
      <c r="N421" t="s">
        <v>203</v>
      </c>
      <c r="P421" s="240"/>
      <c r="Q421">
        <v>0</v>
      </c>
      <c r="AO421">
        <f>VLOOKUP(A421,ورقة4!A$3:A$560,1,0)</f>
        <v>814107</v>
      </c>
      <c r="AP421">
        <v>814107</v>
      </c>
    </row>
    <row r="422" spans="1:42" customFormat="1" x14ac:dyDescent="0.25">
      <c r="A422">
        <v>814163</v>
      </c>
      <c r="B422" t="s">
        <v>1421</v>
      </c>
      <c r="C422" t="s">
        <v>1422</v>
      </c>
      <c r="D422" t="s">
        <v>1423</v>
      </c>
      <c r="E422" t="s">
        <v>118</v>
      </c>
      <c r="G422" t="s">
        <v>1572</v>
      </c>
      <c r="H422" t="s">
        <v>467</v>
      </c>
      <c r="I422" t="s">
        <v>231</v>
      </c>
      <c r="K422">
        <v>0</v>
      </c>
      <c r="L422">
        <v>0</v>
      </c>
      <c r="M422">
        <v>0</v>
      </c>
      <c r="N422" t="s">
        <v>201</v>
      </c>
      <c r="P422" s="240"/>
      <c r="Q422">
        <v>0</v>
      </c>
      <c r="AO422">
        <f>VLOOKUP(A422,ورقة4!A$3:A$560,1,0)</f>
        <v>814163</v>
      </c>
      <c r="AP422">
        <v>814163</v>
      </c>
    </row>
    <row r="423" spans="1:42" customFormat="1" x14ac:dyDescent="0.25">
      <c r="A423">
        <v>814202</v>
      </c>
      <c r="B423" t="s">
        <v>1424</v>
      </c>
      <c r="C423" t="s">
        <v>107</v>
      </c>
      <c r="D423" t="s">
        <v>139</v>
      </c>
      <c r="E423" t="s">
        <v>118</v>
      </c>
      <c r="G423" t="s">
        <v>470</v>
      </c>
      <c r="H423" t="s">
        <v>467</v>
      </c>
      <c r="I423" t="s">
        <v>231</v>
      </c>
      <c r="K423" t="s">
        <v>653</v>
      </c>
      <c r="L423">
        <v>2015</v>
      </c>
      <c r="M423" t="s">
        <v>198</v>
      </c>
      <c r="N423" t="s">
        <v>203</v>
      </c>
      <c r="P423" s="240"/>
      <c r="Q423">
        <v>0</v>
      </c>
      <c r="AO423">
        <f>VLOOKUP(A423,ورقة4!A$3:A$560,1,0)</f>
        <v>814202</v>
      </c>
      <c r="AP423">
        <v>814202</v>
      </c>
    </row>
    <row r="424" spans="1:42" customFormat="1" x14ac:dyDescent="0.25">
      <c r="A424">
        <v>814207</v>
      </c>
      <c r="B424" t="s">
        <v>1425</v>
      </c>
      <c r="C424" t="s">
        <v>1426</v>
      </c>
      <c r="D424" t="s">
        <v>165</v>
      </c>
      <c r="E424" t="s">
        <v>117</v>
      </c>
      <c r="G424" t="s">
        <v>532</v>
      </c>
      <c r="H424" t="s">
        <v>467</v>
      </c>
      <c r="I424" t="s">
        <v>231</v>
      </c>
      <c r="K424" t="s">
        <v>653</v>
      </c>
      <c r="L424">
        <v>2015</v>
      </c>
      <c r="M424" t="s">
        <v>198</v>
      </c>
      <c r="N424" t="s">
        <v>203</v>
      </c>
      <c r="P424" s="240"/>
      <c r="Q424">
        <v>0</v>
      </c>
      <c r="AO424">
        <f>VLOOKUP(A424,ورقة4!A$3:A$560,1,0)</f>
        <v>814207</v>
      </c>
      <c r="AP424">
        <v>814207</v>
      </c>
    </row>
    <row r="425" spans="1:42" customFormat="1" x14ac:dyDescent="0.25">
      <c r="A425">
        <v>814213</v>
      </c>
      <c r="B425" t="s">
        <v>1427</v>
      </c>
      <c r="C425" t="s">
        <v>1428</v>
      </c>
      <c r="D425" t="s">
        <v>776</v>
      </c>
      <c r="E425" t="s">
        <v>118</v>
      </c>
      <c r="G425" t="s">
        <v>204</v>
      </c>
      <c r="H425" t="s">
        <v>467</v>
      </c>
      <c r="I425" t="s">
        <v>231</v>
      </c>
      <c r="K425" t="s">
        <v>653</v>
      </c>
      <c r="L425">
        <v>2016</v>
      </c>
      <c r="M425" t="s">
        <v>204</v>
      </c>
      <c r="N425" t="s">
        <v>204</v>
      </c>
      <c r="P425" s="240"/>
      <c r="Q425">
        <v>0</v>
      </c>
      <c r="AO425">
        <f>VLOOKUP(A425,ورقة4!A$3:A$560,1,0)</f>
        <v>814213</v>
      </c>
      <c r="AP425">
        <v>814213</v>
      </c>
    </row>
    <row r="426" spans="1:42" customFormat="1" x14ac:dyDescent="0.25">
      <c r="A426">
        <v>814227</v>
      </c>
      <c r="B426" t="s">
        <v>1429</v>
      </c>
      <c r="C426" t="s">
        <v>92</v>
      </c>
      <c r="D426" t="s">
        <v>1430</v>
      </c>
      <c r="E426" t="s">
        <v>118</v>
      </c>
      <c r="G426" t="s">
        <v>198</v>
      </c>
      <c r="H426" t="s">
        <v>467</v>
      </c>
      <c r="I426" t="s">
        <v>702</v>
      </c>
      <c r="K426" t="s">
        <v>212</v>
      </c>
      <c r="L426">
        <v>2016</v>
      </c>
      <c r="M426" t="s">
        <v>198</v>
      </c>
      <c r="N426" t="s">
        <v>198</v>
      </c>
      <c r="P426" s="240"/>
      <c r="Q426">
        <v>0</v>
      </c>
      <c r="AO426">
        <f>VLOOKUP(A426,ورقة4!A$3:A$560,1,0)</f>
        <v>814227</v>
      </c>
      <c r="AP426">
        <v>814227</v>
      </c>
    </row>
    <row r="427" spans="1:42" customFormat="1" x14ac:dyDescent="0.25">
      <c r="A427">
        <v>814234</v>
      </c>
      <c r="B427" t="s">
        <v>1431</v>
      </c>
      <c r="C427" t="s">
        <v>874</v>
      </c>
      <c r="D427" t="s">
        <v>1432</v>
      </c>
      <c r="E427" t="s">
        <v>118</v>
      </c>
      <c r="G427" t="s">
        <v>515</v>
      </c>
      <c r="H427" t="s">
        <v>467</v>
      </c>
      <c r="I427" t="s">
        <v>702</v>
      </c>
      <c r="K427" t="s">
        <v>654</v>
      </c>
      <c r="L427">
        <v>2016</v>
      </c>
      <c r="M427" t="s">
        <v>203</v>
      </c>
      <c r="N427" t="s">
        <v>209</v>
      </c>
      <c r="P427" s="240"/>
      <c r="Q427">
        <v>0</v>
      </c>
      <c r="AO427">
        <f>VLOOKUP(A427,ورقة4!A$3:A$560,1,0)</f>
        <v>814234</v>
      </c>
      <c r="AP427">
        <v>814234</v>
      </c>
    </row>
    <row r="428" spans="1:42" customFormat="1" x14ac:dyDescent="0.25">
      <c r="A428">
        <v>814242</v>
      </c>
      <c r="B428" t="s">
        <v>1433</v>
      </c>
      <c r="C428" t="s">
        <v>1410</v>
      </c>
      <c r="D428" t="s">
        <v>170</v>
      </c>
      <c r="E428" t="s">
        <v>118</v>
      </c>
      <c r="G428" t="s">
        <v>1569</v>
      </c>
      <c r="H428" t="s">
        <v>467</v>
      </c>
      <c r="I428" t="s">
        <v>231</v>
      </c>
      <c r="K428">
        <v>0</v>
      </c>
      <c r="L428">
        <v>0</v>
      </c>
      <c r="M428">
        <v>0</v>
      </c>
      <c r="P428" s="240"/>
      <c r="Q428">
        <v>0</v>
      </c>
      <c r="AO428">
        <f>VLOOKUP(A428,ورقة4!A$3:A$560,1,0)</f>
        <v>814242</v>
      </c>
      <c r="AP428">
        <v>814242</v>
      </c>
    </row>
    <row r="429" spans="1:42" customFormat="1" x14ac:dyDescent="0.25">
      <c r="A429">
        <v>814267</v>
      </c>
      <c r="B429" t="s">
        <v>1434</v>
      </c>
      <c r="C429" t="s">
        <v>63</v>
      </c>
      <c r="D429" t="s">
        <v>368</v>
      </c>
      <c r="E429" t="s">
        <v>118</v>
      </c>
      <c r="G429" t="s">
        <v>692</v>
      </c>
      <c r="H429" t="s">
        <v>467</v>
      </c>
      <c r="I429" t="s">
        <v>231</v>
      </c>
      <c r="K429">
        <v>0</v>
      </c>
      <c r="L429">
        <v>0</v>
      </c>
      <c r="M429">
        <v>0</v>
      </c>
      <c r="N429" t="s">
        <v>453</v>
      </c>
      <c r="P429" s="240"/>
      <c r="Q429">
        <v>0</v>
      </c>
      <c r="AO429">
        <f>VLOOKUP(A429,ورقة4!A$3:A$560,1,0)</f>
        <v>814267</v>
      </c>
      <c r="AP429">
        <v>814267</v>
      </c>
    </row>
    <row r="430" spans="1:42" customFormat="1" x14ac:dyDescent="0.25">
      <c r="A430">
        <v>814271</v>
      </c>
      <c r="B430" t="s">
        <v>1435</v>
      </c>
      <c r="C430" t="s">
        <v>61</v>
      </c>
      <c r="D430" t="s">
        <v>255</v>
      </c>
      <c r="E430" t="s">
        <v>118</v>
      </c>
      <c r="G430" t="s">
        <v>1573</v>
      </c>
      <c r="H430" t="s">
        <v>467</v>
      </c>
      <c r="I430" t="s">
        <v>702</v>
      </c>
      <c r="K430">
        <v>0</v>
      </c>
      <c r="L430">
        <v>0</v>
      </c>
      <c r="M430">
        <v>0</v>
      </c>
      <c r="N430" t="s">
        <v>203</v>
      </c>
      <c r="P430" s="240"/>
      <c r="Q430">
        <v>0</v>
      </c>
      <c r="AO430">
        <f>VLOOKUP(A430,ورقة4!A$3:A$560,1,0)</f>
        <v>814271</v>
      </c>
      <c r="AP430">
        <v>814271</v>
      </c>
    </row>
    <row r="431" spans="1:42" customFormat="1" x14ac:dyDescent="0.25">
      <c r="A431">
        <v>814273</v>
      </c>
      <c r="B431" t="s">
        <v>1436</v>
      </c>
      <c r="C431" t="s">
        <v>83</v>
      </c>
      <c r="D431" t="s">
        <v>441</v>
      </c>
      <c r="E431" t="s">
        <v>118</v>
      </c>
      <c r="G431" t="s">
        <v>692</v>
      </c>
      <c r="H431" t="s">
        <v>467</v>
      </c>
      <c r="I431" t="s">
        <v>231</v>
      </c>
      <c r="K431">
        <v>0</v>
      </c>
      <c r="L431">
        <v>0</v>
      </c>
      <c r="M431">
        <v>0</v>
      </c>
      <c r="N431" t="s">
        <v>453</v>
      </c>
      <c r="P431" s="240"/>
      <c r="Q431">
        <v>0</v>
      </c>
      <c r="AO431">
        <f>VLOOKUP(A431,ورقة4!A$3:A$560,1,0)</f>
        <v>814273</v>
      </c>
      <c r="AP431">
        <v>814273</v>
      </c>
    </row>
    <row r="432" spans="1:42" customFormat="1" x14ac:dyDescent="0.25">
      <c r="A432">
        <v>814294</v>
      </c>
      <c r="B432" t="s">
        <v>1437</v>
      </c>
      <c r="C432" t="s">
        <v>77</v>
      </c>
      <c r="D432" t="s">
        <v>181</v>
      </c>
      <c r="E432" t="s">
        <v>118</v>
      </c>
      <c r="G432" t="s">
        <v>198</v>
      </c>
      <c r="H432" t="s">
        <v>467</v>
      </c>
      <c r="I432" t="s">
        <v>702</v>
      </c>
      <c r="K432" t="s">
        <v>654</v>
      </c>
      <c r="L432">
        <v>2008</v>
      </c>
      <c r="M432" t="s">
        <v>203</v>
      </c>
      <c r="P432" s="240"/>
      <c r="Q432">
        <v>0</v>
      </c>
      <c r="AO432">
        <f>VLOOKUP(A432,ورقة4!A$3:A$560,1,0)</f>
        <v>814294</v>
      </c>
      <c r="AP432">
        <v>814294</v>
      </c>
    </row>
    <row r="433" spans="1:42" customFormat="1" x14ac:dyDescent="0.25">
      <c r="A433">
        <v>814319</v>
      </c>
      <c r="B433" t="s">
        <v>1439</v>
      </c>
      <c r="C433" t="s">
        <v>299</v>
      </c>
      <c r="D433" t="s">
        <v>138</v>
      </c>
      <c r="E433" t="s">
        <v>118</v>
      </c>
      <c r="G433" t="s">
        <v>469</v>
      </c>
      <c r="H433" t="s">
        <v>467</v>
      </c>
      <c r="I433" t="s">
        <v>231</v>
      </c>
      <c r="K433">
        <v>0</v>
      </c>
      <c r="L433">
        <v>0</v>
      </c>
      <c r="M433">
        <v>0</v>
      </c>
      <c r="N433" t="s">
        <v>203</v>
      </c>
      <c r="P433" s="240"/>
      <c r="Q433">
        <v>0</v>
      </c>
      <c r="AO433">
        <f>VLOOKUP(A433,ورقة4!A$3:A$560,1,0)</f>
        <v>814319</v>
      </c>
      <c r="AP433">
        <v>814319</v>
      </c>
    </row>
    <row r="434" spans="1:42" customFormat="1" x14ac:dyDescent="0.25">
      <c r="A434">
        <v>814339</v>
      </c>
      <c r="B434" t="s">
        <v>1440</v>
      </c>
      <c r="C434" t="s">
        <v>92</v>
      </c>
      <c r="D434" t="s">
        <v>160</v>
      </c>
      <c r="E434" t="s">
        <v>117</v>
      </c>
      <c r="G434" t="s">
        <v>657</v>
      </c>
      <c r="H434" t="s">
        <v>467</v>
      </c>
      <c r="I434" t="s">
        <v>702</v>
      </c>
      <c r="K434" t="s">
        <v>652</v>
      </c>
      <c r="L434">
        <v>2008</v>
      </c>
      <c r="M434" t="s">
        <v>207</v>
      </c>
      <c r="N434" t="s">
        <v>207</v>
      </c>
      <c r="P434" s="240"/>
      <c r="Q434">
        <v>0</v>
      </c>
      <c r="AO434">
        <f>VLOOKUP(A434,ورقة4!A$3:A$560,1,0)</f>
        <v>814339</v>
      </c>
      <c r="AP434">
        <v>814339</v>
      </c>
    </row>
    <row r="435" spans="1:42" customFormat="1" x14ac:dyDescent="0.25">
      <c r="A435">
        <v>814355</v>
      </c>
      <c r="B435" t="s">
        <v>1441</v>
      </c>
      <c r="C435" t="s">
        <v>93</v>
      </c>
      <c r="D435" t="s">
        <v>173</v>
      </c>
      <c r="E435" t="s">
        <v>117</v>
      </c>
      <c r="G435" t="s">
        <v>469</v>
      </c>
      <c r="H435" t="s">
        <v>467</v>
      </c>
      <c r="I435" t="s">
        <v>231</v>
      </c>
      <c r="K435" t="s">
        <v>213</v>
      </c>
      <c r="L435">
        <v>2018</v>
      </c>
      <c r="M435" t="s">
        <v>198</v>
      </c>
      <c r="N435" t="s">
        <v>203</v>
      </c>
      <c r="P435" s="240"/>
      <c r="Q435">
        <v>0</v>
      </c>
      <c r="AO435">
        <f>VLOOKUP(A435,ورقة4!A$3:A$560,1,0)</f>
        <v>814355</v>
      </c>
      <c r="AP435">
        <v>814355</v>
      </c>
    </row>
    <row r="436" spans="1:42" customFormat="1" x14ac:dyDescent="0.25">
      <c r="A436">
        <v>814356</v>
      </c>
      <c r="B436" t="s">
        <v>1442</v>
      </c>
      <c r="C436" t="s">
        <v>342</v>
      </c>
      <c r="D436" t="s">
        <v>848</v>
      </c>
      <c r="E436" t="s">
        <v>118</v>
      </c>
      <c r="G436" t="s">
        <v>723</v>
      </c>
      <c r="H436" t="s">
        <v>467</v>
      </c>
      <c r="I436" t="s">
        <v>702</v>
      </c>
      <c r="K436">
        <v>0</v>
      </c>
      <c r="L436">
        <v>0</v>
      </c>
      <c r="M436">
        <v>0</v>
      </c>
      <c r="N436" t="s">
        <v>453</v>
      </c>
      <c r="P436" s="240"/>
      <c r="Q436">
        <v>0</v>
      </c>
      <c r="AO436">
        <f>VLOOKUP(A436,ورقة4!A$3:A$560,1,0)</f>
        <v>814356</v>
      </c>
      <c r="AP436">
        <v>814356</v>
      </c>
    </row>
    <row r="437" spans="1:42" customFormat="1" x14ac:dyDescent="0.25">
      <c r="A437">
        <v>814361</v>
      </c>
      <c r="B437" t="s">
        <v>1443</v>
      </c>
      <c r="C437" t="s">
        <v>1311</v>
      </c>
      <c r="D437" t="s">
        <v>444</v>
      </c>
      <c r="E437" t="s">
        <v>118</v>
      </c>
      <c r="G437" t="s">
        <v>532</v>
      </c>
      <c r="H437" t="s">
        <v>467</v>
      </c>
      <c r="I437" t="s">
        <v>702</v>
      </c>
      <c r="K437" t="s">
        <v>654</v>
      </c>
      <c r="L437">
        <v>2007</v>
      </c>
      <c r="M437" t="s">
        <v>203</v>
      </c>
      <c r="N437" t="s">
        <v>198</v>
      </c>
      <c r="P437" s="240"/>
      <c r="Q437">
        <v>0</v>
      </c>
      <c r="AO437">
        <f>VLOOKUP(A437,ورقة4!A$3:A$560,1,0)</f>
        <v>814361</v>
      </c>
      <c r="AP437">
        <v>814361</v>
      </c>
    </row>
    <row r="438" spans="1:42" customFormat="1" x14ac:dyDescent="0.25">
      <c r="A438">
        <v>814374</v>
      </c>
      <c r="B438" t="s">
        <v>1444</v>
      </c>
      <c r="C438" t="s">
        <v>61</v>
      </c>
      <c r="D438" t="s">
        <v>658</v>
      </c>
      <c r="E438" t="s">
        <v>118</v>
      </c>
      <c r="G438" t="s">
        <v>204</v>
      </c>
      <c r="H438" t="s">
        <v>467</v>
      </c>
      <c r="I438" t="s">
        <v>702</v>
      </c>
      <c r="K438">
        <v>0</v>
      </c>
      <c r="L438">
        <v>0</v>
      </c>
      <c r="M438">
        <v>0</v>
      </c>
      <c r="N438" t="s">
        <v>204</v>
      </c>
      <c r="P438" s="240"/>
      <c r="Q438">
        <v>0</v>
      </c>
      <c r="AO438">
        <f>VLOOKUP(A438,ورقة4!A$3:A$560,1,0)</f>
        <v>814374</v>
      </c>
      <c r="AP438">
        <v>814374</v>
      </c>
    </row>
    <row r="439" spans="1:42" customFormat="1" x14ac:dyDescent="0.25">
      <c r="A439">
        <v>814416</v>
      </c>
      <c r="B439" t="s">
        <v>1445</v>
      </c>
      <c r="C439" t="s">
        <v>1446</v>
      </c>
      <c r="D439" t="s">
        <v>324</v>
      </c>
      <c r="E439" t="s">
        <v>117</v>
      </c>
      <c r="G439" t="s">
        <v>198</v>
      </c>
      <c r="H439" t="s">
        <v>467</v>
      </c>
      <c r="I439" t="s">
        <v>702</v>
      </c>
      <c r="K439" t="s">
        <v>212</v>
      </c>
      <c r="L439">
        <v>0</v>
      </c>
      <c r="M439">
        <v>0</v>
      </c>
      <c r="P439" s="240"/>
      <c r="Q439">
        <v>0</v>
      </c>
      <c r="AO439">
        <f>VLOOKUP(A439,ورقة4!A$3:A$560,1,0)</f>
        <v>814416</v>
      </c>
      <c r="AP439">
        <v>814416</v>
      </c>
    </row>
    <row r="440" spans="1:42" customFormat="1" x14ac:dyDescent="0.25">
      <c r="A440">
        <v>814429</v>
      </c>
      <c r="B440" t="s">
        <v>1447</v>
      </c>
      <c r="C440" t="s">
        <v>280</v>
      </c>
      <c r="D440" t="s">
        <v>1448</v>
      </c>
      <c r="E440" t="s">
        <v>117</v>
      </c>
      <c r="G440" t="s">
        <v>198</v>
      </c>
      <c r="H440" t="s">
        <v>467</v>
      </c>
      <c r="I440" t="s">
        <v>231</v>
      </c>
      <c r="K440" t="s">
        <v>652</v>
      </c>
      <c r="L440">
        <v>2005</v>
      </c>
      <c r="M440" t="s">
        <v>198</v>
      </c>
      <c r="N440" t="s">
        <v>198</v>
      </c>
      <c r="P440" s="240"/>
      <c r="Q440">
        <v>0</v>
      </c>
      <c r="AO440">
        <f>VLOOKUP(A440,ورقة4!A$3:A$560,1,0)</f>
        <v>814429</v>
      </c>
      <c r="AP440">
        <v>814429</v>
      </c>
    </row>
    <row r="441" spans="1:42" customFormat="1" x14ac:dyDescent="0.25">
      <c r="A441">
        <v>814436</v>
      </c>
      <c r="B441" t="s">
        <v>1449</v>
      </c>
      <c r="C441" t="s">
        <v>99</v>
      </c>
      <c r="D441" t="s">
        <v>108</v>
      </c>
      <c r="E441" t="s">
        <v>117</v>
      </c>
      <c r="G441" t="s">
        <v>692</v>
      </c>
      <c r="H441" t="s">
        <v>479</v>
      </c>
      <c r="I441" t="s">
        <v>231</v>
      </c>
      <c r="K441">
        <v>0</v>
      </c>
      <c r="L441">
        <v>0</v>
      </c>
      <c r="M441">
        <v>0</v>
      </c>
      <c r="N441" t="s">
        <v>453</v>
      </c>
      <c r="P441" s="240"/>
      <c r="Q441">
        <v>0</v>
      </c>
      <c r="AO441">
        <f>VLOOKUP(A441,ورقة4!A$3:A$560,1,0)</f>
        <v>814436</v>
      </c>
      <c r="AP441">
        <v>814436</v>
      </c>
    </row>
    <row r="442" spans="1:42" customFormat="1" x14ac:dyDescent="0.25">
      <c r="A442">
        <v>814439</v>
      </c>
      <c r="B442" t="s">
        <v>1450</v>
      </c>
      <c r="C442" t="s">
        <v>87</v>
      </c>
      <c r="D442" t="s">
        <v>163</v>
      </c>
      <c r="E442" t="s">
        <v>118</v>
      </c>
      <c r="G442" t="s">
        <v>198</v>
      </c>
      <c r="H442" t="s">
        <v>467</v>
      </c>
      <c r="I442" t="s">
        <v>231</v>
      </c>
      <c r="K442">
        <v>0</v>
      </c>
      <c r="L442">
        <v>0</v>
      </c>
      <c r="M442">
        <v>0</v>
      </c>
      <c r="N442" t="s">
        <v>198</v>
      </c>
      <c r="P442" s="240"/>
      <c r="Q442">
        <v>0</v>
      </c>
      <c r="AO442">
        <f>VLOOKUP(A442,ورقة4!A$3:A$560,1,0)</f>
        <v>814439</v>
      </c>
      <c r="AP442">
        <v>814439</v>
      </c>
    </row>
    <row r="443" spans="1:42" customFormat="1" x14ac:dyDescent="0.25">
      <c r="A443">
        <v>814451</v>
      </c>
      <c r="B443" t="s">
        <v>1452</v>
      </c>
      <c r="C443" t="s">
        <v>1453</v>
      </c>
      <c r="D443" t="s">
        <v>1454</v>
      </c>
      <c r="E443" t="s">
        <v>118</v>
      </c>
      <c r="G443" t="s">
        <v>1564</v>
      </c>
      <c r="H443" t="s">
        <v>467</v>
      </c>
      <c r="I443" t="s">
        <v>231</v>
      </c>
      <c r="K443" t="s">
        <v>213</v>
      </c>
      <c r="L443">
        <v>2018</v>
      </c>
      <c r="M443" t="s">
        <v>203</v>
      </c>
      <c r="N443" t="s">
        <v>204</v>
      </c>
      <c r="P443" s="240"/>
      <c r="Q443">
        <v>0</v>
      </c>
      <c r="AO443">
        <f>VLOOKUP(A443,ورقة4!A$3:A$560,1,0)</f>
        <v>814451</v>
      </c>
      <c r="AP443">
        <v>814451</v>
      </c>
    </row>
    <row r="444" spans="1:42" customFormat="1" x14ac:dyDescent="0.25">
      <c r="A444">
        <v>814461</v>
      </c>
      <c r="B444" t="s">
        <v>1455</v>
      </c>
      <c r="C444" t="s">
        <v>641</v>
      </c>
      <c r="D444" t="s">
        <v>181</v>
      </c>
      <c r="E444" t="s">
        <v>117</v>
      </c>
      <c r="G444" t="s">
        <v>1570</v>
      </c>
      <c r="H444" t="s">
        <v>467</v>
      </c>
      <c r="I444" t="s">
        <v>231</v>
      </c>
      <c r="K444">
        <v>0</v>
      </c>
      <c r="L444">
        <v>0</v>
      </c>
      <c r="M444">
        <v>0</v>
      </c>
      <c r="N444" t="s">
        <v>208</v>
      </c>
      <c r="P444" s="240"/>
      <c r="Q444">
        <v>0</v>
      </c>
      <c r="AO444">
        <f>VLOOKUP(A444,ورقة4!A$3:A$560,1,0)</f>
        <v>814461</v>
      </c>
      <c r="AP444">
        <v>814461</v>
      </c>
    </row>
    <row r="445" spans="1:42" customFormat="1" x14ac:dyDescent="0.25">
      <c r="A445">
        <v>814463</v>
      </c>
      <c r="B445" t="s">
        <v>1456</v>
      </c>
      <c r="C445" t="s">
        <v>61</v>
      </c>
      <c r="D445" t="s">
        <v>1457</v>
      </c>
      <c r="E445" t="s">
        <v>118</v>
      </c>
      <c r="G445" t="s">
        <v>198</v>
      </c>
      <c r="H445" t="s">
        <v>467</v>
      </c>
      <c r="I445" t="s">
        <v>231</v>
      </c>
      <c r="K445" t="s">
        <v>213</v>
      </c>
      <c r="L445">
        <v>2018</v>
      </c>
      <c r="M445" t="s">
        <v>198</v>
      </c>
      <c r="N445" t="s">
        <v>198</v>
      </c>
      <c r="P445" s="240"/>
      <c r="Q445">
        <v>0</v>
      </c>
      <c r="AO445">
        <f>VLOOKUP(A445,ورقة4!A$3:A$560,1,0)</f>
        <v>814463</v>
      </c>
      <c r="AP445">
        <v>814463</v>
      </c>
    </row>
    <row r="446" spans="1:42" customFormat="1" x14ac:dyDescent="0.25">
      <c r="A446">
        <v>814464</v>
      </c>
      <c r="B446" t="s">
        <v>1458</v>
      </c>
      <c r="C446" t="s">
        <v>172</v>
      </c>
      <c r="D446" t="s">
        <v>316</v>
      </c>
      <c r="E446" t="s">
        <v>118</v>
      </c>
      <c r="G446" t="s">
        <v>198</v>
      </c>
      <c r="H446" t="s">
        <v>467</v>
      </c>
      <c r="I446" t="s">
        <v>231</v>
      </c>
      <c r="K446">
        <v>0</v>
      </c>
      <c r="L446">
        <v>0</v>
      </c>
      <c r="M446">
        <v>0</v>
      </c>
      <c r="N446" t="s">
        <v>198</v>
      </c>
      <c r="P446" s="240"/>
      <c r="Q446">
        <v>0</v>
      </c>
      <c r="AO446">
        <f>VLOOKUP(A446,ورقة4!A$3:A$560,1,0)</f>
        <v>814464</v>
      </c>
      <c r="AP446">
        <v>814464</v>
      </c>
    </row>
    <row r="447" spans="1:42" customFormat="1" x14ac:dyDescent="0.25">
      <c r="A447">
        <v>814471</v>
      </c>
      <c r="B447" t="s">
        <v>1459</v>
      </c>
      <c r="C447" t="s">
        <v>745</v>
      </c>
      <c r="D447" t="s">
        <v>639</v>
      </c>
      <c r="E447" t="s">
        <v>118</v>
      </c>
      <c r="G447" t="s">
        <v>692</v>
      </c>
      <c r="H447" t="s">
        <v>467</v>
      </c>
      <c r="I447" t="s">
        <v>702</v>
      </c>
      <c r="K447">
        <v>0</v>
      </c>
      <c r="L447">
        <v>0</v>
      </c>
      <c r="M447">
        <v>0</v>
      </c>
      <c r="N447" t="s">
        <v>453</v>
      </c>
      <c r="P447" s="240"/>
      <c r="Q447">
        <v>0</v>
      </c>
      <c r="AO447">
        <f>VLOOKUP(A447,ورقة4!A$3:A$560,1,0)</f>
        <v>814471</v>
      </c>
      <c r="AP447">
        <v>814471</v>
      </c>
    </row>
    <row r="448" spans="1:42" customFormat="1" x14ac:dyDescent="0.25">
      <c r="A448">
        <v>814481</v>
      </c>
      <c r="B448" t="s">
        <v>1460</v>
      </c>
      <c r="C448" t="s">
        <v>326</v>
      </c>
      <c r="D448" t="s">
        <v>163</v>
      </c>
      <c r="E448" t="s">
        <v>118</v>
      </c>
      <c r="G448" t="s">
        <v>198</v>
      </c>
      <c r="H448" t="s">
        <v>467</v>
      </c>
      <c r="I448" t="s">
        <v>231</v>
      </c>
      <c r="K448">
        <v>0</v>
      </c>
      <c r="L448">
        <v>0</v>
      </c>
      <c r="M448">
        <v>0</v>
      </c>
      <c r="P448" s="240"/>
      <c r="Q448">
        <v>0</v>
      </c>
      <c r="AO448">
        <f>VLOOKUP(A448,ورقة4!A$3:A$560,1,0)</f>
        <v>814481</v>
      </c>
      <c r="AP448">
        <v>814481</v>
      </c>
    </row>
    <row r="449" spans="1:42" customFormat="1" x14ac:dyDescent="0.25">
      <c r="A449">
        <v>814483</v>
      </c>
      <c r="B449" t="s">
        <v>1461</v>
      </c>
      <c r="C449" t="s">
        <v>503</v>
      </c>
      <c r="D449" t="s">
        <v>339</v>
      </c>
      <c r="E449" t="s">
        <v>118</v>
      </c>
      <c r="G449" t="s">
        <v>198</v>
      </c>
      <c r="H449" t="s">
        <v>467</v>
      </c>
      <c r="I449" t="s">
        <v>231</v>
      </c>
      <c r="K449">
        <v>0</v>
      </c>
      <c r="L449">
        <v>0</v>
      </c>
      <c r="M449">
        <v>0</v>
      </c>
      <c r="N449" t="s">
        <v>198</v>
      </c>
      <c r="P449" s="240"/>
      <c r="Q449">
        <v>0</v>
      </c>
      <c r="AO449">
        <f>VLOOKUP(A449,ورقة4!A$3:A$560,1,0)</f>
        <v>814483</v>
      </c>
      <c r="AP449">
        <v>814483</v>
      </c>
    </row>
    <row r="450" spans="1:42" customFormat="1" x14ac:dyDescent="0.25">
      <c r="A450">
        <v>814502</v>
      </c>
      <c r="B450" t="s">
        <v>1463</v>
      </c>
      <c r="C450" t="s">
        <v>495</v>
      </c>
      <c r="D450" t="s">
        <v>265</v>
      </c>
      <c r="E450" t="s">
        <v>117</v>
      </c>
      <c r="G450" t="s">
        <v>198</v>
      </c>
      <c r="H450" t="s">
        <v>467</v>
      </c>
      <c r="I450" t="s">
        <v>231</v>
      </c>
      <c r="K450" t="s">
        <v>213</v>
      </c>
      <c r="L450">
        <v>1999</v>
      </c>
      <c r="M450" t="s">
        <v>198</v>
      </c>
      <c r="N450" t="s">
        <v>206</v>
      </c>
      <c r="P450" s="240"/>
      <c r="Q450">
        <v>0</v>
      </c>
      <c r="AO450">
        <f>VLOOKUP(A450,ورقة4!A$3:A$560,1,0)</f>
        <v>814502</v>
      </c>
      <c r="AP450">
        <v>814502</v>
      </c>
    </row>
    <row r="451" spans="1:42" customFormat="1" x14ac:dyDescent="0.25">
      <c r="A451">
        <v>814511</v>
      </c>
      <c r="B451" t="s">
        <v>1464</v>
      </c>
      <c r="C451" t="s">
        <v>62</v>
      </c>
      <c r="D451" t="s">
        <v>358</v>
      </c>
      <c r="E451" t="s">
        <v>117</v>
      </c>
      <c r="G451" t="s">
        <v>198</v>
      </c>
      <c r="H451" t="s">
        <v>467</v>
      </c>
      <c r="I451" t="s">
        <v>231</v>
      </c>
      <c r="K451" t="s">
        <v>213</v>
      </c>
      <c r="L451">
        <v>2002</v>
      </c>
      <c r="M451" t="s">
        <v>198</v>
      </c>
      <c r="N451" t="s">
        <v>198</v>
      </c>
      <c r="P451" s="240"/>
      <c r="Q451">
        <v>0</v>
      </c>
      <c r="AO451">
        <f>VLOOKUP(A451,ورقة4!A$3:A$560,1,0)</f>
        <v>814511</v>
      </c>
      <c r="AP451">
        <v>814511</v>
      </c>
    </row>
    <row r="452" spans="1:42" customFormat="1" x14ac:dyDescent="0.25">
      <c r="A452">
        <v>814514</v>
      </c>
      <c r="B452" t="s">
        <v>1465</v>
      </c>
      <c r="C452" t="s">
        <v>85</v>
      </c>
      <c r="D452" t="s">
        <v>681</v>
      </c>
      <c r="E452" t="s">
        <v>117</v>
      </c>
      <c r="G452" t="s">
        <v>198</v>
      </c>
      <c r="H452" t="s">
        <v>467</v>
      </c>
      <c r="I452" t="s">
        <v>702</v>
      </c>
      <c r="K452" t="s">
        <v>653</v>
      </c>
      <c r="L452">
        <v>2012</v>
      </c>
      <c r="M452" t="s">
        <v>201</v>
      </c>
      <c r="P452" s="240"/>
      <c r="Q452">
        <v>0</v>
      </c>
      <c r="AO452">
        <f>VLOOKUP(A452,ورقة4!A$3:A$560,1,0)</f>
        <v>814514</v>
      </c>
      <c r="AP452">
        <v>814514</v>
      </c>
    </row>
    <row r="453" spans="1:42" customFormat="1" x14ac:dyDescent="0.25">
      <c r="A453">
        <v>814520</v>
      </c>
      <c r="B453" t="s">
        <v>1466</v>
      </c>
      <c r="C453" t="s">
        <v>61</v>
      </c>
      <c r="D453" t="s">
        <v>363</v>
      </c>
      <c r="E453" t="s">
        <v>118</v>
      </c>
      <c r="G453" t="s">
        <v>198</v>
      </c>
      <c r="H453" t="s">
        <v>467</v>
      </c>
      <c r="I453" t="s">
        <v>702</v>
      </c>
      <c r="K453" t="s">
        <v>212</v>
      </c>
      <c r="L453">
        <v>1998</v>
      </c>
      <c r="M453" t="s">
        <v>198</v>
      </c>
      <c r="P453" s="240"/>
      <c r="Q453">
        <v>0</v>
      </c>
      <c r="AO453">
        <f>VLOOKUP(A453,ورقة4!A$3:A$560,1,0)</f>
        <v>814520</v>
      </c>
      <c r="AP453">
        <v>814520</v>
      </c>
    </row>
    <row r="454" spans="1:42" customFormat="1" x14ac:dyDescent="0.25">
      <c r="A454">
        <v>814533</v>
      </c>
      <c r="B454" t="s">
        <v>1467</v>
      </c>
      <c r="C454" t="s">
        <v>1468</v>
      </c>
      <c r="D454" t="s">
        <v>139</v>
      </c>
      <c r="E454" t="s">
        <v>118</v>
      </c>
      <c r="G454" t="s">
        <v>1575</v>
      </c>
      <c r="H454" t="s">
        <v>467</v>
      </c>
      <c r="I454" t="s">
        <v>231</v>
      </c>
      <c r="K454">
        <v>0</v>
      </c>
      <c r="L454">
        <v>0</v>
      </c>
      <c r="M454">
        <v>0</v>
      </c>
      <c r="P454" s="240"/>
      <c r="Q454">
        <v>0</v>
      </c>
      <c r="AO454">
        <f>VLOOKUP(A454,ورقة4!A$3:A$560,1,0)</f>
        <v>814533</v>
      </c>
      <c r="AP454">
        <v>814533</v>
      </c>
    </row>
    <row r="455" spans="1:42" customFormat="1" x14ac:dyDescent="0.25">
      <c r="A455">
        <v>814535</v>
      </c>
      <c r="B455" t="s">
        <v>1469</v>
      </c>
      <c r="C455" t="s">
        <v>353</v>
      </c>
      <c r="D455" t="s">
        <v>990</v>
      </c>
      <c r="E455" t="s">
        <v>117</v>
      </c>
      <c r="G455" t="s">
        <v>633</v>
      </c>
      <c r="H455" t="s">
        <v>467</v>
      </c>
      <c r="I455" t="s">
        <v>702</v>
      </c>
      <c r="K455">
        <v>0</v>
      </c>
      <c r="L455">
        <v>0</v>
      </c>
      <c r="M455">
        <v>0</v>
      </c>
      <c r="P455" s="240"/>
      <c r="Q455">
        <v>0</v>
      </c>
      <c r="AO455">
        <f>VLOOKUP(A455,ورقة4!A$3:A$560,1,0)</f>
        <v>814535</v>
      </c>
      <c r="AP455">
        <v>814535</v>
      </c>
    </row>
    <row r="456" spans="1:42" customFormat="1" x14ac:dyDescent="0.25">
      <c r="A456">
        <v>814547</v>
      </c>
      <c r="B456" t="s">
        <v>1470</v>
      </c>
      <c r="C456" t="s">
        <v>92</v>
      </c>
      <c r="D456" t="s">
        <v>392</v>
      </c>
      <c r="E456" t="s">
        <v>668</v>
      </c>
      <c r="G456" t="s">
        <v>198</v>
      </c>
      <c r="H456" t="s">
        <v>467</v>
      </c>
      <c r="I456" t="s">
        <v>702</v>
      </c>
      <c r="K456">
        <v>0</v>
      </c>
      <c r="L456">
        <v>0</v>
      </c>
      <c r="M456">
        <v>0</v>
      </c>
      <c r="N456" t="s">
        <v>198</v>
      </c>
      <c r="P456" s="240"/>
      <c r="Q456">
        <v>0</v>
      </c>
      <c r="AO456">
        <f>VLOOKUP(A456,ورقة4!A$3:A$560,1,0)</f>
        <v>814547</v>
      </c>
      <c r="AP456">
        <v>814547</v>
      </c>
    </row>
    <row r="457" spans="1:42" customFormat="1" x14ac:dyDescent="0.25">
      <c r="A457">
        <v>814548</v>
      </c>
      <c r="B457" t="s">
        <v>1471</v>
      </c>
      <c r="C457" t="s">
        <v>318</v>
      </c>
      <c r="D457" t="s">
        <v>1472</v>
      </c>
      <c r="E457" t="s">
        <v>668</v>
      </c>
      <c r="G457" t="s">
        <v>692</v>
      </c>
      <c r="H457" t="s">
        <v>467</v>
      </c>
      <c r="I457" t="s">
        <v>231</v>
      </c>
      <c r="K457">
        <v>0</v>
      </c>
      <c r="L457">
        <v>0</v>
      </c>
      <c r="M457">
        <v>0</v>
      </c>
      <c r="N457" t="s">
        <v>453</v>
      </c>
      <c r="P457" s="240"/>
      <c r="Q457">
        <v>0</v>
      </c>
      <c r="AO457">
        <f>VLOOKUP(A457,ورقة4!A$3:A$560,1,0)</f>
        <v>814548</v>
      </c>
      <c r="AP457">
        <v>814548</v>
      </c>
    </row>
    <row r="458" spans="1:42" customFormat="1" x14ac:dyDescent="0.25">
      <c r="A458">
        <v>814555</v>
      </c>
      <c r="B458" t="s">
        <v>1473</v>
      </c>
      <c r="C458" t="s">
        <v>59</v>
      </c>
      <c r="D458" t="s">
        <v>661</v>
      </c>
      <c r="E458" t="s">
        <v>118</v>
      </c>
      <c r="G458" t="s">
        <v>1576</v>
      </c>
      <c r="H458" t="s">
        <v>467</v>
      </c>
      <c r="I458" t="s">
        <v>702</v>
      </c>
      <c r="K458">
        <v>0</v>
      </c>
      <c r="L458">
        <v>0</v>
      </c>
      <c r="M458">
        <v>0</v>
      </c>
      <c r="P458" s="240"/>
      <c r="Q458">
        <v>0</v>
      </c>
      <c r="AO458">
        <f>VLOOKUP(A458,ورقة4!A$3:A$560,1,0)</f>
        <v>814555</v>
      </c>
      <c r="AP458">
        <v>814555</v>
      </c>
    </row>
    <row r="459" spans="1:42" customFormat="1" x14ac:dyDescent="0.25">
      <c r="A459">
        <v>814558</v>
      </c>
      <c r="B459" t="s">
        <v>1474</v>
      </c>
      <c r="C459" t="s">
        <v>92</v>
      </c>
      <c r="D459" t="s">
        <v>261</v>
      </c>
      <c r="E459" t="s">
        <v>668</v>
      </c>
      <c r="G459" t="s">
        <v>692</v>
      </c>
      <c r="H459" t="s">
        <v>467</v>
      </c>
      <c r="I459" t="s">
        <v>702</v>
      </c>
      <c r="K459">
        <v>0</v>
      </c>
      <c r="L459">
        <v>0</v>
      </c>
      <c r="M459">
        <v>0</v>
      </c>
      <c r="N459" t="s">
        <v>453</v>
      </c>
      <c r="P459" s="240"/>
      <c r="Q459">
        <v>0</v>
      </c>
      <c r="AO459">
        <f>VLOOKUP(A459,ورقة4!A$3:A$560,1,0)</f>
        <v>814558</v>
      </c>
      <c r="AP459">
        <v>814558</v>
      </c>
    </row>
    <row r="460" spans="1:42" customFormat="1" x14ac:dyDescent="0.25">
      <c r="A460">
        <v>814562</v>
      </c>
      <c r="B460" t="s">
        <v>1475</v>
      </c>
      <c r="C460" t="s">
        <v>88</v>
      </c>
      <c r="D460" t="s">
        <v>1476</v>
      </c>
      <c r="E460" t="s">
        <v>668</v>
      </c>
      <c r="G460" t="s">
        <v>1542</v>
      </c>
      <c r="H460" t="s">
        <v>467</v>
      </c>
      <c r="I460" t="s">
        <v>702</v>
      </c>
      <c r="K460">
        <v>0</v>
      </c>
      <c r="L460">
        <v>0</v>
      </c>
      <c r="M460">
        <v>0</v>
      </c>
      <c r="N460" t="s">
        <v>203</v>
      </c>
      <c r="P460" s="240"/>
      <c r="Q460">
        <v>0</v>
      </c>
      <c r="AO460">
        <f>VLOOKUP(A460,ورقة4!A$3:A$560,1,0)</f>
        <v>814562</v>
      </c>
      <c r="AP460">
        <v>814562</v>
      </c>
    </row>
    <row r="461" spans="1:42" customFormat="1" x14ac:dyDescent="0.25">
      <c r="A461">
        <v>814563</v>
      </c>
      <c r="B461" t="s">
        <v>1477</v>
      </c>
      <c r="C461" t="s">
        <v>56</v>
      </c>
      <c r="D461" t="s">
        <v>1478</v>
      </c>
      <c r="E461" t="s">
        <v>117</v>
      </c>
      <c r="G461" t="s">
        <v>203</v>
      </c>
      <c r="H461" t="s">
        <v>467</v>
      </c>
      <c r="I461" t="s">
        <v>702</v>
      </c>
      <c r="K461" t="s">
        <v>652</v>
      </c>
      <c r="L461">
        <v>2005</v>
      </c>
      <c r="M461" t="s">
        <v>203</v>
      </c>
      <c r="N461" t="s">
        <v>203</v>
      </c>
      <c r="P461" s="240"/>
      <c r="Q461">
        <v>0</v>
      </c>
      <c r="AO461">
        <f>VLOOKUP(A461,ورقة4!A$3:A$560,1,0)</f>
        <v>814563</v>
      </c>
      <c r="AP461">
        <v>814563</v>
      </c>
    </row>
    <row r="462" spans="1:42" customFormat="1" x14ac:dyDescent="0.25">
      <c r="A462">
        <v>814578</v>
      </c>
      <c r="B462" t="s">
        <v>1479</v>
      </c>
      <c r="C462" t="s">
        <v>1480</v>
      </c>
      <c r="D462" t="s">
        <v>182</v>
      </c>
      <c r="E462" t="s">
        <v>117</v>
      </c>
      <c r="G462" t="s">
        <v>470</v>
      </c>
      <c r="H462" t="s">
        <v>467</v>
      </c>
      <c r="I462" t="s">
        <v>702</v>
      </c>
      <c r="K462">
        <v>0</v>
      </c>
      <c r="L462">
        <v>0</v>
      </c>
      <c r="M462">
        <v>0</v>
      </c>
      <c r="N462" t="s">
        <v>198</v>
      </c>
      <c r="P462" s="240"/>
      <c r="Q462">
        <v>0</v>
      </c>
      <c r="AO462">
        <f>VLOOKUP(A462,ورقة4!A$3:A$560,1,0)</f>
        <v>814578</v>
      </c>
      <c r="AP462">
        <v>814578</v>
      </c>
    </row>
    <row r="463" spans="1:42" customFormat="1" x14ac:dyDescent="0.25">
      <c r="A463">
        <v>814587</v>
      </c>
      <c r="B463" t="s">
        <v>1481</v>
      </c>
      <c r="C463" t="s">
        <v>76</v>
      </c>
      <c r="D463" t="s">
        <v>1482</v>
      </c>
      <c r="E463" t="s">
        <v>118</v>
      </c>
      <c r="G463" t="s">
        <v>1578</v>
      </c>
      <c r="H463" t="s">
        <v>467</v>
      </c>
      <c r="I463" t="s">
        <v>702</v>
      </c>
      <c r="K463" t="s">
        <v>654</v>
      </c>
      <c r="L463">
        <v>2004</v>
      </c>
      <c r="M463" t="s">
        <v>208</v>
      </c>
      <c r="N463" t="s">
        <v>208</v>
      </c>
      <c r="P463" s="240"/>
      <c r="Q463">
        <v>0</v>
      </c>
      <c r="AO463">
        <f>VLOOKUP(A463,ورقة4!A$3:A$560,1,0)</f>
        <v>814587</v>
      </c>
      <c r="AP463">
        <v>814587</v>
      </c>
    </row>
    <row r="464" spans="1:42" customFormat="1" x14ac:dyDescent="0.25">
      <c r="A464">
        <v>814596</v>
      </c>
      <c r="B464" t="s">
        <v>1483</v>
      </c>
      <c r="C464" t="s">
        <v>77</v>
      </c>
      <c r="D464" t="s">
        <v>348</v>
      </c>
      <c r="E464" t="s">
        <v>668</v>
      </c>
      <c r="G464" t="s">
        <v>207</v>
      </c>
      <c r="H464" t="s">
        <v>467</v>
      </c>
      <c r="I464" t="s">
        <v>702</v>
      </c>
      <c r="K464">
        <v>0</v>
      </c>
      <c r="L464">
        <v>0</v>
      </c>
      <c r="M464">
        <v>0</v>
      </c>
      <c r="N464" t="s">
        <v>207</v>
      </c>
      <c r="P464" s="240"/>
      <c r="Q464">
        <v>0</v>
      </c>
      <c r="AO464">
        <f>VLOOKUP(A464,ورقة4!A$3:A$560,1,0)</f>
        <v>814596</v>
      </c>
      <c r="AP464">
        <v>814596</v>
      </c>
    </row>
    <row r="465" spans="1:42" customFormat="1" x14ac:dyDescent="0.25">
      <c r="A465">
        <v>814597</v>
      </c>
      <c r="B465" t="s">
        <v>1484</v>
      </c>
      <c r="C465" t="s">
        <v>61</v>
      </c>
      <c r="D465" t="s">
        <v>1485</v>
      </c>
      <c r="E465" t="s">
        <v>118</v>
      </c>
      <c r="G465" t="s">
        <v>204</v>
      </c>
      <c r="H465" t="s">
        <v>467</v>
      </c>
      <c r="I465" t="s">
        <v>702</v>
      </c>
      <c r="K465">
        <v>0</v>
      </c>
      <c r="L465">
        <v>0</v>
      </c>
      <c r="M465">
        <v>0</v>
      </c>
      <c r="N465" t="s">
        <v>207</v>
      </c>
      <c r="P465" s="240"/>
      <c r="Q465">
        <v>0</v>
      </c>
      <c r="AO465">
        <f>VLOOKUP(A465,ورقة4!A$3:A$560,1,0)</f>
        <v>814597</v>
      </c>
      <c r="AP465">
        <v>814597</v>
      </c>
    </row>
    <row r="466" spans="1:42" customFormat="1" x14ac:dyDescent="0.25">
      <c r="A466">
        <v>814607</v>
      </c>
      <c r="B466" t="s">
        <v>1486</v>
      </c>
      <c r="C466" t="s">
        <v>1487</v>
      </c>
      <c r="D466" t="s">
        <v>1488</v>
      </c>
      <c r="E466" t="s">
        <v>117</v>
      </c>
      <c r="G466" t="s">
        <v>489</v>
      </c>
      <c r="H466" t="s">
        <v>467</v>
      </c>
      <c r="I466" t="s">
        <v>702</v>
      </c>
      <c r="K466">
        <v>0</v>
      </c>
      <c r="L466">
        <v>1999</v>
      </c>
      <c r="M466" t="s">
        <v>198</v>
      </c>
      <c r="N466" t="s">
        <v>208</v>
      </c>
      <c r="P466" s="240"/>
      <c r="Q466">
        <v>0</v>
      </c>
      <c r="AO466">
        <f>VLOOKUP(A466,ورقة4!A$3:A$560,1,0)</f>
        <v>814607</v>
      </c>
      <c r="AP466">
        <v>814607</v>
      </c>
    </row>
    <row r="467" spans="1:42" customFormat="1" x14ac:dyDescent="0.25">
      <c r="A467">
        <v>814613</v>
      </c>
      <c r="B467" t="s">
        <v>1489</v>
      </c>
      <c r="C467" t="s">
        <v>1373</v>
      </c>
      <c r="D467" t="s">
        <v>643</v>
      </c>
      <c r="E467" t="s">
        <v>117</v>
      </c>
      <c r="G467" t="s">
        <v>692</v>
      </c>
      <c r="H467" t="s">
        <v>467</v>
      </c>
      <c r="I467" t="s">
        <v>702</v>
      </c>
      <c r="K467">
        <v>0</v>
      </c>
      <c r="L467">
        <v>0</v>
      </c>
      <c r="M467">
        <v>0</v>
      </c>
      <c r="N467" t="s">
        <v>453</v>
      </c>
      <c r="P467" s="240"/>
      <c r="Q467">
        <v>0</v>
      </c>
      <c r="AO467">
        <f>VLOOKUP(A467,ورقة4!A$3:A$560,1,0)</f>
        <v>814613</v>
      </c>
      <c r="AP467">
        <v>814613</v>
      </c>
    </row>
    <row r="468" spans="1:42" customFormat="1" x14ac:dyDescent="0.25">
      <c r="A468">
        <v>814649</v>
      </c>
      <c r="B468" t="s">
        <v>1491</v>
      </c>
      <c r="C468" t="s">
        <v>259</v>
      </c>
      <c r="D468" t="s">
        <v>540</v>
      </c>
      <c r="E468" t="s">
        <v>118</v>
      </c>
      <c r="G468" t="s">
        <v>198</v>
      </c>
      <c r="H468" t="s">
        <v>467</v>
      </c>
      <c r="I468" t="s">
        <v>702</v>
      </c>
      <c r="K468">
        <v>0</v>
      </c>
      <c r="L468">
        <v>0</v>
      </c>
      <c r="M468">
        <v>0</v>
      </c>
      <c r="N468" t="s">
        <v>453</v>
      </c>
      <c r="P468" s="240"/>
      <c r="Q468">
        <v>0</v>
      </c>
      <c r="AO468">
        <f>VLOOKUP(A468,ورقة4!A$3:A$560,1,0)</f>
        <v>814649</v>
      </c>
      <c r="AP468">
        <v>814649</v>
      </c>
    </row>
    <row r="469" spans="1:42" customFormat="1" x14ac:dyDescent="0.25">
      <c r="A469">
        <v>814660</v>
      </c>
      <c r="B469" t="s">
        <v>1492</v>
      </c>
      <c r="C469" t="s">
        <v>303</v>
      </c>
      <c r="D469" t="s">
        <v>393</v>
      </c>
      <c r="E469" t="s">
        <v>118</v>
      </c>
      <c r="G469" t="s">
        <v>198</v>
      </c>
      <c r="H469" t="s">
        <v>467</v>
      </c>
      <c r="I469" t="s">
        <v>231</v>
      </c>
      <c r="K469">
        <v>0</v>
      </c>
      <c r="L469">
        <v>0</v>
      </c>
      <c r="M469">
        <v>0</v>
      </c>
      <c r="P469" s="240"/>
      <c r="Q469">
        <v>0</v>
      </c>
      <c r="AO469">
        <f>VLOOKUP(A469,ورقة4!A$3:A$560,1,0)</f>
        <v>814660</v>
      </c>
      <c r="AP469">
        <v>814660</v>
      </c>
    </row>
    <row r="470" spans="1:42" customFormat="1" x14ac:dyDescent="0.25">
      <c r="A470">
        <v>814689</v>
      </c>
      <c r="B470" t="s">
        <v>1493</v>
      </c>
      <c r="C470" t="s">
        <v>949</v>
      </c>
      <c r="D470" t="s">
        <v>137</v>
      </c>
      <c r="E470" t="s">
        <v>117</v>
      </c>
      <c r="G470" t="s">
        <v>692</v>
      </c>
      <c r="H470" t="s">
        <v>467</v>
      </c>
      <c r="I470" t="s">
        <v>702</v>
      </c>
      <c r="K470">
        <v>0</v>
      </c>
      <c r="L470">
        <v>0</v>
      </c>
      <c r="M470">
        <v>0</v>
      </c>
      <c r="N470" t="s">
        <v>453</v>
      </c>
      <c r="P470" s="240"/>
      <c r="Q470">
        <v>0</v>
      </c>
      <c r="AO470">
        <f>VLOOKUP(A470,ورقة4!A$3:A$560,1,0)</f>
        <v>814689</v>
      </c>
      <c r="AP470">
        <v>814689</v>
      </c>
    </row>
    <row r="471" spans="1:42" customFormat="1" x14ac:dyDescent="0.25">
      <c r="A471">
        <v>814705</v>
      </c>
      <c r="B471" t="s">
        <v>1494</v>
      </c>
      <c r="C471" t="s">
        <v>275</v>
      </c>
      <c r="D471" t="s">
        <v>312</v>
      </c>
      <c r="E471" t="s">
        <v>117</v>
      </c>
      <c r="G471" t="s">
        <v>692</v>
      </c>
      <c r="H471" t="s">
        <v>467</v>
      </c>
      <c r="I471" t="s">
        <v>702</v>
      </c>
      <c r="K471">
        <v>0</v>
      </c>
      <c r="L471">
        <v>0</v>
      </c>
      <c r="M471">
        <v>0</v>
      </c>
      <c r="N471" t="s">
        <v>453</v>
      </c>
      <c r="P471" s="240"/>
      <c r="Q471">
        <v>0</v>
      </c>
      <c r="AO471">
        <f>VLOOKUP(A471,ورقة4!A$3:A$560,1,0)</f>
        <v>814705</v>
      </c>
      <c r="AP471">
        <v>814705</v>
      </c>
    </row>
    <row r="472" spans="1:42" customFormat="1" x14ac:dyDescent="0.25">
      <c r="A472">
        <v>814707</v>
      </c>
      <c r="B472" t="s">
        <v>1495</v>
      </c>
      <c r="C472" t="s">
        <v>77</v>
      </c>
      <c r="D472" t="s">
        <v>1496</v>
      </c>
      <c r="E472" t="s">
        <v>117</v>
      </c>
      <c r="G472" t="s">
        <v>198</v>
      </c>
      <c r="H472" t="s">
        <v>467</v>
      </c>
      <c r="I472" t="s">
        <v>702</v>
      </c>
      <c r="K472">
        <v>0</v>
      </c>
      <c r="L472">
        <v>0</v>
      </c>
      <c r="M472">
        <v>0</v>
      </c>
      <c r="P472" s="240"/>
      <c r="Q472">
        <v>0</v>
      </c>
      <c r="AO472">
        <f>VLOOKUP(A472,ورقة4!A$3:A$560,1,0)</f>
        <v>814707</v>
      </c>
      <c r="AP472">
        <v>814707</v>
      </c>
    </row>
    <row r="473" spans="1:42" customFormat="1" x14ac:dyDescent="0.25">
      <c r="A473">
        <v>814725</v>
      </c>
      <c r="B473" t="s">
        <v>1497</v>
      </c>
      <c r="C473" t="s">
        <v>378</v>
      </c>
      <c r="D473" t="s">
        <v>289</v>
      </c>
      <c r="E473" t="s">
        <v>118</v>
      </c>
      <c r="G473" t="s">
        <v>1522</v>
      </c>
      <c r="H473" t="s">
        <v>467</v>
      </c>
      <c r="I473" t="s">
        <v>702</v>
      </c>
      <c r="K473">
        <v>0</v>
      </c>
      <c r="L473">
        <v>0</v>
      </c>
      <c r="M473">
        <v>0</v>
      </c>
      <c r="N473" t="s">
        <v>198</v>
      </c>
      <c r="P473" s="240"/>
      <c r="Q473">
        <v>0</v>
      </c>
      <c r="AO473">
        <f>VLOOKUP(A473,ورقة4!A$3:A$560,1,0)</f>
        <v>814725</v>
      </c>
      <c r="AP473">
        <v>814725</v>
      </c>
    </row>
    <row r="474" spans="1:42" customFormat="1" x14ac:dyDescent="0.25">
      <c r="A474">
        <v>814736</v>
      </c>
      <c r="B474" t="s">
        <v>1498</v>
      </c>
      <c r="C474" t="s">
        <v>299</v>
      </c>
      <c r="D474" t="s">
        <v>315</v>
      </c>
      <c r="E474" t="s">
        <v>117</v>
      </c>
      <c r="G474" t="s">
        <v>1579</v>
      </c>
      <c r="H474" t="s">
        <v>467</v>
      </c>
      <c r="I474" t="s">
        <v>702</v>
      </c>
      <c r="K474">
        <v>0</v>
      </c>
      <c r="L474">
        <v>0</v>
      </c>
      <c r="M474">
        <v>0</v>
      </c>
      <c r="P474" s="240"/>
      <c r="Q474">
        <v>0</v>
      </c>
      <c r="AO474">
        <f>VLOOKUP(A474,ورقة4!A$3:A$560,1,0)</f>
        <v>814736</v>
      </c>
      <c r="AP474">
        <v>814736</v>
      </c>
    </row>
    <row r="475" spans="1:42" customFormat="1" x14ac:dyDescent="0.25">
      <c r="A475">
        <v>814748</v>
      </c>
      <c r="B475" t="s">
        <v>1499</v>
      </c>
      <c r="C475" t="s">
        <v>87</v>
      </c>
      <c r="D475" t="s">
        <v>157</v>
      </c>
      <c r="E475" t="s">
        <v>117</v>
      </c>
      <c r="G475" t="s">
        <v>198</v>
      </c>
      <c r="H475" t="s">
        <v>467</v>
      </c>
      <c r="I475" t="s">
        <v>702</v>
      </c>
      <c r="K475">
        <v>0</v>
      </c>
      <c r="L475">
        <v>0</v>
      </c>
      <c r="M475">
        <v>0</v>
      </c>
      <c r="P475" s="240"/>
      <c r="Q475">
        <v>0</v>
      </c>
      <c r="AO475">
        <f>VLOOKUP(A475,ورقة4!A$3:A$560,1,0)</f>
        <v>814748</v>
      </c>
      <c r="AP475">
        <v>814748</v>
      </c>
    </row>
    <row r="476" spans="1:42" customFormat="1" x14ac:dyDescent="0.25">
      <c r="A476">
        <v>814755</v>
      </c>
      <c r="B476" t="s">
        <v>1500</v>
      </c>
      <c r="C476" t="s">
        <v>1501</v>
      </c>
      <c r="D476" t="s">
        <v>1502</v>
      </c>
      <c r="E476" t="s">
        <v>117</v>
      </c>
      <c r="G476" t="s">
        <v>198</v>
      </c>
      <c r="H476" t="s">
        <v>467</v>
      </c>
      <c r="I476" t="s">
        <v>702</v>
      </c>
      <c r="K476">
        <v>0</v>
      </c>
      <c r="L476">
        <v>0</v>
      </c>
      <c r="M476">
        <v>0</v>
      </c>
      <c r="N476" t="s">
        <v>198</v>
      </c>
      <c r="P476" s="240"/>
      <c r="Q476">
        <v>0</v>
      </c>
      <c r="AO476">
        <f>VLOOKUP(A476,ورقة4!A$3:A$560,1,0)</f>
        <v>814755</v>
      </c>
      <c r="AP476">
        <v>814755</v>
      </c>
    </row>
    <row r="477" spans="1:42" customFormat="1" x14ac:dyDescent="0.25">
      <c r="A477">
        <v>814758</v>
      </c>
      <c r="B477" t="s">
        <v>1503</v>
      </c>
      <c r="C477" t="s">
        <v>59</v>
      </c>
      <c r="D477" t="s">
        <v>441</v>
      </c>
      <c r="E477" t="s">
        <v>117</v>
      </c>
      <c r="G477" t="s">
        <v>198</v>
      </c>
      <c r="H477" t="s">
        <v>467</v>
      </c>
      <c r="I477" t="s">
        <v>702</v>
      </c>
      <c r="K477">
        <v>0</v>
      </c>
      <c r="L477">
        <v>0</v>
      </c>
      <c r="M477">
        <v>0</v>
      </c>
      <c r="N477" t="s">
        <v>198</v>
      </c>
      <c r="P477" s="240"/>
      <c r="Q477">
        <v>0</v>
      </c>
      <c r="AO477">
        <f>VLOOKUP(A477,ورقة4!A$3:A$560,1,0)</f>
        <v>814758</v>
      </c>
      <c r="AP477">
        <v>814758</v>
      </c>
    </row>
    <row r="478" spans="1:42" customFormat="1" x14ac:dyDescent="0.25">
      <c r="A478">
        <v>814790</v>
      </c>
      <c r="B478" t="s">
        <v>1504</v>
      </c>
      <c r="C478" t="s">
        <v>1505</v>
      </c>
      <c r="D478" t="s">
        <v>1457</v>
      </c>
      <c r="E478" t="s">
        <v>118</v>
      </c>
      <c r="G478" t="s">
        <v>692</v>
      </c>
      <c r="H478" t="s">
        <v>467</v>
      </c>
      <c r="I478" t="s">
        <v>702</v>
      </c>
      <c r="K478">
        <v>0</v>
      </c>
      <c r="L478">
        <v>0</v>
      </c>
      <c r="M478">
        <v>0</v>
      </c>
      <c r="N478" t="s">
        <v>453</v>
      </c>
      <c r="P478" s="240"/>
      <c r="Q478">
        <v>0</v>
      </c>
      <c r="AO478">
        <f>VLOOKUP(A478,ورقة4!A$3:A$560,1,0)</f>
        <v>814790</v>
      </c>
      <c r="AP478">
        <v>814790</v>
      </c>
    </row>
    <row r="479" spans="1:42" customFormat="1" x14ac:dyDescent="0.25">
      <c r="A479">
        <v>814798</v>
      </c>
      <c r="B479" t="s">
        <v>1506</v>
      </c>
      <c r="C479" t="s">
        <v>291</v>
      </c>
      <c r="D479" t="s">
        <v>535</v>
      </c>
      <c r="E479" t="s">
        <v>117</v>
      </c>
      <c r="G479" t="s">
        <v>1580</v>
      </c>
      <c r="H479" t="s">
        <v>467</v>
      </c>
      <c r="I479" t="s">
        <v>702</v>
      </c>
      <c r="K479">
        <v>0</v>
      </c>
      <c r="L479">
        <v>0</v>
      </c>
      <c r="M479">
        <v>0</v>
      </c>
      <c r="P479" s="240"/>
      <c r="Q479">
        <v>0</v>
      </c>
      <c r="AO479">
        <f>VLOOKUP(A479,ورقة4!A$3:A$560,1,0)</f>
        <v>814798</v>
      </c>
      <c r="AP479">
        <v>814798</v>
      </c>
    </row>
    <row r="480" spans="1:42" customFormat="1" x14ac:dyDescent="0.25">
      <c r="A480">
        <v>814799</v>
      </c>
      <c r="B480" t="s">
        <v>1507</v>
      </c>
      <c r="C480" t="s">
        <v>1508</v>
      </c>
      <c r="D480" t="s">
        <v>141</v>
      </c>
      <c r="E480" t="s">
        <v>668</v>
      </c>
      <c r="G480" t="s">
        <v>1577</v>
      </c>
      <c r="H480" t="s">
        <v>467</v>
      </c>
      <c r="I480" t="s">
        <v>702</v>
      </c>
      <c r="K480">
        <v>0</v>
      </c>
      <c r="L480">
        <v>0</v>
      </c>
      <c r="M480">
        <v>0</v>
      </c>
      <c r="N480" t="s">
        <v>203</v>
      </c>
      <c r="P480" s="240"/>
      <c r="Q480">
        <v>0</v>
      </c>
      <c r="AO480">
        <f>VLOOKUP(A480,ورقة4!A$3:A$560,1,0)</f>
        <v>814799</v>
      </c>
      <c r="AP480">
        <v>814799</v>
      </c>
    </row>
    <row r="481" spans="1:43" customFormat="1" x14ac:dyDescent="0.25">
      <c r="A481">
        <v>814801</v>
      </c>
      <c r="B481" t="s">
        <v>1509</v>
      </c>
      <c r="C481" t="s">
        <v>89</v>
      </c>
      <c r="D481" t="s">
        <v>137</v>
      </c>
      <c r="E481" t="s">
        <v>118</v>
      </c>
      <c r="G481" t="s">
        <v>692</v>
      </c>
      <c r="H481" t="s">
        <v>467</v>
      </c>
      <c r="I481" t="s">
        <v>702</v>
      </c>
      <c r="K481">
        <v>0</v>
      </c>
      <c r="L481">
        <v>0</v>
      </c>
      <c r="M481">
        <v>0</v>
      </c>
      <c r="N481" t="s">
        <v>453</v>
      </c>
      <c r="P481" s="240"/>
      <c r="Q481">
        <v>0</v>
      </c>
      <c r="AO481">
        <f>VLOOKUP(A481,ورقة4!A$3:A$560,1,0)</f>
        <v>814801</v>
      </c>
      <c r="AP481">
        <v>814801</v>
      </c>
    </row>
    <row r="482" spans="1:43" customFormat="1" x14ac:dyDescent="0.25">
      <c r="A482">
        <v>814803</v>
      </c>
      <c r="B482" t="s">
        <v>1510</v>
      </c>
      <c r="C482" t="s">
        <v>61</v>
      </c>
      <c r="D482" t="s">
        <v>1511</v>
      </c>
      <c r="E482" t="s">
        <v>118</v>
      </c>
      <c r="G482" t="s">
        <v>543</v>
      </c>
      <c r="H482" t="s">
        <v>467</v>
      </c>
      <c r="I482" t="s">
        <v>702</v>
      </c>
      <c r="K482">
        <v>0</v>
      </c>
      <c r="L482">
        <v>0</v>
      </c>
      <c r="M482">
        <v>0</v>
      </c>
      <c r="N482" t="s">
        <v>206</v>
      </c>
      <c r="P482" s="240"/>
      <c r="Q482">
        <v>0</v>
      </c>
      <c r="AO482">
        <f>VLOOKUP(A482,ورقة4!A$3:A$560,1,0)</f>
        <v>814803</v>
      </c>
      <c r="AP482">
        <v>814803</v>
      </c>
    </row>
    <row r="483" spans="1:43" customFormat="1" x14ac:dyDescent="0.25">
      <c r="A483">
        <v>814812</v>
      </c>
      <c r="B483" t="s">
        <v>1512</v>
      </c>
      <c r="C483" t="s">
        <v>292</v>
      </c>
      <c r="D483" t="s">
        <v>186</v>
      </c>
      <c r="E483" t="s">
        <v>118</v>
      </c>
      <c r="G483" t="s">
        <v>692</v>
      </c>
      <c r="H483" t="s">
        <v>467</v>
      </c>
      <c r="I483" t="s">
        <v>702</v>
      </c>
      <c r="K483">
        <v>0</v>
      </c>
      <c r="L483">
        <v>0</v>
      </c>
      <c r="M483">
        <v>0</v>
      </c>
      <c r="N483" t="s">
        <v>453</v>
      </c>
      <c r="P483" s="240"/>
      <c r="Q483">
        <v>0</v>
      </c>
      <c r="AO483">
        <f>VLOOKUP(A483,ورقة4!A$3:A$560,1,0)</f>
        <v>814812</v>
      </c>
      <c r="AP483">
        <v>814812</v>
      </c>
    </row>
    <row r="484" spans="1:43" customFormat="1" x14ac:dyDescent="0.25">
      <c r="A484">
        <v>814815</v>
      </c>
      <c r="B484" t="s">
        <v>1513</v>
      </c>
      <c r="C484" t="s">
        <v>727</v>
      </c>
      <c r="D484" t="s">
        <v>375</v>
      </c>
      <c r="E484" t="s">
        <v>118</v>
      </c>
      <c r="G484" t="s">
        <v>692</v>
      </c>
      <c r="H484" t="s">
        <v>467</v>
      </c>
      <c r="I484" t="s">
        <v>231</v>
      </c>
      <c r="K484">
        <v>0</v>
      </c>
      <c r="L484">
        <v>0</v>
      </c>
      <c r="M484">
        <v>0</v>
      </c>
      <c r="N484" t="s">
        <v>453</v>
      </c>
      <c r="P484" s="240"/>
      <c r="Q484">
        <v>0</v>
      </c>
      <c r="AO484">
        <f>VLOOKUP(A484,ورقة4!A$3:A$560,1,0)</f>
        <v>814815</v>
      </c>
      <c r="AP484">
        <v>814815</v>
      </c>
    </row>
    <row r="485" spans="1:43" customFormat="1" x14ac:dyDescent="0.25">
      <c r="A485">
        <v>814817</v>
      </c>
      <c r="B485" t="s">
        <v>1514</v>
      </c>
      <c r="C485" t="s">
        <v>436</v>
      </c>
      <c r="D485" t="s">
        <v>170</v>
      </c>
      <c r="E485" t="s">
        <v>118</v>
      </c>
      <c r="G485" t="s">
        <v>198</v>
      </c>
      <c r="H485" t="s">
        <v>467</v>
      </c>
      <c r="I485" t="s">
        <v>702</v>
      </c>
      <c r="K485" t="s">
        <v>213</v>
      </c>
      <c r="L485">
        <v>2006</v>
      </c>
      <c r="M485" t="s">
        <v>198</v>
      </c>
      <c r="P485" s="240"/>
      <c r="Q485">
        <v>0</v>
      </c>
      <c r="AO485">
        <f>VLOOKUP(A485,ورقة4!A$3:A$560,1,0)</f>
        <v>814817</v>
      </c>
      <c r="AP485">
        <v>814817</v>
      </c>
    </row>
    <row r="486" spans="1:43" customFormat="1" x14ac:dyDescent="0.25">
      <c r="A486">
        <v>814841</v>
      </c>
      <c r="B486" t="s">
        <v>1515</v>
      </c>
      <c r="C486" t="s">
        <v>62</v>
      </c>
      <c r="D486" t="s">
        <v>156</v>
      </c>
      <c r="E486" t="s">
        <v>118</v>
      </c>
      <c r="G486" t="s">
        <v>198</v>
      </c>
      <c r="H486" t="s">
        <v>467</v>
      </c>
      <c r="I486" t="s">
        <v>702</v>
      </c>
      <c r="K486" t="s">
        <v>213</v>
      </c>
      <c r="L486">
        <v>2019</v>
      </c>
      <c r="M486" t="s">
        <v>198</v>
      </c>
      <c r="N486" t="s">
        <v>198</v>
      </c>
      <c r="P486" s="240"/>
      <c r="Q486">
        <v>0</v>
      </c>
      <c r="AO486">
        <f>VLOOKUP(A486,ورقة4!A$3:A$560,1,0)</f>
        <v>814841</v>
      </c>
      <c r="AP486">
        <v>814841</v>
      </c>
    </row>
    <row r="487" spans="1:43" customFormat="1" x14ac:dyDescent="0.25">
      <c r="A487">
        <v>814846</v>
      </c>
      <c r="B487" t="s">
        <v>1516</v>
      </c>
      <c r="C487" t="s">
        <v>278</v>
      </c>
      <c r="D487" t="s">
        <v>1490</v>
      </c>
      <c r="E487" t="s">
        <v>668</v>
      </c>
      <c r="G487" t="s">
        <v>198</v>
      </c>
      <c r="H487" t="s">
        <v>680</v>
      </c>
      <c r="I487" t="s">
        <v>231</v>
      </c>
      <c r="K487" t="s">
        <v>653</v>
      </c>
      <c r="L487">
        <v>2005</v>
      </c>
      <c r="M487" t="s">
        <v>198</v>
      </c>
      <c r="N487" t="s">
        <v>198</v>
      </c>
      <c r="P487" s="240"/>
      <c r="Q487">
        <v>0</v>
      </c>
      <c r="AO487">
        <f>VLOOKUP(A487,ورقة4!A$3:A$560,1,0)</f>
        <v>814846</v>
      </c>
      <c r="AP487">
        <v>814846</v>
      </c>
    </row>
    <row r="488" spans="1:43" customFormat="1" x14ac:dyDescent="0.25">
      <c r="A488">
        <v>814849</v>
      </c>
      <c r="B488" t="s">
        <v>1517</v>
      </c>
      <c r="C488" t="s">
        <v>73</v>
      </c>
      <c r="D488" t="s">
        <v>355</v>
      </c>
      <c r="E488" t="s">
        <v>117</v>
      </c>
      <c r="G488" t="s">
        <v>198</v>
      </c>
      <c r="H488" t="s">
        <v>467</v>
      </c>
      <c r="I488" t="s">
        <v>702</v>
      </c>
      <c r="K488" t="s">
        <v>212</v>
      </c>
      <c r="L488">
        <v>2002</v>
      </c>
      <c r="M488" t="s">
        <v>198</v>
      </c>
      <c r="N488" t="s">
        <v>200</v>
      </c>
      <c r="P488" s="240"/>
      <c r="Q488">
        <v>0</v>
      </c>
      <c r="AO488">
        <f>VLOOKUP(A488,ورقة4!A$3:A$560,1,0)</f>
        <v>814849</v>
      </c>
      <c r="AP488">
        <v>814849</v>
      </c>
    </row>
    <row r="489" spans="1:43" customFormat="1" x14ac:dyDescent="0.25">
      <c r="A489">
        <v>814853</v>
      </c>
      <c r="B489" t="s">
        <v>1586</v>
      </c>
      <c r="C489" t="s">
        <v>1518</v>
      </c>
      <c r="D489" t="s">
        <v>151</v>
      </c>
      <c r="E489" t="s">
        <v>117</v>
      </c>
      <c r="G489" t="s">
        <v>198</v>
      </c>
      <c r="H489" t="s">
        <v>467</v>
      </c>
      <c r="I489" t="s">
        <v>702</v>
      </c>
      <c r="K489" t="s">
        <v>652</v>
      </c>
      <c r="L489">
        <v>1998</v>
      </c>
      <c r="M489" t="s">
        <v>209</v>
      </c>
      <c r="N489" t="s">
        <v>209</v>
      </c>
      <c r="P489" s="240"/>
      <c r="Q489">
        <v>0</v>
      </c>
      <c r="AO489">
        <f>VLOOKUP(A489,ورقة4!A$3:A$560,1,0)</f>
        <v>814853</v>
      </c>
      <c r="AP489">
        <v>814853</v>
      </c>
    </row>
    <row r="490" spans="1:43" customFormat="1" x14ac:dyDescent="0.25">
      <c r="A490">
        <v>800486</v>
      </c>
      <c r="B490" t="s">
        <v>707</v>
      </c>
      <c r="C490" t="s">
        <v>93</v>
      </c>
      <c r="D490" t="s">
        <v>165</v>
      </c>
      <c r="E490" t="s">
        <v>117</v>
      </c>
      <c r="G490" t="s">
        <v>1525</v>
      </c>
      <c r="H490" t="s">
        <v>467</v>
      </c>
      <c r="I490" t="s">
        <v>231</v>
      </c>
      <c r="K490">
        <v>0</v>
      </c>
      <c r="L490">
        <v>0</v>
      </c>
      <c r="M490">
        <v>0</v>
      </c>
      <c r="P490" s="240"/>
      <c r="Q490">
        <v>0</v>
      </c>
      <c r="AN490" t="s">
        <v>667</v>
      </c>
      <c r="AO490">
        <f>VLOOKUP(A490,ورقة4!A$3:A$560,1,0)</f>
        <v>800486</v>
      </c>
      <c r="AQ490" t="s">
        <v>697</v>
      </c>
    </row>
    <row r="491" spans="1:43" customFormat="1" x14ac:dyDescent="0.25">
      <c r="A491">
        <v>801196</v>
      </c>
      <c r="B491" t="s">
        <v>720</v>
      </c>
      <c r="C491" t="s">
        <v>550</v>
      </c>
      <c r="D491" t="s">
        <v>721</v>
      </c>
      <c r="E491" t="s">
        <v>117</v>
      </c>
      <c r="G491" t="s">
        <v>692</v>
      </c>
      <c r="H491" t="s">
        <v>467</v>
      </c>
      <c r="I491" t="s">
        <v>231</v>
      </c>
      <c r="K491">
        <v>0</v>
      </c>
      <c r="L491">
        <v>0</v>
      </c>
      <c r="M491">
        <v>0</v>
      </c>
      <c r="N491" t="s">
        <v>453</v>
      </c>
      <c r="P491" s="240"/>
      <c r="Q491">
        <v>0</v>
      </c>
      <c r="AN491" t="s">
        <v>667</v>
      </c>
      <c r="AO491">
        <f>VLOOKUP(A491,ورقة4!A$3:A$560,1,0)</f>
        <v>801196</v>
      </c>
      <c r="AQ491" t="s">
        <v>1589</v>
      </c>
    </row>
    <row r="492" spans="1:43" customFormat="1" x14ac:dyDescent="0.25">
      <c r="A492">
        <v>805390</v>
      </c>
      <c r="B492" t="s">
        <v>791</v>
      </c>
      <c r="C492" t="s">
        <v>88</v>
      </c>
      <c r="D492" t="s">
        <v>140</v>
      </c>
      <c r="E492" t="s">
        <v>118</v>
      </c>
      <c r="G492" t="s">
        <v>692</v>
      </c>
      <c r="H492" t="s">
        <v>467</v>
      </c>
      <c r="I492" t="s">
        <v>231</v>
      </c>
      <c r="K492">
        <v>0</v>
      </c>
      <c r="L492">
        <v>0</v>
      </c>
      <c r="M492">
        <v>0</v>
      </c>
      <c r="N492" t="s">
        <v>453</v>
      </c>
      <c r="P492" s="240"/>
      <c r="Q492">
        <v>0</v>
      </c>
      <c r="AN492" t="s">
        <v>667</v>
      </c>
      <c r="AO492">
        <f>VLOOKUP(A492,ورقة4!A$3:A$560,1,0)</f>
        <v>805390</v>
      </c>
    </row>
    <row r="493" spans="1:43" customFormat="1" x14ac:dyDescent="0.25">
      <c r="A493">
        <v>805448</v>
      </c>
      <c r="B493" t="s">
        <v>796</v>
      </c>
      <c r="C493" t="s">
        <v>275</v>
      </c>
      <c r="D493" t="s">
        <v>136</v>
      </c>
      <c r="E493" t="s">
        <v>118</v>
      </c>
      <c r="G493" t="s">
        <v>204</v>
      </c>
      <c r="H493" t="s">
        <v>467</v>
      </c>
      <c r="I493" t="s">
        <v>231</v>
      </c>
      <c r="K493">
        <v>0</v>
      </c>
      <c r="L493">
        <v>0</v>
      </c>
      <c r="M493">
        <v>0</v>
      </c>
      <c r="N493" t="s">
        <v>201</v>
      </c>
      <c r="P493" s="240"/>
      <c r="Q493">
        <v>0</v>
      </c>
      <c r="AN493" t="s">
        <v>667</v>
      </c>
      <c r="AO493">
        <f>VLOOKUP(A493,ورقة4!A$3:A$560,1,0)</f>
        <v>805448</v>
      </c>
      <c r="AQ493" t="s">
        <v>693</v>
      </c>
    </row>
    <row r="494" spans="1:43" customFormat="1" x14ac:dyDescent="0.25">
      <c r="A494">
        <v>805610</v>
      </c>
      <c r="B494" t="s">
        <v>803</v>
      </c>
      <c r="C494" t="s">
        <v>804</v>
      </c>
      <c r="D494" t="s">
        <v>155</v>
      </c>
      <c r="E494" t="s">
        <v>117</v>
      </c>
      <c r="G494" t="s">
        <v>198</v>
      </c>
      <c r="H494" t="s">
        <v>467</v>
      </c>
      <c r="I494" t="s">
        <v>231</v>
      </c>
      <c r="K494">
        <v>0</v>
      </c>
      <c r="L494">
        <v>0</v>
      </c>
      <c r="M494">
        <v>0</v>
      </c>
      <c r="N494" t="s">
        <v>198</v>
      </c>
      <c r="P494" s="240"/>
      <c r="Q494">
        <v>0</v>
      </c>
      <c r="AN494" t="s">
        <v>667</v>
      </c>
      <c r="AO494">
        <f>VLOOKUP(A494,ورقة4!A$3:A$560,1,0)</f>
        <v>805610</v>
      </c>
      <c r="AQ494" t="s">
        <v>695</v>
      </c>
    </row>
    <row r="495" spans="1:43" customFormat="1" x14ac:dyDescent="0.25">
      <c r="A495">
        <v>805694</v>
      </c>
      <c r="B495" t="s">
        <v>806</v>
      </c>
      <c r="C495" t="s">
        <v>272</v>
      </c>
      <c r="D495" t="s">
        <v>163</v>
      </c>
      <c r="E495" t="s">
        <v>117</v>
      </c>
      <c r="G495" t="s">
        <v>198</v>
      </c>
      <c r="H495" t="s">
        <v>467</v>
      </c>
      <c r="I495" t="s">
        <v>231</v>
      </c>
      <c r="K495" t="s">
        <v>1532</v>
      </c>
      <c r="L495">
        <v>2007</v>
      </c>
      <c r="M495" t="s">
        <v>198</v>
      </c>
      <c r="N495" t="s">
        <v>453</v>
      </c>
      <c r="P495" s="240"/>
      <c r="Q495">
        <v>0</v>
      </c>
      <c r="AN495" t="s">
        <v>667</v>
      </c>
      <c r="AO495">
        <f>VLOOKUP(A495,ورقة4!A$3:A$560,1,0)</f>
        <v>805694</v>
      </c>
      <c r="AQ495" t="s">
        <v>731</v>
      </c>
    </row>
    <row r="496" spans="1:43" customFormat="1" x14ac:dyDescent="0.25">
      <c r="A496">
        <v>806162</v>
      </c>
      <c r="B496" t="s">
        <v>817</v>
      </c>
      <c r="C496" t="s">
        <v>60</v>
      </c>
      <c r="D496" t="s">
        <v>776</v>
      </c>
      <c r="E496" t="s">
        <v>118</v>
      </c>
      <c r="G496" t="s">
        <v>198</v>
      </c>
      <c r="H496" t="s">
        <v>467</v>
      </c>
      <c r="I496" t="s">
        <v>231</v>
      </c>
      <c r="K496">
        <v>0</v>
      </c>
      <c r="L496">
        <v>0</v>
      </c>
      <c r="M496">
        <v>0</v>
      </c>
      <c r="N496" t="s">
        <v>198</v>
      </c>
      <c r="P496" s="240"/>
      <c r="Q496">
        <v>0</v>
      </c>
      <c r="AN496" t="s">
        <v>667</v>
      </c>
      <c r="AO496">
        <f>VLOOKUP(A496,ورقة4!A$3:A$560,1,0)</f>
        <v>806162</v>
      </c>
    </row>
    <row r="497" spans="1:43" customFormat="1" x14ac:dyDescent="0.25">
      <c r="A497">
        <v>806218</v>
      </c>
      <c r="B497" t="s">
        <v>821</v>
      </c>
      <c r="C497" t="s">
        <v>71</v>
      </c>
      <c r="D497" t="s">
        <v>181</v>
      </c>
      <c r="E497" t="s">
        <v>118</v>
      </c>
      <c r="G497" t="s">
        <v>198</v>
      </c>
      <c r="H497" t="s">
        <v>467</v>
      </c>
      <c r="I497" t="s">
        <v>231</v>
      </c>
      <c r="K497" t="s">
        <v>653</v>
      </c>
      <c r="L497">
        <v>2014</v>
      </c>
      <c r="M497" t="s">
        <v>198</v>
      </c>
      <c r="N497" t="s">
        <v>198</v>
      </c>
      <c r="P497" s="240"/>
      <c r="Q497">
        <v>0</v>
      </c>
      <c r="AN497" t="s">
        <v>667</v>
      </c>
      <c r="AO497">
        <f>VLOOKUP(A497,ورقة4!A$3:A$560,1,0)</f>
        <v>806218</v>
      </c>
      <c r="AQ497" t="s">
        <v>716</v>
      </c>
    </row>
    <row r="498" spans="1:43" customFormat="1" x14ac:dyDescent="0.25">
      <c r="A498">
        <v>806225</v>
      </c>
      <c r="B498" t="s">
        <v>822</v>
      </c>
      <c r="C498" t="s">
        <v>369</v>
      </c>
      <c r="D498" t="s">
        <v>165</v>
      </c>
      <c r="E498" t="s">
        <v>118</v>
      </c>
      <c r="G498" t="s">
        <v>198</v>
      </c>
      <c r="H498" t="s">
        <v>467</v>
      </c>
      <c r="I498" t="s">
        <v>231</v>
      </c>
      <c r="K498" t="s">
        <v>653</v>
      </c>
      <c r="L498">
        <v>2010</v>
      </c>
      <c r="M498" t="s">
        <v>198</v>
      </c>
      <c r="N498" t="s">
        <v>198</v>
      </c>
      <c r="P498" s="240"/>
      <c r="Q498">
        <v>0</v>
      </c>
      <c r="AN498" t="s">
        <v>667</v>
      </c>
      <c r="AO498">
        <f>VLOOKUP(A498,ورقة4!A$3:A$560,1,0)</f>
        <v>806225</v>
      </c>
      <c r="AQ498" t="s">
        <v>1589</v>
      </c>
    </row>
    <row r="499" spans="1:43" customFormat="1" x14ac:dyDescent="0.25">
      <c r="A499">
        <v>806554</v>
      </c>
      <c r="B499" t="s">
        <v>838</v>
      </c>
      <c r="C499" t="s">
        <v>285</v>
      </c>
      <c r="D499" t="s">
        <v>348</v>
      </c>
      <c r="E499" t="s">
        <v>117</v>
      </c>
      <c r="G499" t="s">
        <v>198</v>
      </c>
      <c r="H499" t="s">
        <v>467</v>
      </c>
      <c r="I499" t="s">
        <v>231</v>
      </c>
      <c r="K499" t="s">
        <v>213</v>
      </c>
      <c r="L499">
        <v>1998</v>
      </c>
      <c r="M499" t="s">
        <v>198</v>
      </c>
      <c r="N499" t="s">
        <v>198</v>
      </c>
      <c r="P499" s="240"/>
      <c r="Q499">
        <v>0</v>
      </c>
      <c r="AN499" t="s">
        <v>667</v>
      </c>
      <c r="AO499">
        <f>VLOOKUP(A499,ورقة4!A$3:A$560,1,0)</f>
        <v>806554</v>
      </c>
      <c r="AQ499" t="s">
        <v>696</v>
      </c>
    </row>
    <row r="500" spans="1:43" customFormat="1" x14ac:dyDescent="0.25">
      <c r="A500">
        <v>806605</v>
      </c>
      <c r="B500" t="s">
        <v>843</v>
      </c>
      <c r="C500" t="s">
        <v>86</v>
      </c>
      <c r="D500" t="s">
        <v>722</v>
      </c>
      <c r="E500" t="s">
        <v>117</v>
      </c>
      <c r="G500" t="s">
        <v>198</v>
      </c>
      <c r="H500" t="s">
        <v>467</v>
      </c>
      <c r="I500" t="s">
        <v>231</v>
      </c>
      <c r="K500" t="s">
        <v>212</v>
      </c>
      <c r="L500">
        <v>2009</v>
      </c>
      <c r="M500" t="s">
        <v>198</v>
      </c>
      <c r="N500" t="s">
        <v>198</v>
      </c>
      <c r="P500" s="240"/>
      <c r="Q500">
        <v>0</v>
      </c>
      <c r="AN500" t="s">
        <v>667</v>
      </c>
      <c r="AO500">
        <f>VLOOKUP(A500,ورقة4!A$3:A$560,1,0)</f>
        <v>806605</v>
      </c>
    </row>
    <row r="501" spans="1:43" customFormat="1" x14ac:dyDescent="0.25">
      <c r="A501">
        <v>807055</v>
      </c>
      <c r="B501" t="s">
        <v>862</v>
      </c>
      <c r="C501" t="s">
        <v>77</v>
      </c>
      <c r="D501" t="s">
        <v>311</v>
      </c>
      <c r="E501" t="s">
        <v>118</v>
      </c>
      <c r="G501" t="s">
        <v>692</v>
      </c>
      <c r="H501" t="s">
        <v>467</v>
      </c>
      <c r="I501" t="s">
        <v>231</v>
      </c>
      <c r="K501">
        <v>0</v>
      </c>
      <c r="L501">
        <v>0</v>
      </c>
      <c r="M501">
        <v>0</v>
      </c>
      <c r="N501" t="s">
        <v>453</v>
      </c>
      <c r="P501" s="240"/>
      <c r="Q501">
        <v>0</v>
      </c>
      <c r="AN501" t="s">
        <v>667</v>
      </c>
      <c r="AO501">
        <f>VLOOKUP(A501,ورقة4!A$3:A$560,1,0)</f>
        <v>807055</v>
      </c>
      <c r="AQ501" t="s">
        <v>695</v>
      </c>
    </row>
    <row r="502" spans="1:43" customFormat="1" x14ac:dyDescent="0.25">
      <c r="A502">
        <v>807206</v>
      </c>
      <c r="B502" t="s">
        <v>873</v>
      </c>
      <c r="C502" t="s">
        <v>88</v>
      </c>
      <c r="D502" t="s">
        <v>145</v>
      </c>
      <c r="E502" t="s">
        <v>117</v>
      </c>
      <c r="G502" t="s">
        <v>198</v>
      </c>
      <c r="H502" t="s">
        <v>467</v>
      </c>
      <c r="I502" t="s">
        <v>231</v>
      </c>
      <c r="K502" t="s">
        <v>213</v>
      </c>
      <c r="L502">
        <v>2016</v>
      </c>
      <c r="M502" t="s">
        <v>198</v>
      </c>
      <c r="N502" t="s">
        <v>198</v>
      </c>
      <c r="P502" s="240"/>
      <c r="Q502">
        <v>0</v>
      </c>
      <c r="AN502" t="s">
        <v>667</v>
      </c>
      <c r="AO502">
        <f>VLOOKUP(A502,ورقة4!A$3:A$560,1,0)</f>
        <v>807206</v>
      </c>
    </row>
    <row r="503" spans="1:43" customFormat="1" x14ac:dyDescent="0.25">
      <c r="A503">
        <v>807232</v>
      </c>
      <c r="B503" t="s">
        <v>875</v>
      </c>
      <c r="C503" t="s">
        <v>361</v>
      </c>
      <c r="D503" t="s">
        <v>876</v>
      </c>
      <c r="E503" t="s">
        <v>118</v>
      </c>
      <c r="G503" t="s">
        <v>198</v>
      </c>
      <c r="H503" t="s">
        <v>467</v>
      </c>
      <c r="I503" t="s">
        <v>231</v>
      </c>
      <c r="K503" t="s">
        <v>213</v>
      </c>
      <c r="L503">
        <v>2014</v>
      </c>
      <c r="M503" t="s">
        <v>198</v>
      </c>
      <c r="N503" t="s">
        <v>206</v>
      </c>
      <c r="P503" s="240"/>
      <c r="Q503">
        <v>0</v>
      </c>
      <c r="AN503" t="s">
        <v>667</v>
      </c>
      <c r="AO503">
        <f>VLOOKUP(A503,ورقة4!A$3:A$560,1,0)</f>
        <v>807232</v>
      </c>
      <c r="AQ503" t="s">
        <v>693</v>
      </c>
    </row>
    <row r="504" spans="1:43" customFormat="1" x14ac:dyDescent="0.25">
      <c r="A504">
        <v>807441</v>
      </c>
      <c r="B504" t="s">
        <v>891</v>
      </c>
      <c r="C504" t="s">
        <v>259</v>
      </c>
      <c r="D504" t="s">
        <v>302</v>
      </c>
      <c r="E504" t="s">
        <v>117</v>
      </c>
      <c r="G504">
        <v>0</v>
      </c>
      <c r="H504" t="s">
        <v>467</v>
      </c>
      <c r="I504" t="s">
        <v>231</v>
      </c>
      <c r="K504" t="s">
        <v>212</v>
      </c>
      <c r="L504">
        <v>2016</v>
      </c>
      <c r="M504" t="s">
        <v>198</v>
      </c>
      <c r="N504" t="s">
        <v>203</v>
      </c>
      <c r="P504" s="240"/>
      <c r="Q504">
        <v>0</v>
      </c>
      <c r="AN504" t="s">
        <v>667</v>
      </c>
      <c r="AO504">
        <f>VLOOKUP(A504,ورقة4!A$3:A$560,1,0)</f>
        <v>807441</v>
      </c>
      <c r="AQ504" t="s">
        <v>1589</v>
      </c>
    </row>
    <row r="505" spans="1:43" customFormat="1" x14ac:dyDescent="0.25">
      <c r="A505">
        <v>807450</v>
      </c>
      <c r="B505" t="s">
        <v>892</v>
      </c>
      <c r="C505" t="s">
        <v>90</v>
      </c>
      <c r="D505" t="s">
        <v>177</v>
      </c>
      <c r="E505" t="s">
        <v>117</v>
      </c>
      <c r="G505" t="s">
        <v>692</v>
      </c>
      <c r="H505" t="s">
        <v>467</v>
      </c>
      <c r="I505" t="s">
        <v>231</v>
      </c>
      <c r="K505">
        <v>0</v>
      </c>
      <c r="L505">
        <v>0</v>
      </c>
      <c r="M505">
        <v>0</v>
      </c>
      <c r="N505" t="s">
        <v>453</v>
      </c>
      <c r="P505" s="240"/>
      <c r="Q505">
        <v>0</v>
      </c>
      <c r="AN505" t="s">
        <v>667</v>
      </c>
      <c r="AO505">
        <f>VLOOKUP(A505,ورقة4!A$3:A$560,1,0)</f>
        <v>807450</v>
      </c>
    </row>
    <row r="506" spans="1:43" customFormat="1" x14ac:dyDescent="0.25">
      <c r="A506">
        <v>807685</v>
      </c>
      <c r="B506" t="s">
        <v>907</v>
      </c>
      <c r="C506" t="s">
        <v>85</v>
      </c>
      <c r="D506" t="s">
        <v>258</v>
      </c>
      <c r="E506" t="s">
        <v>117</v>
      </c>
      <c r="G506" t="s">
        <v>692</v>
      </c>
      <c r="H506" t="s">
        <v>479</v>
      </c>
      <c r="I506" t="s">
        <v>231</v>
      </c>
      <c r="K506">
        <v>0</v>
      </c>
      <c r="L506">
        <v>0</v>
      </c>
      <c r="M506">
        <v>0</v>
      </c>
      <c r="N506" t="s">
        <v>453</v>
      </c>
      <c r="P506" s="240"/>
      <c r="Q506">
        <v>0</v>
      </c>
      <c r="AN506" t="s">
        <v>667</v>
      </c>
      <c r="AO506">
        <f>VLOOKUP(A506,ورقة4!A$3:A$560,1,0)</f>
        <v>807685</v>
      </c>
      <c r="AQ506" t="s">
        <v>695</v>
      </c>
    </row>
    <row r="507" spans="1:43" customFormat="1" x14ac:dyDescent="0.25">
      <c r="A507">
        <v>807893</v>
      </c>
      <c r="B507" t="s">
        <v>923</v>
      </c>
      <c r="C507" t="s">
        <v>299</v>
      </c>
      <c r="D507" t="s">
        <v>154</v>
      </c>
      <c r="E507" t="s">
        <v>117</v>
      </c>
      <c r="G507" t="s">
        <v>692</v>
      </c>
      <c r="H507" t="s">
        <v>467</v>
      </c>
      <c r="I507" t="s">
        <v>231</v>
      </c>
      <c r="K507">
        <v>0</v>
      </c>
      <c r="L507">
        <v>0</v>
      </c>
      <c r="M507">
        <v>0</v>
      </c>
      <c r="N507" t="s">
        <v>453</v>
      </c>
      <c r="P507" s="240"/>
      <c r="Q507">
        <v>0</v>
      </c>
      <c r="AN507" t="s">
        <v>667</v>
      </c>
      <c r="AO507">
        <f>VLOOKUP(A507,ورقة4!A$3:A$560,1,0)</f>
        <v>807893</v>
      </c>
      <c r="AQ507" t="s">
        <v>716</v>
      </c>
    </row>
    <row r="508" spans="1:43" customFormat="1" x14ac:dyDescent="0.25">
      <c r="A508">
        <v>808016</v>
      </c>
      <c r="B508" t="s">
        <v>927</v>
      </c>
      <c r="C508" t="s">
        <v>61</v>
      </c>
      <c r="D508" t="s">
        <v>867</v>
      </c>
      <c r="E508" t="s">
        <v>117</v>
      </c>
      <c r="G508" t="s">
        <v>637</v>
      </c>
      <c r="H508" t="s">
        <v>467</v>
      </c>
      <c r="I508" t="s">
        <v>231</v>
      </c>
      <c r="K508">
        <v>0</v>
      </c>
      <c r="L508">
        <v>0</v>
      </c>
      <c r="M508">
        <v>0</v>
      </c>
      <c r="N508" t="s">
        <v>211</v>
      </c>
      <c r="P508" s="240"/>
      <c r="Q508">
        <v>0</v>
      </c>
      <c r="AN508" t="s">
        <v>667</v>
      </c>
      <c r="AO508">
        <f>VLOOKUP(A508,ورقة4!A$3:A$560,1,0)</f>
        <v>808016</v>
      </c>
      <c r="AQ508" t="s">
        <v>696</v>
      </c>
    </row>
    <row r="509" spans="1:43" customFormat="1" x14ac:dyDescent="0.25">
      <c r="A509">
        <v>808059</v>
      </c>
      <c r="B509" t="s">
        <v>931</v>
      </c>
      <c r="C509" t="s">
        <v>61</v>
      </c>
      <c r="D509" t="s">
        <v>257</v>
      </c>
      <c r="E509" t="s">
        <v>117</v>
      </c>
      <c r="G509" t="s">
        <v>1538</v>
      </c>
      <c r="H509" t="s">
        <v>467</v>
      </c>
      <c r="I509" t="s">
        <v>231</v>
      </c>
      <c r="K509" t="s">
        <v>652</v>
      </c>
      <c r="L509">
        <v>1994</v>
      </c>
      <c r="M509" t="s">
        <v>208</v>
      </c>
      <c r="N509" t="s">
        <v>208</v>
      </c>
      <c r="P509" s="240"/>
      <c r="Q509">
        <v>0</v>
      </c>
      <c r="AN509" t="s">
        <v>667</v>
      </c>
      <c r="AO509">
        <f>VLOOKUP(A509,ورقة4!A$3:A$560,1,0)</f>
        <v>808059</v>
      </c>
    </row>
    <row r="510" spans="1:43" customFormat="1" x14ac:dyDescent="0.25">
      <c r="A510">
        <v>808069</v>
      </c>
      <c r="B510" t="s">
        <v>932</v>
      </c>
      <c r="C510" t="s">
        <v>331</v>
      </c>
      <c r="D510" t="s">
        <v>308</v>
      </c>
      <c r="E510" t="s">
        <v>117</v>
      </c>
      <c r="G510" t="s">
        <v>692</v>
      </c>
      <c r="H510" t="s">
        <v>467</v>
      </c>
      <c r="I510" t="s">
        <v>231</v>
      </c>
      <c r="K510">
        <v>0</v>
      </c>
      <c r="L510">
        <v>0</v>
      </c>
      <c r="M510">
        <v>0</v>
      </c>
      <c r="N510" t="s">
        <v>453</v>
      </c>
      <c r="P510" s="240"/>
      <c r="Q510">
        <v>0</v>
      </c>
      <c r="AN510" t="s">
        <v>667</v>
      </c>
      <c r="AO510">
        <f>VLOOKUP(A510,ورقة4!A$3:A$560,1,0)</f>
        <v>808069</v>
      </c>
    </row>
    <row r="511" spans="1:43" customFormat="1" x14ac:dyDescent="0.25">
      <c r="A511">
        <v>808369</v>
      </c>
      <c r="B511" t="s">
        <v>943</v>
      </c>
      <c r="C511" t="s">
        <v>63</v>
      </c>
      <c r="D511" t="s">
        <v>944</v>
      </c>
      <c r="E511" t="s">
        <v>117</v>
      </c>
      <c r="G511" t="s">
        <v>198</v>
      </c>
      <c r="H511" t="s">
        <v>467</v>
      </c>
      <c r="I511" t="s">
        <v>231</v>
      </c>
      <c r="K511" t="s">
        <v>213</v>
      </c>
      <c r="L511">
        <v>2011</v>
      </c>
      <c r="M511" t="s">
        <v>198</v>
      </c>
      <c r="N511" t="s">
        <v>206</v>
      </c>
      <c r="P511" s="240"/>
      <c r="Q511">
        <v>0</v>
      </c>
      <c r="AN511" t="s">
        <v>667</v>
      </c>
      <c r="AO511">
        <f>VLOOKUP(A511,ورقة4!A$3:A$560,1,0)</f>
        <v>808369</v>
      </c>
      <c r="AQ511" t="s">
        <v>1590</v>
      </c>
    </row>
    <row r="512" spans="1:43" customFormat="1" x14ac:dyDescent="0.25">
      <c r="A512">
        <v>808373</v>
      </c>
      <c r="B512" t="s">
        <v>945</v>
      </c>
      <c r="C512" t="s">
        <v>887</v>
      </c>
      <c r="D512" t="s">
        <v>900</v>
      </c>
      <c r="E512" t="s">
        <v>117</v>
      </c>
      <c r="G512" t="s">
        <v>1539</v>
      </c>
      <c r="H512" t="s">
        <v>467</v>
      </c>
      <c r="I512" t="s">
        <v>231</v>
      </c>
      <c r="K512" t="s">
        <v>653</v>
      </c>
      <c r="L512">
        <v>2015</v>
      </c>
      <c r="M512" t="s">
        <v>209</v>
      </c>
      <c r="N512" t="s">
        <v>201</v>
      </c>
      <c r="P512" s="240"/>
      <c r="Q512">
        <v>0</v>
      </c>
      <c r="AN512" t="s">
        <v>667</v>
      </c>
      <c r="AO512">
        <f>VLOOKUP(A512,ورقة4!A$3:A$560,1,0)</f>
        <v>808373</v>
      </c>
      <c r="AQ512" t="s">
        <v>731</v>
      </c>
    </row>
    <row r="513" spans="1:43" customFormat="1" x14ac:dyDescent="0.25">
      <c r="A513">
        <v>808874</v>
      </c>
      <c r="B513" t="s">
        <v>984</v>
      </c>
      <c r="C513" t="s">
        <v>334</v>
      </c>
      <c r="D513" t="s">
        <v>171</v>
      </c>
      <c r="E513" t="s">
        <v>117</v>
      </c>
      <c r="G513" t="s">
        <v>198</v>
      </c>
      <c r="H513" t="s">
        <v>467</v>
      </c>
      <c r="I513" t="s">
        <v>231</v>
      </c>
      <c r="K513" t="s">
        <v>652</v>
      </c>
      <c r="L513">
        <v>2007</v>
      </c>
      <c r="M513" t="s">
        <v>198</v>
      </c>
      <c r="N513" t="s">
        <v>209</v>
      </c>
      <c r="P513" s="240"/>
      <c r="Q513">
        <v>0</v>
      </c>
      <c r="AN513" t="s">
        <v>667</v>
      </c>
      <c r="AO513">
        <f>VLOOKUP(A513,ورقة4!A$3:A$560,1,0)</f>
        <v>808874</v>
      </c>
      <c r="AQ513" t="s">
        <v>1590</v>
      </c>
    </row>
    <row r="514" spans="1:43" customFormat="1" x14ac:dyDescent="0.25">
      <c r="A514">
        <v>809133</v>
      </c>
      <c r="B514" t="s">
        <v>1007</v>
      </c>
      <c r="C514" t="s">
        <v>77</v>
      </c>
      <c r="D514" t="s">
        <v>647</v>
      </c>
      <c r="E514" t="s">
        <v>118</v>
      </c>
      <c r="G514" t="s">
        <v>198</v>
      </c>
      <c r="H514" t="s">
        <v>467</v>
      </c>
      <c r="I514" t="s">
        <v>231</v>
      </c>
      <c r="K514">
        <v>0</v>
      </c>
      <c r="L514">
        <v>0</v>
      </c>
      <c r="M514">
        <v>0</v>
      </c>
      <c r="N514" t="s">
        <v>200</v>
      </c>
      <c r="P514" s="240"/>
      <c r="Q514">
        <v>0</v>
      </c>
      <c r="AN514" t="s">
        <v>667</v>
      </c>
      <c r="AO514">
        <f>VLOOKUP(A514,ورقة4!A$3:A$560,1,0)</f>
        <v>809133</v>
      </c>
      <c r="AQ514" t="s">
        <v>731</v>
      </c>
    </row>
    <row r="515" spans="1:43" customFormat="1" x14ac:dyDescent="0.25">
      <c r="A515">
        <v>809215</v>
      </c>
      <c r="B515" t="s">
        <v>1017</v>
      </c>
      <c r="C515" t="s">
        <v>63</v>
      </c>
      <c r="D515" t="s">
        <v>1018</v>
      </c>
      <c r="E515" t="s">
        <v>117</v>
      </c>
      <c r="G515" t="s">
        <v>514</v>
      </c>
      <c r="H515" t="s">
        <v>467</v>
      </c>
      <c r="I515" t="s">
        <v>231</v>
      </c>
      <c r="K515">
        <v>0</v>
      </c>
      <c r="L515">
        <v>0</v>
      </c>
      <c r="M515">
        <v>0</v>
      </c>
      <c r="N515" t="s">
        <v>206</v>
      </c>
      <c r="P515" s="240"/>
      <c r="Q515">
        <v>0</v>
      </c>
      <c r="AN515" t="s">
        <v>667</v>
      </c>
      <c r="AO515">
        <f>VLOOKUP(A515,ورقة4!A$3:A$560,1,0)</f>
        <v>809215</v>
      </c>
      <c r="AQ515" t="s">
        <v>695</v>
      </c>
    </row>
    <row r="516" spans="1:43" customFormat="1" x14ac:dyDescent="0.25">
      <c r="A516">
        <v>809398</v>
      </c>
      <c r="B516" t="s">
        <v>1040</v>
      </c>
      <c r="C516" t="s">
        <v>272</v>
      </c>
      <c r="D516" t="s">
        <v>157</v>
      </c>
      <c r="E516" t="s">
        <v>117</v>
      </c>
      <c r="G516" t="s">
        <v>198</v>
      </c>
      <c r="H516" t="s">
        <v>467</v>
      </c>
      <c r="I516" t="s">
        <v>231</v>
      </c>
      <c r="K516" t="s">
        <v>652</v>
      </c>
      <c r="L516">
        <v>2017</v>
      </c>
      <c r="M516" t="s">
        <v>198</v>
      </c>
      <c r="N516" t="s">
        <v>198</v>
      </c>
      <c r="P516" s="240"/>
      <c r="Q516">
        <v>0</v>
      </c>
      <c r="AN516" t="s">
        <v>667</v>
      </c>
      <c r="AO516">
        <f>VLOOKUP(A516,ورقة4!A$3:A$560,1,0)</f>
        <v>809398</v>
      </c>
    </row>
    <row r="517" spans="1:43" customFormat="1" x14ac:dyDescent="0.25">
      <c r="A517">
        <v>809692</v>
      </c>
      <c r="B517" t="s">
        <v>1058</v>
      </c>
      <c r="C517" t="s">
        <v>77</v>
      </c>
      <c r="D517" t="s">
        <v>266</v>
      </c>
      <c r="E517" t="s">
        <v>118</v>
      </c>
      <c r="G517" t="s">
        <v>198</v>
      </c>
      <c r="H517" t="s">
        <v>467</v>
      </c>
      <c r="I517" t="s">
        <v>231</v>
      </c>
      <c r="K517" t="s">
        <v>212</v>
      </c>
      <c r="L517">
        <v>2015</v>
      </c>
      <c r="M517" t="s">
        <v>198</v>
      </c>
      <c r="N517" t="s">
        <v>198</v>
      </c>
      <c r="P517" s="240"/>
      <c r="Q517">
        <v>0</v>
      </c>
      <c r="AN517" t="s">
        <v>667</v>
      </c>
      <c r="AO517">
        <f>VLOOKUP(A517,ورقة4!A$3:A$560,1,0)</f>
        <v>809692</v>
      </c>
    </row>
    <row r="518" spans="1:43" customFormat="1" x14ac:dyDescent="0.25">
      <c r="A518">
        <v>809731</v>
      </c>
      <c r="B518" t="s">
        <v>1061</v>
      </c>
      <c r="C518" t="s">
        <v>290</v>
      </c>
      <c r="D518" t="s">
        <v>142</v>
      </c>
      <c r="E518" t="s">
        <v>118</v>
      </c>
      <c r="G518" t="s">
        <v>198</v>
      </c>
      <c r="H518" t="s">
        <v>467</v>
      </c>
      <c r="I518" t="s">
        <v>231</v>
      </c>
      <c r="K518">
        <v>0</v>
      </c>
      <c r="L518">
        <v>0</v>
      </c>
      <c r="M518">
        <v>0</v>
      </c>
      <c r="P518" s="240"/>
      <c r="Q518">
        <v>0</v>
      </c>
      <c r="AN518" t="s">
        <v>667</v>
      </c>
      <c r="AO518">
        <f>VLOOKUP(A518,ورقة4!A$3:A$560,1,0)</f>
        <v>809731</v>
      </c>
    </row>
    <row r="519" spans="1:43" customFormat="1" x14ac:dyDescent="0.25">
      <c r="A519">
        <v>809746</v>
      </c>
      <c r="B519" t="s">
        <v>1062</v>
      </c>
      <c r="C519" t="s">
        <v>361</v>
      </c>
      <c r="D519" t="s">
        <v>153</v>
      </c>
      <c r="E519" t="s">
        <v>118</v>
      </c>
      <c r="G519" t="s">
        <v>500</v>
      </c>
      <c r="H519" t="s">
        <v>467</v>
      </c>
      <c r="I519" t="s">
        <v>231</v>
      </c>
      <c r="K519" t="s">
        <v>213</v>
      </c>
      <c r="L519">
        <v>2012</v>
      </c>
      <c r="M519" t="s">
        <v>198</v>
      </c>
      <c r="N519" t="s">
        <v>201</v>
      </c>
      <c r="P519" s="240"/>
      <c r="Q519">
        <v>0</v>
      </c>
      <c r="AN519" t="s">
        <v>667</v>
      </c>
      <c r="AO519">
        <f>VLOOKUP(A519,ورقة4!A$3:A$560,1,0)</f>
        <v>809746</v>
      </c>
    </row>
    <row r="520" spans="1:43" customFormat="1" x14ac:dyDescent="0.25">
      <c r="A520">
        <v>809856</v>
      </c>
      <c r="B520" t="s">
        <v>1073</v>
      </c>
      <c r="C520" t="s">
        <v>1074</v>
      </c>
      <c r="D520" t="s">
        <v>1075</v>
      </c>
      <c r="E520" t="s">
        <v>117</v>
      </c>
      <c r="G520" t="s">
        <v>470</v>
      </c>
      <c r="H520" t="s">
        <v>467</v>
      </c>
      <c r="I520" t="s">
        <v>231</v>
      </c>
      <c r="K520">
        <v>0</v>
      </c>
      <c r="L520">
        <v>0</v>
      </c>
      <c r="M520">
        <v>0</v>
      </c>
      <c r="N520" t="s">
        <v>204</v>
      </c>
      <c r="P520" s="240"/>
      <c r="Q520">
        <v>0</v>
      </c>
      <c r="AN520" t="s">
        <v>667</v>
      </c>
      <c r="AO520">
        <f>VLOOKUP(A520,ورقة4!A$3:A$560,1,0)</f>
        <v>809856</v>
      </c>
    </row>
    <row r="521" spans="1:43" customFormat="1" x14ac:dyDescent="0.25">
      <c r="A521">
        <v>809917</v>
      </c>
      <c r="B521" t="s">
        <v>1077</v>
      </c>
      <c r="C521" t="s">
        <v>109</v>
      </c>
      <c r="D521" t="s">
        <v>528</v>
      </c>
      <c r="E521" t="s">
        <v>117</v>
      </c>
      <c r="G521" t="s">
        <v>514</v>
      </c>
      <c r="H521" t="s">
        <v>467</v>
      </c>
      <c r="I521" t="s">
        <v>231</v>
      </c>
      <c r="K521">
        <v>0</v>
      </c>
      <c r="L521">
        <v>0</v>
      </c>
      <c r="M521">
        <v>0</v>
      </c>
      <c r="P521" s="240"/>
      <c r="Q521">
        <v>0</v>
      </c>
      <c r="AN521" t="s">
        <v>667</v>
      </c>
      <c r="AO521">
        <f>VLOOKUP(A521,ورقة4!A$3:A$560,1,0)</f>
        <v>809917</v>
      </c>
    </row>
    <row r="522" spans="1:43" customFormat="1" x14ac:dyDescent="0.25">
      <c r="A522">
        <v>810088</v>
      </c>
      <c r="B522" t="s">
        <v>1087</v>
      </c>
      <c r="C522" t="s">
        <v>97</v>
      </c>
      <c r="D522" t="s">
        <v>270</v>
      </c>
      <c r="E522" t="s">
        <v>117</v>
      </c>
      <c r="G522" t="s">
        <v>198</v>
      </c>
      <c r="H522" t="s">
        <v>467</v>
      </c>
      <c r="I522" t="s">
        <v>231</v>
      </c>
      <c r="K522" t="s">
        <v>212</v>
      </c>
      <c r="L522">
        <v>2016</v>
      </c>
      <c r="M522" t="s">
        <v>198</v>
      </c>
      <c r="N522" t="s">
        <v>198</v>
      </c>
      <c r="P522" s="240"/>
      <c r="Q522">
        <v>0</v>
      </c>
      <c r="AN522" t="s">
        <v>667</v>
      </c>
      <c r="AO522">
        <f>VLOOKUP(A522,ورقة4!A$3:A$560,1,0)</f>
        <v>810088</v>
      </c>
      <c r="AQ522" t="s">
        <v>696</v>
      </c>
    </row>
    <row r="523" spans="1:43" customFormat="1" x14ac:dyDescent="0.25">
      <c r="A523">
        <v>810101</v>
      </c>
      <c r="B523" t="s">
        <v>1089</v>
      </c>
      <c r="C523" t="s">
        <v>629</v>
      </c>
      <c r="D523" t="s">
        <v>108</v>
      </c>
      <c r="E523" t="s">
        <v>117</v>
      </c>
      <c r="G523" t="s">
        <v>1543</v>
      </c>
      <c r="H523" t="s">
        <v>467</v>
      </c>
      <c r="I523" t="s">
        <v>231</v>
      </c>
      <c r="K523" t="s">
        <v>653</v>
      </c>
      <c r="L523">
        <v>2015</v>
      </c>
      <c r="M523" t="s">
        <v>198</v>
      </c>
      <c r="N523" t="s">
        <v>203</v>
      </c>
      <c r="P523" s="240"/>
      <c r="Q523">
        <v>0</v>
      </c>
      <c r="AN523" t="s">
        <v>667</v>
      </c>
      <c r="AO523">
        <f>VLOOKUP(A523,ورقة4!A$3:A$560,1,0)</f>
        <v>810101</v>
      </c>
    </row>
    <row r="524" spans="1:43" customFormat="1" x14ac:dyDescent="0.25">
      <c r="A524">
        <v>810493</v>
      </c>
      <c r="B524" t="s">
        <v>1122</v>
      </c>
      <c r="C524" t="s">
        <v>303</v>
      </c>
      <c r="D524" t="s">
        <v>1123</v>
      </c>
      <c r="E524" t="s">
        <v>118</v>
      </c>
      <c r="G524" t="s">
        <v>1545</v>
      </c>
      <c r="H524" t="s">
        <v>467</v>
      </c>
      <c r="I524" t="s">
        <v>231</v>
      </c>
      <c r="K524">
        <v>0</v>
      </c>
      <c r="L524">
        <v>0</v>
      </c>
      <c r="M524">
        <v>0</v>
      </c>
      <c r="N524" t="s">
        <v>208</v>
      </c>
      <c r="P524" s="240"/>
      <c r="Q524">
        <v>0</v>
      </c>
      <c r="AN524" t="s">
        <v>667</v>
      </c>
      <c r="AO524">
        <f>VLOOKUP(A524,ورقة4!A$3:A$560,1,0)</f>
        <v>810493</v>
      </c>
    </row>
    <row r="525" spans="1:43" customFormat="1" x14ac:dyDescent="0.25">
      <c r="A525">
        <v>810622</v>
      </c>
      <c r="B525" t="s">
        <v>1133</v>
      </c>
      <c r="C525" t="s">
        <v>631</v>
      </c>
      <c r="D525" t="s">
        <v>664</v>
      </c>
      <c r="E525" t="s">
        <v>118</v>
      </c>
      <c r="G525" t="s">
        <v>470</v>
      </c>
      <c r="H525" t="s">
        <v>467</v>
      </c>
      <c r="I525" t="s">
        <v>231</v>
      </c>
      <c r="K525" t="s">
        <v>213</v>
      </c>
      <c r="L525">
        <v>0</v>
      </c>
      <c r="M525" t="s">
        <v>198</v>
      </c>
      <c r="P525" s="240"/>
      <c r="Q525">
        <v>0</v>
      </c>
      <c r="AN525" t="s">
        <v>667</v>
      </c>
      <c r="AO525">
        <f>VLOOKUP(A525,ورقة4!A$3:A$560,1,0)</f>
        <v>810622</v>
      </c>
    </row>
    <row r="526" spans="1:43" customFormat="1" x14ac:dyDescent="0.25">
      <c r="A526">
        <v>810805</v>
      </c>
      <c r="B526" t="s">
        <v>1147</v>
      </c>
      <c r="C526" t="s">
        <v>625</v>
      </c>
      <c r="D526" t="s">
        <v>772</v>
      </c>
      <c r="E526" t="s">
        <v>118</v>
      </c>
      <c r="G526" t="s">
        <v>198</v>
      </c>
      <c r="H526" t="s">
        <v>467</v>
      </c>
      <c r="I526" t="s">
        <v>231</v>
      </c>
      <c r="K526">
        <v>0</v>
      </c>
      <c r="L526">
        <v>0</v>
      </c>
      <c r="M526">
        <v>0</v>
      </c>
      <c r="N526" t="s">
        <v>200</v>
      </c>
      <c r="P526" s="240"/>
      <c r="Q526">
        <v>0</v>
      </c>
      <c r="AN526" t="s">
        <v>667</v>
      </c>
      <c r="AO526">
        <f>VLOOKUP(A526,ورقة4!A$3:A$560,1,0)</f>
        <v>810805</v>
      </c>
    </row>
    <row r="527" spans="1:43" customFormat="1" x14ac:dyDescent="0.25">
      <c r="A527">
        <v>810903</v>
      </c>
      <c r="B527" t="s">
        <v>1153</v>
      </c>
      <c r="C527" t="s">
        <v>85</v>
      </c>
      <c r="D527" t="s">
        <v>540</v>
      </c>
      <c r="E527" t="s">
        <v>118</v>
      </c>
      <c r="G527" t="s">
        <v>692</v>
      </c>
      <c r="H527" t="s">
        <v>467</v>
      </c>
      <c r="I527" t="s">
        <v>231</v>
      </c>
      <c r="K527">
        <v>0</v>
      </c>
      <c r="L527">
        <v>0</v>
      </c>
      <c r="M527">
        <v>0</v>
      </c>
      <c r="N527" t="s">
        <v>453</v>
      </c>
      <c r="P527" s="240"/>
      <c r="Q527">
        <v>0</v>
      </c>
      <c r="AN527" t="s">
        <v>667</v>
      </c>
      <c r="AO527">
        <f>VLOOKUP(A527,ورقة4!A$3:A$560,1,0)</f>
        <v>810903</v>
      </c>
    </row>
    <row r="528" spans="1:43" customFormat="1" x14ac:dyDescent="0.25">
      <c r="A528">
        <v>810919</v>
      </c>
      <c r="B528" t="s">
        <v>1162</v>
      </c>
      <c r="C528" t="s">
        <v>527</v>
      </c>
      <c r="D528" t="s">
        <v>324</v>
      </c>
      <c r="E528" t="s">
        <v>117</v>
      </c>
      <c r="G528" t="s">
        <v>203</v>
      </c>
      <c r="H528" t="s">
        <v>467</v>
      </c>
      <c r="I528" t="s">
        <v>231</v>
      </c>
      <c r="K528">
        <v>0</v>
      </c>
      <c r="L528">
        <v>0</v>
      </c>
      <c r="M528">
        <v>0</v>
      </c>
      <c r="N528" t="s">
        <v>203</v>
      </c>
      <c r="P528" s="240"/>
      <c r="Q528">
        <v>0</v>
      </c>
      <c r="AN528" t="s">
        <v>667</v>
      </c>
      <c r="AO528">
        <f>VLOOKUP(A528,ورقة4!A$3:A$560,1,0)</f>
        <v>810919</v>
      </c>
      <c r="AQ528" t="s">
        <v>716</v>
      </c>
    </row>
    <row r="529" spans="1:43" customFormat="1" x14ac:dyDescent="0.25">
      <c r="A529">
        <v>810948</v>
      </c>
      <c r="B529" t="s">
        <v>1163</v>
      </c>
      <c r="C529" t="s">
        <v>307</v>
      </c>
      <c r="D529" t="s">
        <v>152</v>
      </c>
      <c r="E529" t="s">
        <v>118</v>
      </c>
      <c r="G529" t="s">
        <v>1549</v>
      </c>
      <c r="H529" t="s">
        <v>467</v>
      </c>
      <c r="I529" t="s">
        <v>231</v>
      </c>
      <c r="K529" t="s">
        <v>213</v>
      </c>
      <c r="L529">
        <v>2012</v>
      </c>
      <c r="M529" t="s">
        <v>198</v>
      </c>
      <c r="N529" t="s">
        <v>203</v>
      </c>
      <c r="P529" s="240"/>
      <c r="Q529">
        <v>0</v>
      </c>
      <c r="AN529" t="s">
        <v>667</v>
      </c>
      <c r="AO529">
        <f>VLOOKUP(A529,ورقة4!A$3:A$560,1,0)</f>
        <v>810948</v>
      </c>
    </row>
    <row r="530" spans="1:43" customFormat="1" x14ac:dyDescent="0.25">
      <c r="A530">
        <v>811002</v>
      </c>
      <c r="B530" t="s">
        <v>1173</v>
      </c>
      <c r="C530" t="s">
        <v>61</v>
      </c>
      <c r="D530" t="s">
        <v>266</v>
      </c>
      <c r="E530" t="s">
        <v>117</v>
      </c>
      <c r="G530" t="s">
        <v>206</v>
      </c>
      <c r="H530" t="s">
        <v>467</v>
      </c>
      <c r="I530" t="s">
        <v>231</v>
      </c>
      <c r="K530">
        <v>0</v>
      </c>
      <c r="L530">
        <v>0</v>
      </c>
      <c r="M530">
        <v>0</v>
      </c>
      <c r="N530" t="s">
        <v>206</v>
      </c>
      <c r="P530" s="240"/>
      <c r="Q530">
        <v>0</v>
      </c>
      <c r="AN530" t="s">
        <v>667</v>
      </c>
      <c r="AO530">
        <f>VLOOKUP(A530,ورقة4!A$3:A$560,1,0)</f>
        <v>811002</v>
      </c>
    </row>
    <row r="531" spans="1:43" customFormat="1" x14ac:dyDescent="0.25">
      <c r="A531">
        <v>811138</v>
      </c>
      <c r="B531" t="s">
        <v>1177</v>
      </c>
      <c r="C531" t="s">
        <v>67</v>
      </c>
      <c r="D531" t="s">
        <v>300</v>
      </c>
      <c r="E531" t="s">
        <v>118</v>
      </c>
      <c r="G531" t="s">
        <v>692</v>
      </c>
      <c r="H531" t="s">
        <v>467</v>
      </c>
      <c r="I531" t="s">
        <v>231</v>
      </c>
      <c r="K531">
        <v>0</v>
      </c>
      <c r="L531">
        <v>0</v>
      </c>
      <c r="M531">
        <v>0</v>
      </c>
      <c r="N531" t="s">
        <v>453</v>
      </c>
      <c r="P531" s="240"/>
      <c r="Q531">
        <v>0</v>
      </c>
      <c r="AN531" t="s">
        <v>667</v>
      </c>
      <c r="AO531">
        <f>VLOOKUP(A531,ورقة4!A$3:A$560,1,0)</f>
        <v>811138</v>
      </c>
    </row>
    <row r="532" spans="1:43" customFormat="1" x14ac:dyDescent="0.25">
      <c r="A532">
        <v>811306</v>
      </c>
      <c r="B532" t="s">
        <v>1191</v>
      </c>
      <c r="C532" t="s">
        <v>61</v>
      </c>
      <c r="D532" t="s">
        <v>144</v>
      </c>
      <c r="E532" t="s">
        <v>117</v>
      </c>
      <c r="G532" t="s">
        <v>198</v>
      </c>
      <c r="H532" t="s">
        <v>467</v>
      </c>
      <c r="I532" t="s">
        <v>231</v>
      </c>
      <c r="K532">
        <v>0</v>
      </c>
      <c r="L532">
        <v>0</v>
      </c>
      <c r="M532">
        <v>0</v>
      </c>
      <c r="N532" t="s">
        <v>209</v>
      </c>
      <c r="P532" s="240"/>
      <c r="Q532">
        <v>0</v>
      </c>
      <c r="AN532" t="s">
        <v>667</v>
      </c>
      <c r="AO532">
        <f>VLOOKUP(A532,ورقة4!A$3:A$560,1,0)</f>
        <v>811306</v>
      </c>
    </row>
    <row r="533" spans="1:43" customFormat="1" x14ac:dyDescent="0.25">
      <c r="A533">
        <v>811340</v>
      </c>
      <c r="B533" t="s">
        <v>1193</v>
      </c>
      <c r="C533" t="s">
        <v>77</v>
      </c>
      <c r="D533" t="s">
        <v>380</v>
      </c>
      <c r="E533" t="s">
        <v>117</v>
      </c>
      <c r="G533" t="s">
        <v>198</v>
      </c>
      <c r="H533" t="s">
        <v>467</v>
      </c>
      <c r="I533" t="s">
        <v>231</v>
      </c>
      <c r="K533" t="s">
        <v>213</v>
      </c>
      <c r="L533">
        <v>2015</v>
      </c>
      <c r="M533" t="s">
        <v>203</v>
      </c>
      <c r="N533" t="s">
        <v>203</v>
      </c>
      <c r="P533" s="240"/>
      <c r="Q533">
        <v>0</v>
      </c>
      <c r="AN533" t="s">
        <v>667</v>
      </c>
      <c r="AO533">
        <f>VLOOKUP(A533,ورقة4!A$3:A$560,1,0)</f>
        <v>811340</v>
      </c>
    </row>
    <row r="534" spans="1:43" customFormat="1" x14ac:dyDescent="0.25">
      <c r="A534">
        <v>811536</v>
      </c>
      <c r="B534" t="s">
        <v>1199</v>
      </c>
      <c r="C534" t="s">
        <v>1200</v>
      </c>
      <c r="D534" t="s">
        <v>133</v>
      </c>
      <c r="E534" t="s">
        <v>117</v>
      </c>
      <c r="G534" t="s">
        <v>692</v>
      </c>
      <c r="H534" t="s">
        <v>467</v>
      </c>
      <c r="I534" t="s">
        <v>231</v>
      </c>
      <c r="K534">
        <v>0</v>
      </c>
      <c r="L534">
        <v>0</v>
      </c>
      <c r="M534">
        <v>0</v>
      </c>
      <c r="N534" t="s">
        <v>453</v>
      </c>
      <c r="P534" s="240"/>
      <c r="Q534">
        <v>0</v>
      </c>
      <c r="AN534" t="s">
        <v>667</v>
      </c>
      <c r="AO534">
        <f>VLOOKUP(A534,ورقة4!A$3:A$560,1,0)</f>
        <v>811536</v>
      </c>
      <c r="AQ534" t="s">
        <v>1589</v>
      </c>
    </row>
    <row r="535" spans="1:43" customFormat="1" x14ac:dyDescent="0.25">
      <c r="A535">
        <v>811603</v>
      </c>
      <c r="B535" t="s">
        <v>1206</v>
      </c>
      <c r="C535" t="s">
        <v>88</v>
      </c>
      <c r="D535" t="s">
        <v>184</v>
      </c>
      <c r="E535" t="s">
        <v>118</v>
      </c>
      <c r="G535" t="s">
        <v>198</v>
      </c>
      <c r="H535" t="s">
        <v>467</v>
      </c>
      <c r="I535" t="s">
        <v>231</v>
      </c>
      <c r="K535">
        <v>0</v>
      </c>
      <c r="L535">
        <v>0</v>
      </c>
      <c r="M535">
        <v>0</v>
      </c>
      <c r="N535" t="s">
        <v>198</v>
      </c>
      <c r="P535" s="240"/>
      <c r="Q535">
        <v>0</v>
      </c>
      <c r="AN535" t="s">
        <v>667</v>
      </c>
      <c r="AO535">
        <f>VLOOKUP(A535,ورقة4!A$3:A$560,1,0)</f>
        <v>811603</v>
      </c>
    </row>
    <row r="536" spans="1:43" customFormat="1" x14ac:dyDescent="0.25">
      <c r="A536">
        <v>811868</v>
      </c>
      <c r="B536" t="s">
        <v>1236</v>
      </c>
      <c r="C536" t="s">
        <v>285</v>
      </c>
      <c r="D536" t="s">
        <v>184</v>
      </c>
      <c r="E536" t="s">
        <v>117</v>
      </c>
      <c r="G536" t="s">
        <v>198</v>
      </c>
      <c r="H536" t="s">
        <v>467</v>
      </c>
      <c r="I536" t="s">
        <v>231</v>
      </c>
      <c r="K536">
        <v>0</v>
      </c>
      <c r="L536">
        <v>0</v>
      </c>
      <c r="M536">
        <v>0</v>
      </c>
      <c r="P536" s="240"/>
      <c r="Q536">
        <v>0</v>
      </c>
      <c r="AN536" t="s">
        <v>667</v>
      </c>
      <c r="AO536">
        <f>VLOOKUP(A536,ورقة4!A$3:A$560,1,0)</f>
        <v>811868</v>
      </c>
      <c r="AQ536" t="s">
        <v>1589</v>
      </c>
    </row>
    <row r="537" spans="1:43" customFormat="1" x14ac:dyDescent="0.25">
      <c r="A537">
        <v>811918</v>
      </c>
      <c r="B537" t="s">
        <v>1244</v>
      </c>
      <c r="C537" t="s">
        <v>971</v>
      </c>
      <c r="D537" t="s">
        <v>812</v>
      </c>
      <c r="E537" t="s">
        <v>117</v>
      </c>
      <c r="G537" t="s">
        <v>198</v>
      </c>
      <c r="H537" t="s">
        <v>479</v>
      </c>
      <c r="I537" t="s">
        <v>231</v>
      </c>
      <c r="K537" t="s">
        <v>653</v>
      </c>
      <c r="L537">
        <v>2016</v>
      </c>
      <c r="M537" t="s">
        <v>203</v>
      </c>
      <c r="N537" t="s">
        <v>453</v>
      </c>
      <c r="P537" s="240"/>
      <c r="Q537">
        <v>0</v>
      </c>
      <c r="AN537" t="s">
        <v>667</v>
      </c>
      <c r="AO537">
        <f>VLOOKUP(A537,ورقة4!A$3:A$560,1,0)</f>
        <v>811918</v>
      </c>
      <c r="AQ537" t="s">
        <v>1590</v>
      </c>
    </row>
    <row r="538" spans="1:43" customFormat="1" x14ac:dyDescent="0.25">
      <c r="A538">
        <v>811924</v>
      </c>
      <c r="B538" t="s">
        <v>1245</v>
      </c>
      <c r="C538" t="s">
        <v>69</v>
      </c>
      <c r="D538" t="s">
        <v>308</v>
      </c>
      <c r="E538" t="s">
        <v>117</v>
      </c>
      <c r="G538" t="s">
        <v>692</v>
      </c>
      <c r="H538" t="s">
        <v>467</v>
      </c>
      <c r="I538" t="s">
        <v>231</v>
      </c>
      <c r="K538">
        <v>0</v>
      </c>
      <c r="L538">
        <v>0</v>
      </c>
      <c r="M538">
        <v>0</v>
      </c>
      <c r="N538" t="s">
        <v>453</v>
      </c>
      <c r="P538" s="240"/>
      <c r="Q538">
        <v>0</v>
      </c>
      <c r="AN538" t="s">
        <v>667</v>
      </c>
      <c r="AO538">
        <f>VLOOKUP(A538,ورقة4!A$3:A$560,1,0)</f>
        <v>811924</v>
      </c>
      <c r="AQ538" t="s">
        <v>1590</v>
      </c>
    </row>
    <row r="539" spans="1:43" customFormat="1" x14ac:dyDescent="0.25">
      <c r="A539">
        <v>811938</v>
      </c>
      <c r="B539" t="s">
        <v>1246</v>
      </c>
      <c r="C539" t="s">
        <v>61</v>
      </c>
      <c r="D539" t="s">
        <v>174</v>
      </c>
      <c r="E539" t="s">
        <v>117</v>
      </c>
      <c r="G539" t="s">
        <v>492</v>
      </c>
      <c r="H539" t="s">
        <v>479</v>
      </c>
      <c r="I539" t="s">
        <v>231</v>
      </c>
      <c r="K539">
        <v>0</v>
      </c>
      <c r="L539">
        <v>0</v>
      </c>
      <c r="M539">
        <v>0</v>
      </c>
      <c r="N539" t="s">
        <v>453</v>
      </c>
      <c r="P539" s="240"/>
      <c r="Q539">
        <v>0</v>
      </c>
      <c r="AN539" t="s">
        <v>667</v>
      </c>
      <c r="AO539">
        <f>VLOOKUP(A539,ورقة4!A$3:A$560,1,0)</f>
        <v>811938</v>
      </c>
    </row>
    <row r="540" spans="1:43" customFormat="1" x14ac:dyDescent="0.25">
      <c r="A540">
        <v>812046</v>
      </c>
      <c r="B540" t="s">
        <v>1255</v>
      </c>
      <c r="C540" t="s">
        <v>1256</v>
      </c>
      <c r="D540" t="s">
        <v>112</v>
      </c>
      <c r="E540" t="s">
        <v>117</v>
      </c>
      <c r="G540" t="s">
        <v>510</v>
      </c>
      <c r="H540" t="s">
        <v>467</v>
      </c>
      <c r="I540" t="s">
        <v>231</v>
      </c>
      <c r="K540" t="s">
        <v>652</v>
      </c>
      <c r="L540">
        <v>2015</v>
      </c>
      <c r="M540" t="s">
        <v>198</v>
      </c>
      <c r="N540" t="s">
        <v>203</v>
      </c>
      <c r="P540" s="240"/>
      <c r="Q540">
        <v>0</v>
      </c>
      <c r="AN540" t="s">
        <v>667</v>
      </c>
      <c r="AO540">
        <f>VLOOKUP(A540,ورقة4!A$3:A$560,1,0)</f>
        <v>812046</v>
      </c>
    </row>
    <row r="541" spans="1:43" customFormat="1" x14ac:dyDescent="0.25">
      <c r="A541">
        <v>812341</v>
      </c>
      <c r="B541" t="s">
        <v>1273</v>
      </c>
      <c r="C541" t="s">
        <v>64</v>
      </c>
      <c r="D541" t="s">
        <v>1274</v>
      </c>
      <c r="E541" t="s">
        <v>117</v>
      </c>
      <c r="G541" t="s">
        <v>1534</v>
      </c>
      <c r="H541" t="s">
        <v>467</v>
      </c>
      <c r="I541" t="s">
        <v>231</v>
      </c>
      <c r="K541" t="s">
        <v>213</v>
      </c>
      <c r="L541">
        <v>2017</v>
      </c>
      <c r="M541" t="s">
        <v>203</v>
      </c>
      <c r="N541" t="s">
        <v>203</v>
      </c>
      <c r="P541" s="240"/>
      <c r="Q541">
        <v>0</v>
      </c>
      <c r="AN541" t="s">
        <v>667</v>
      </c>
      <c r="AO541">
        <f>VLOOKUP(A541,ورقة4!A$3:A$560,1,0)</f>
        <v>812341</v>
      </c>
    </row>
    <row r="542" spans="1:43" customFormat="1" x14ac:dyDescent="0.25">
      <c r="A542">
        <v>812503</v>
      </c>
      <c r="B542" t="s">
        <v>1287</v>
      </c>
      <c r="C542" t="s">
        <v>1288</v>
      </c>
      <c r="D542" t="s">
        <v>1289</v>
      </c>
      <c r="E542" t="s">
        <v>118</v>
      </c>
      <c r="G542" t="s">
        <v>510</v>
      </c>
      <c r="H542" t="s">
        <v>467</v>
      </c>
      <c r="I542" t="s">
        <v>231</v>
      </c>
      <c r="K542" t="s">
        <v>652</v>
      </c>
      <c r="L542">
        <v>2016</v>
      </c>
      <c r="M542" t="s">
        <v>203</v>
      </c>
      <c r="N542" t="s">
        <v>211</v>
      </c>
      <c r="P542" s="240"/>
      <c r="Q542">
        <v>0</v>
      </c>
      <c r="AN542" t="s">
        <v>667</v>
      </c>
      <c r="AO542">
        <f>VLOOKUP(A542,ورقة4!A$3:A$560,1,0)</f>
        <v>812503</v>
      </c>
    </row>
    <row r="543" spans="1:43" customFormat="1" x14ac:dyDescent="0.25">
      <c r="A543">
        <v>812540</v>
      </c>
      <c r="B543" t="s">
        <v>1290</v>
      </c>
      <c r="C543" t="s">
        <v>58</v>
      </c>
      <c r="D543" t="s">
        <v>1291</v>
      </c>
      <c r="E543" t="s">
        <v>118</v>
      </c>
      <c r="G543" t="s">
        <v>1557</v>
      </c>
      <c r="H543" t="s">
        <v>467</v>
      </c>
      <c r="I543" t="s">
        <v>231</v>
      </c>
      <c r="K543">
        <v>0</v>
      </c>
      <c r="L543">
        <v>0</v>
      </c>
      <c r="M543">
        <v>0</v>
      </c>
      <c r="N543" t="s">
        <v>201</v>
      </c>
      <c r="P543" s="240"/>
      <c r="Q543">
        <v>0</v>
      </c>
      <c r="AN543" t="s">
        <v>667</v>
      </c>
      <c r="AO543">
        <f>VLOOKUP(A543,ورقة4!A$3:A$560,1,0)</f>
        <v>812540</v>
      </c>
    </row>
    <row r="544" spans="1:43" customFormat="1" x14ac:dyDescent="0.25">
      <c r="A544">
        <v>812770</v>
      </c>
      <c r="B544" t="s">
        <v>1306</v>
      </c>
      <c r="C544" t="s">
        <v>281</v>
      </c>
      <c r="D544" t="s">
        <v>181</v>
      </c>
      <c r="E544" t="s">
        <v>117</v>
      </c>
      <c r="G544" t="s">
        <v>474</v>
      </c>
      <c r="H544" t="s">
        <v>467</v>
      </c>
      <c r="I544" t="s">
        <v>231</v>
      </c>
      <c r="K544">
        <v>0</v>
      </c>
      <c r="L544">
        <v>0</v>
      </c>
      <c r="M544">
        <v>0</v>
      </c>
      <c r="N544" t="s">
        <v>201</v>
      </c>
      <c r="P544" s="240"/>
      <c r="Q544">
        <v>0</v>
      </c>
      <c r="AN544" t="s">
        <v>667</v>
      </c>
      <c r="AO544">
        <f>VLOOKUP(A544,ورقة4!A$3:A$560,1,0)</f>
        <v>812770</v>
      </c>
    </row>
    <row r="545" spans="1:43" customFormat="1" x14ac:dyDescent="0.25">
      <c r="A545">
        <v>813003</v>
      </c>
      <c r="B545" t="s">
        <v>1324</v>
      </c>
      <c r="C545" t="s">
        <v>306</v>
      </c>
      <c r="D545" t="s">
        <v>166</v>
      </c>
      <c r="E545" t="s">
        <v>117</v>
      </c>
      <c r="G545" t="s">
        <v>504</v>
      </c>
      <c r="H545" t="s">
        <v>467</v>
      </c>
      <c r="I545" t="s">
        <v>231</v>
      </c>
      <c r="K545">
        <v>0</v>
      </c>
      <c r="L545">
        <v>0</v>
      </c>
      <c r="M545">
        <v>0</v>
      </c>
      <c r="N545" t="s">
        <v>198</v>
      </c>
      <c r="P545" s="240"/>
      <c r="Q545">
        <v>0</v>
      </c>
      <c r="AN545" t="s">
        <v>667</v>
      </c>
      <c r="AO545">
        <f>VLOOKUP(A545,ورقة4!A$3:A$560,1,0)</f>
        <v>813003</v>
      </c>
    </row>
    <row r="546" spans="1:43" customFormat="1" x14ac:dyDescent="0.25">
      <c r="A546">
        <v>813087</v>
      </c>
      <c r="B546" t="s">
        <v>1332</v>
      </c>
      <c r="C546" t="s">
        <v>66</v>
      </c>
      <c r="D546" t="s">
        <v>152</v>
      </c>
      <c r="E546" t="s">
        <v>118</v>
      </c>
      <c r="G546" t="s">
        <v>510</v>
      </c>
      <c r="H546" t="s">
        <v>467</v>
      </c>
      <c r="I546" t="s">
        <v>231</v>
      </c>
      <c r="K546" t="s">
        <v>213</v>
      </c>
      <c r="L546">
        <v>2014</v>
      </c>
      <c r="M546" t="s">
        <v>203</v>
      </c>
      <c r="N546" t="s">
        <v>203</v>
      </c>
      <c r="P546" s="240"/>
      <c r="Q546">
        <v>0</v>
      </c>
      <c r="AN546" t="s">
        <v>667</v>
      </c>
      <c r="AO546">
        <f>VLOOKUP(A546,ورقة4!A$3:A$560,1,0)</f>
        <v>813087</v>
      </c>
    </row>
    <row r="547" spans="1:43" customFormat="1" x14ac:dyDescent="0.25">
      <c r="A547">
        <v>813416</v>
      </c>
      <c r="B547" t="s">
        <v>1309</v>
      </c>
      <c r="C547" t="s">
        <v>104</v>
      </c>
      <c r="D547" t="s">
        <v>339</v>
      </c>
      <c r="E547" t="s">
        <v>117</v>
      </c>
      <c r="G547" t="s">
        <v>198</v>
      </c>
      <c r="H547" t="s">
        <v>467</v>
      </c>
      <c r="I547" t="s">
        <v>231</v>
      </c>
      <c r="K547">
        <v>0</v>
      </c>
      <c r="L547">
        <v>0</v>
      </c>
      <c r="M547">
        <v>0</v>
      </c>
      <c r="N547" t="s">
        <v>198</v>
      </c>
      <c r="P547" s="240"/>
      <c r="Q547">
        <v>0</v>
      </c>
      <c r="AN547" t="s">
        <v>667</v>
      </c>
      <c r="AO547">
        <f>VLOOKUP(A547,ورقة4!A$3:A$560,1,0)</f>
        <v>813416</v>
      </c>
      <c r="AQ547" t="s">
        <v>731</v>
      </c>
    </row>
    <row r="548" spans="1:43" customFormat="1" x14ac:dyDescent="0.25">
      <c r="A548">
        <v>813422</v>
      </c>
      <c r="B548" t="s">
        <v>1350</v>
      </c>
      <c r="C548" t="s">
        <v>275</v>
      </c>
      <c r="D548" t="s">
        <v>284</v>
      </c>
      <c r="E548" t="s">
        <v>118</v>
      </c>
      <c r="G548" t="s">
        <v>198</v>
      </c>
      <c r="H548" t="s">
        <v>467</v>
      </c>
      <c r="I548" t="s">
        <v>231</v>
      </c>
      <c r="K548">
        <v>0</v>
      </c>
      <c r="L548">
        <v>0</v>
      </c>
      <c r="M548">
        <v>0</v>
      </c>
      <c r="N548" t="s">
        <v>198</v>
      </c>
      <c r="P548" s="240"/>
      <c r="Q548">
        <v>0</v>
      </c>
      <c r="AN548" t="s">
        <v>667</v>
      </c>
      <c r="AO548">
        <f>VLOOKUP(A548,ورقة4!A$3:A$560,1,0)</f>
        <v>813422</v>
      </c>
      <c r="AQ548" t="s">
        <v>1590</v>
      </c>
    </row>
    <row r="549" spans="1:43" customFormat="1" x14ac:dyDescent="0.25">
      <c r="A549">
        <v>813428</v>
      </c>
      <c r="B549" t="s">
        <v>1352</v>
      </c>
      <c r="C549" t="s">
        <v>77</v>
      </c>
      <c r="D549" t="s">
        <v>165</v>
      </c>
      <c r="E549" t="s">
        <v>118</v>
      </c>
      <c r="G549" t="s">
        <v>549</v>
      </c>
      <c r="H549" t="s">
        <v>467</v>
      </c>
      <c r="I549" t="s">
        <v>231</v>
      </c>
      <c r="K549">
        <v>0</v>
      </c>
      <c r="L549">
        <v>0</v>
      </c>
      <c r="M549">
        <v>0</v>
      </c>
      <c r="N549" t="s">
        <v>203</v>
      </c>
      <c r="P549" s="240"/>
      <c r="Q549">
        <v>0</v>
      </c>
      <c r="AN549" t="s">
        <v>667</v>
      </c>
      <c r="AO549">
        <f>VLOOKUP(A549,ورقة4!A$3:A$560,1,0)</f>
        <v>813428</v>
      </c>
    </row>
    <row r="550" spans="1:43" customFormat="1" x14ac:dyDescent="0.25">
      <c r="A550">
        <v>813432</v>
      </c>
      <c r="B550" t="s">
        <v>1356</v>
      </c>
      <c r="C550" t="s">
        <v>102</v>
      </c>
      <c r="D550" t="s">
        <v>618</v>
      </c>
      <c r="E550" t="s">
        <v>117</v>
      </c>
      <c r="G550" t="s">
        <v>198</v>
      </c>
      <c r="H550" t="s">
        <v>467</v>
      </c>
      <c r="I550" t="s">
        <v>231</v>
      </c>
      <c r="K550">
        <v>0</v>
      </c>
      <c r="L550">
        <v>0</v>
      </c>
      <c r="M550">
        <v>0</v>
      </c>
      <c r="P550" s="240"/>
      <c r="Q550">
        <v>0</v>
      </c>
      <c r="AN550" t="s">
        <v>667</v>
      </c>
      <c r="AO550">
        <f>VLOOKUP(A550,ورقة4!A$3:A$560,1,0)</f>
        <v>813432</v>
      </c>
      <c r="AQ550" t="s">
        <v>1590</v>
      </c>
    </row>
    <row r="551" spans="1:43" customFormat="1" x14ac:dyDescent="0.25">
      <c r="A551">
        <v>813506</v>
      </c>
      <c r="B551" t="s">
        <v>1360</v>
      </c>
      <c r="C551" t="s">
        <v>61</v>
      </c>
      <c r="D551" t="s">
        <v>141</v>
      </c>
      <c r="E551" t="s">
        <v>117</v>
      </c>
      <c r="G551" t="s">
        <v>1562</v>
      </c>
      <c r="H551" t="s">
        <v>467</v>
      </c>
      <c r="I551" t="s">
        <v>231</v>
      </c>
      <c r="K551">
        <v>0</v>
      </c>
      <c r="L551">
        <v>0</v>
      </c>
      <c r="M551">
        <v>0</v>
      </c>
      <c r="P551" s="240"/>
      <c r="Q551">
        <v>0</v>
      </c>
      <c r="AN551" t="s">
        <v>667</v>
      </c>
      <c r="AO551">
        <f>VLOOKUP(A551,ورقة4!A$3:A$560,1,0)</f>
        <v>813506</v>
      </c>
    </row>
    <row r="552" spans="1:43" customFormat="1" x14ac:dyDescent="0.25">
      <c r="A552">
        <v>813508</v>
      </c>
      <c r="B552" t="s">
        <v>1361</v>
      </c>
      <c r="C552" t="s">
        <v>63</v>
      </c>
      <c r="D552" t="s">
        <v>371</v>
      </c>
      <c r="E552" t="s">
        <v>117</v>
      </c>
      <c r="G552" t="s">
        <v>539</v>
      </c>
      <c r="H552" t="s">
        <v>467</v>
      </c>
      <c r="I552" t="s">
        <v>231</v>
      </c>
      <c r="K552">
        <v>0</v>
      </c>
      <c r="L552">
        <v>0</v>
      </c>
      <c r="M552">
        <v>0</v>
      </c>
      <c r="P552" s="240"/>
      <c r="Q552">
        <v>0</v>
      </c>
      <c r="AN552" t="s">
        <v>667</v>
      </c>
      <c r="AO552">
        <f>VLOOKUP(A552,ورقة4!A$3:A$560,1,0)</f>
        <v>813508</v>
      </c>
    </row>
    <row r="553" spans="1:43" customFormat="1" x14ac:dyDescent="0.25">
      <c r="A553">
        <v>813712</v>
      </c>
      <c r="B553" t="s">
        <v>1382</v>
      </c>
      <c r="C553" t="s">
        <v>61</v>
      </c>
      <c r="D553" t="s">
        <v>136</v>
      </c>
      <c r="E553" t="s">
        <v>118</v>
      </c>
      <c r="G553" t="s">
        <v>470</v>
      </c>
      <c r="H553" t="s">
        <v>467</v>
      </c>
      <c r="I553" t="s">
        <v>231</v>
      </c>
      <c r="K553" t="s">
        <v>212</v>
      </c>
      <c r="L553">
        <v>2018</v>
      </c>
      <c r="M553" t="s">
        <v>198</v>
      </c>
      <c r="N553" t="s">
        <v>198</v>
      </c>
      <c r="P553" s="240"/>
      <c r="Q553">
        <v>0</v>
      </c>
      <c r="AN553" t="s">
        <v>667</v>
      </c>
      <c r="AO553">
        <f>VLOOKUP(A553,ورقة4!A$3:A$560,1,0)</f>
        <v>813712</v>
      </c>
    </row>
    <row r="554" spans="1:43" customFormat="1" x14ac:dyDescent="0.25">
      <c r="A554">
        <v>813847</v>
      </c>
      <c r="B554" t="s">
        <v>1400</v>
      </c>
      <c r="C554" t="s">
        <v>305</v>
      </c>
      <c r="D554" t="s">
        <v>143</v>
      </c>
      <c r="E554" t="s">
        <v>117</v>
      </c>
      <c r="G554" t="s">
        <v>198</v>
      </c>
      <c r="H554" t="s">
        <v>467</v>
      </c>
      <c r="I554" t="s">
        <v>231</v>
      </c>
      <c r="K554" t="s">
        <v>656</v>
      </c>
      <c r="L554">
        <v>2017</v>
      </c>
      <c r="M554" t="s">
        <v>198</v>
      </c>
      <c r="N554" t="s">
        <v>204</v>
      </c>
      <c r="P554" s="240"/>
      <c r="Q554">
        <v>0</v>
      </c>
      <c r="AN554" t="s">
        <v>667</v>
      </c>
      <c r="AO554">
        <f>VLOOKUP(A554,ورقة4!A$3:A$560,1,0)</f>
        <v>813847</v>
      </c>
    </row>
    <row r="555" spans="1:43" customFormat="1" x14ac:dyDescent="0.25">
      <c r="A555">
        <v>813906</v>
      </c>
      <c r="B555" t="s">
        <v>1401</v>
      </c>
      <c r="C555" t="s">
        <v>77</v>
      </c>
      <c r="D555" t="s">
        <v>179</v>
      </c>
      <c r="E555" t="s">
        <v>118</v>
      </c>
      <c r="G555" t="s">
        <v>200</v>
      </c>
      <c r="H555" t="s">
        <v>467</v>
      </c>
      <c r="I555" t="s">
        <v>231</v>
      </c>
      <c r="K555" t="s">
        <v>213</v>
      </c>
      <c r="L555">
        <v>2012</v>
      </c>
      <c r="M555" t="s">
        <v>200</v>
      </c>
      <c r="N555" t="s">
        <v>200</v>
      </c>
      <c r="P555" s="240"/>
      <c r="Q555">
        <v>0</v>
      </c>
      <c r="AN555" t="s">
        <v>667</v>
      </c>
      <c r="AO555">
        <f>VLOOKUP(A555,ورقة4!A$3:A$560,1,0)</f>
        <v>813906</v>
      </c>
    </row>
    <row r="556" spans="1:43" customFormat="1" x14ac:dyDescent="0.25">
      <c r="A556">
        <v>813972</v>
      </c>
      <c r="B556" t="s">
        <v>1409</v>
      </c>
      <c r="C556" t="s">
        <v>1410</v>
      </c>
      <c r="D556" t="s">
        <v>170</v>
      </c>
      <c r="E556" t="s">
        <v>118</v>
      </c>
      <c r="G556" t="s">
        <v>496</v>
      </c>
      <c r="H556" t="s">
        <v>467</v>
      </c>
      <c r="I556" t="s">
        <v>231</v>
      </c>
      <c r="K556">
        <v>0</v>
      </c>
      <c r="L556">
        <v>0</v>
      </c>
      <c r="M556">
        <v>0</v>
      </c>
      <c r="P556" s="240"/>
      <c r="Q556">
        <v>0</v>
      </c>
      <c r="AN556" t="s">
        <v>667</v>
      </c>
      <c r="AO556">
        <f>VLOOKUP(A556,ورقة4!A$3:A$560,1,0)</f>
        <v>813972</v>
      </c>
    </row>
    <row r="557" spans="1:43" customFormat="1" x14ac:dyDescent="0.25">
      <c r="A557">
        <v>814077</v>
      </c>
      <c r="B557" t="s">
        <v>1414</v>
      </c>
      <c r="C557" t="s">
        <v>298</v>
      </c>
      <c r="D557" t="s">
        <v>165</v>
      </c>
      <c r="E557" t="s">
        <v>117</v>
      </c>
      <c r="G557" t="s">
        <v>1571</v>
      </c>
      <c r="H557" t="s">
        <v>467</v>
      </c>
      <c r="I557" t="s">
        <v>231</v>
      </c>
      <c r="K557">
        <v>0</v>
      </c>
      <c r="L557">
        <v>0</v>
      </c>
      <c r="M557">
        <v>0</v>
      </c>
      <c r="P557" s="240"/>
      <c r="Q557">
        <v>0</v>
      </c>
      <c r="AN557" t="s">
        <v>667</v>
      </c>
      <c r="AO557">
        <f>VLOOKUP(A557,ورقة4!A$3:A$560,1,0)</f>
        <v>814077</v>
      </c>
    </row>
    <row r="558" spans="1:43" customFormat="1" x14ac:dyDescent="0.25">
      <c r="A558">
        <v>814147</v>
      </c>
      <c r="B558" t="s">
        <v>1419</v>
      </c>
      <c r="C558" t="s">
        <v>61</v>
      </c>
      <c r="D558" t="s">
        <v>764</v>
      </c>
      <c r="E558" t="s">
        <v>118</v>
      </c>
      <c r="G558" t="s">
        <v>198</v>
      </c>
      <c r="H558" t="s">
        <v>467</v>
      </c>
      <c r="I558" t="s">
        <v>231</v>
      </c>
      <c r="K558">
        <v>0</v>
      </c>
      <c r="L558">
        <v>0</v>
      </c>
      <c r="M558">
        <v>0</v>
      </c>
      <c r="P558" s="240"/>
      <c r="Q558">
        <v>0</v>
      </c>
      <c r="AN558" t="s">
        <v>667</v>
      </c>
      <c r="AO558">
        <f>VLOOKUP(A558,ورقة4!A$3:A$560,1,0)</f>
        <v>814147</v>
      </c>
    </row>
    <row r="559" spans="1:43" customFormat="1" x14ac:dyDescent="0.25">
      <c r="A559">
        <v>814448</v>
      </c>
      <c r="B559" t="s">
        <v>1451</v>
      </c>
      <c r="C559" t="s">
        <v>89</v>
      </c>
      <c r="D559" t="s">
        <v>509</v>
      </c>
      <c r="E559" t="s">
        <v>118</v>
      </c>
      <c r="G559" t="s">
        <v>198</v>
      </c>
      <c r="H559" t="s">
        <v>467</v>
      </c>
      <c r="I559" t="s">
        <v>231</v>
      </c>
      <c r="K559">
        <v>0</v>
      </c>
      <c r="L559">
        <v>0</v>
      </c>
      <c r="M559">
        <v>0</v>
      </c>
      <c r="N559" t="s">
        <v>198</v>
      </c>
      <c r="P559" s="240"/>
      <c r="Q559">
        <v>0</v>
      </c>
      <c r="AN559" t="s">
        <v>667</v>
      </c>
      <c r="AO559">
        <f>VLOOKUP(A559,ورقة4!A$3:A$560,1,0)</f>
        <v>814448</v>
      </c>
    </row>
    <row r="560" spans="1:43" customFormat="1" x14ac:dyDescent="0.25">
      <c r="A560">
        <v>814496</v>
      </c>
      <c r="B560" t="s">
        <v>1462</v>
      </c>
      <c r="C560" t="s">
        <v>1380</v>
      </c>
      <c r="D560" t="s">
        <v>612</v>
      </c>
      <c r="E560" t="s">
        <v>118</v>
      </c>
      <c r="G560" t="s">
        <v>1574</v>
      </c>
      <c r="H560" t="s">
        <v>467</v>
      </c>
      <c r="I560" t="s">
        <v>231</v>
      </c>
      <c r="K560">
        <v>0</v>
      </c>
      <c r="L560">
        <v>0</v>
      </c>
      <c r="M560">
        <v>0</v>
      </c>
      <c r="N560" t="s">
        <v>208</v>
      </c>
      <c r="P560" s="240"/>
      <c r="Q560">
        <v>0</v>
      </c>
      <c r="AN560" t="s">
        <v>667</v>
      </c>
      <c r="AO560">
        <f>VLOOKUP(A560,ورقة4!A$3:A$560,1,0)</f>
        <v>814496</v>
      </c>
    </row>
    <row r="561" spans="1:47" ht="14.4" x14ac:dyDescent="0.3">
      <c r="A561" s="214"/>
      <c r="B561" s="215"/>
      <c r="C561" s="215"/>
      <c r="D561" s="215"/>
      <c r="E561" s="215"/>
      <c r="F561" s="221"/>
      <c r="G561" s="215"/>
      <c r="H561" s="215"/>
      <c r="I561" s="215"/>
      <c r="J561" s="215"/>
      <c r="K561" s="214"/>
      <c r="L561" s="215"/>
      <c r="M561" s="156"/>
      <c r="N561" s="214"/>
      <c r="O561" s="214"/>
      <c r="P561" s="240"/>
      <c r="Q561" s="215"/>
      <c r="R561" s="215"/>
      <c r="S561" s="215"/>
      <c r="T561" s="215"/>
      <c r="AP561"/>
      <c r="AQ561"/>
    </row>
    <row r="562" spans="1:47" ht="14.4" x14ac:dyDescent="0.3">
      <c r="A562" s="214"/>
      <c r="B562" s="215"/>
      <c r="C562" s="215"/>
      <c r="D562" s="215"/>
      <c r="E562" s="215"/>
      <c r="F562" s="221"/>
      <c r="G562" s="215"/>
      <c r="H562" s="215"/>
      <c r="I562" s="215"/>
      <c r="J562" s="215"/>
      <c r="K562" s="214"/>
      <c r="L562" s="215"/>
      <c r="M562" s="156"/>
      <c r="N562" s="214"/>
      <c r="O562" s="214"/>
      <c r="P562" s="240"/>
      <c r="Q562" s="215"/>
      <c r="R562" s="215"/>
      <c r="S562" s="215"/>
      <c r="T562" s="215"/>
      <c r="AP562"/>
      <c r="AQ562"/>
    </row>
    <row r="563" spans="1:47" ht="14.4" x14ac:dyDescent="0.3">
      <c r="A563" s="214"/>
      <c r="B563" s="215"/>
      <c r="C563" s="215"/>
      <c r="D563" s="215"/>
      <c r="E563" s="215"/>
      <c r="F563" s="222"/>
      <c r="G563" s="215"/>
      <c r="H563" s="215"/>
      <c r="I563" s="215"/>
      <c r="J563" s="224"/>
      <c r="K563" s="215"/>
      <c r="L563" s="215"/>
      <c r="M563" s="160"/>
      <c r="N563" s="215"/>
      <c r="O563" s="222"/>
      <c r="P563" s="240"/>
      <c r="Q563" s="222"/>
      <c r="R563" s="215"/>
      <c r="S563" s="215"/>
      <c r="T563" s="215"/>
      <c r="U563" s="160"/>
      <c r="V563" s="160"/>
      <c r="W563" s="160"/>
      <c r="X563" s="160"/>
      <c r="Y563" s="160"/>
      <c r="Z563" s="160"/>
      <c r="AA563" s="160"/>
      <c r="AB563" s="160"/>
      <c r="AC563" s="160"/>
      <c r="AD563" s="160"/>
      <c r="AE563" s="160"/>
      <c r="AF563" s="160"/>
      <c r="AG563" s="160"/>
      <c r="AH563" s="156"/>
      <c r="AI563" s="160"/>
      <c r="AJ563" s="160"/>
      <c r="AK563" s="160"/>
      <c r="AL563" s="160"/>
      <c r="AM563" s="225"/>
      <c r="AN563" s="160"/>
      <c r="AO563" s="160"/>
      <c r="AP563"/>
      <c r="AQ563"/>
      <c r="AR563" s="160"/>
      <c r="AS563" s="156"/>
      <c r="AT563" s="159"/>
      <c r="AU563" s="156"/>
    </row>
    <row r="564" spans="1:47" ht="14.4" x14ac:dyDescent="0.3">
      <c r="A564" s="214"/>
      <c r="B564" s="215"/>
      <c r="C564" s="215"/>
      <c r="D564" s="215"/>
      <c r="E564" s="215"/>
      <c r="F564" s="222"/>
      <c r="G564" s="215"/>
      <c r="H564" s="215"/>
      <c r="I564" s="215"/>
      <c r="J564" s="224"/>
      <c r="K564" s="215"/>
      <c r="L564" s="215"/>
      <c r="M564" s="160"/>
      <c r="N564" s="215"/>
      <c r="O564" s="222"/>
      <c r="P564" s="240"/>
      <c r="Q564" s="222"/>
      <c r="R564" s="215"/>
      <c r="S564" s="215"/>
      <c r="T564" s="215"/>
      <c r="U564" s="160"/>
      <c r="V564" s="160"/>
      <c r="W564" s="160"/>
      <c r="X564" s="160"/>
      <c r="Y564" s="160"/>
      <c r="Z564" s="160"/>
      <c r="AA564" s="160"/>
      <c r="AB564" s="160"/>
      <c r="AC564" s="160"/>
      <c r="AD564" s="160"/>
      <c r="AE564" s="160"/>
      <c r="AF564" s="160"/>
      <c r="AG564" s="160"/>
      <c r="AH564" s="156"/>
      <c r="AI564" s="160"/>
      <c r="AJ564" s="160"/>
      <c r="AK564" s="160"/>
      <c r="AL564" s="160"/>
      <c r="AM564" s="225"/>
      <c r="AN564" s="160"/>
      <c r="AO564" s="160"/>
      <c r="AP564"/>
      <c r="AQ564"/>
      <c r="AR564" s="160"/>
      <c r="AS564" s="156"/>
      <c r="AT564" s="159"/>
      <c r="AU564" s="156"/>
    </row>
    <row r="565" spans="1:47" ht="14.4" x14ac:dyDescent="0.3">
      <c r="A565" s="214"/>
      <c r="B565" s="215"/>
      <c r="C565" s="215"/>
      <c r="D565" s="215"/>
      <c r="E565" s="215"/>
      <c r="F565" s="222"/>
      <c r="G565" s="215"/>
      <c r="H565" s="215"/>
      <c r="I565" s="215"/>
      <c r="J565" s="224"/>
      <c r="K565" s="215"/>
      <c r="L565" s="215"/>
      <c r="M565" s="160"/>
      <c r="N565" s="215"/>
      <c r="O565" s="222"/>
      <c r="P565" s="240"/>
      <c r="Q565" s="222"/>
      <c r="R565" s="215"/>
      <c r="S565" s="215"/>
      <c r="T565" s="215"/>
      <c r="U565" s="160"/>
      <c r="V565" s="160"/>
      <c r="W565" s="160"/>
      <c r="X565" s="160"/>
      <c r="Y565" s="160"/>
      <c r="Z565" s="160"/>
      <c r="AA565" s="160"/>
      <c r="AB565" s="160"/>
      <c r="AC565" s="160"/>
      <c r="AD565" s="160"/>
      <c r="AE565" s="160"/>
      <c r="AF565" s="160"/>
      <c r="AG565" s="160"/>
      <c r="AH565" s="156"/>
      <c r="AI565" s="160"/>
      <c r="AJ565" s="160"/>
      <c r="AK565" s="160"/>
      <c r="AL565" s="160"/>
      <c r="AM565" s="225"/>
      <c r="AN565" s="160"/>
      <c r="AO565" s="160"/>
      <c r="AP565"/>
      <c r="AQ565"/>
      <c r="AR565" s="160"/>
      <c r="AS565" s="156"/>
      <c r="AT565" s="159"/>
      <c r="AU565" s="156"/>
    </row>
    <row r="566" spans="1:47" ht="14.4" x14ac:dyDescent="0.3">
      <c r="A566" s="214"/>
      <c r="B566" s="215"/>
      <c r="C566" s="215"/>
      <c r="D566" s="215"/>
      <c r="E566" s="215"/>
      <c r="F566" s="221"/>
      <c r="G566" s="215"/>
      <c r="H566" s="215"/>
      <c r="I566" s="215"/>
      <c r="J566" s="215"/>
      <c r="K566" s="214"/>
      <c r="L566" s="215"/>
      <c r="M566" s="156"/>
      <c r="N566" s="214"/>
      <c r="O566" s="214"/>
      <c r="P566" s="240"/>
      <c r="Q566" s="215"/>
      <c r="R566" s="215"/>
      <c r="S566" s="215"/>
      <c r="T566" s="215"/>
      <c r="AP566"/>
      <c r="AQ566"/>
    </row>
    <row r="567" spans="1:47" ht="14.4" x14ac:dyDescent="0.3">
      <c r="A567" s="214"/>
      <c r="B567" s="215"/>
      <c r="C567" s="215"/>
      <c r="D567" s="215"/>
      <c r="E567" s="215"/>
      <c r="F567" s="220"/>
      <c r="G567" s="215"/>
      <c r="H567" s="215"/>
      <c r="I567" s="215"/>
      <c r="J567" s="224"/>
      <c r="K567" s="215"/>
      <c r="L567" s="215"/>
      <c r="M567" s="160"/>
      <c r="N567" s="215"/>
      <c r="O567" s="222"/>
      <c r="P567" s="240"/>
      <c r="Q567" s="222"/>
      <c r="R567" s="215"/>
      <c r="S567" s="215"/>
      <c r="T567" s="215"/>
      <c r="U567" s="160"/>
      <c r="V567" s="160"/>
      <c r="W567" s="160"/>
      <c r="X567" s="160"/>
      <c r="Y567" s="160"/>
      <c r="Z567" s="160"/>
      <c r="AA567" s="160"/>
      <c r="AB567" s="160"/>
      <c r="AC567" s="160"/>
      <c r="AD567" s="160"/>
      <c r="AE567" s="160"/>
      <c r="AF567" s="160"/>
      <c r="AG567" s="160"/>
      <c r="AH567" s="156"/>
      <c r="AI567" s="160"/>
      <c r="AJ567" s="160"/>
      <c r="AK567" s="160"/>
      <c r="AL567" s="160"/>
      <c r="AM567" s="225"/>
      <c r="AN567" s="160"/>
      <c r="AO567" s="160"/>
      <c r="AP567"/>
      <c r="AQ567"/>
      <c r="AR567" s="160"/>
      <c r="AS567" s="156"/>
      <c r="AT567" s="159"/>
      <c r="AU567" s="156"/>
    </row>
    <row r="568" spans="1:47" ht="14.4" x14ac:dyDescent="0.3">
      <c r="A568" s="214"/>
      <c r="B568" s="215"/>
      <c r="C568" s="215"/>
      <c r="D568" s="215"/>
      <c r="E568" s="215"/>
      <c r="F568" s="221"/>
      <c r="G568" s="215"/>
      <c r="H568" s="215"/>
      <c r="I568" s="215"/>
      <c r="J568" s="215"/>
      <c r="K568" s="214"/>
      <c r="L568" s="215"/>
      <c r="M568" s="156"/>
      <c r="N568" s="214"/>
      <c r="O568" s="214"/>
      <c r="P568" s="240"/>
      <c r="Q568" s="215"/>
      <c r="R568" s="215"/>
      <c r="S568" s="215"/>
      <c r="T568" s="215"/>
      <c r="AP568"/>
      <c r="AQ568"/>
    </row>
    <row r="569" spans="1:47" ht="14.4" x14ac:dyDescent="0.3">
      <c r="A569" s="214"/>
      <c r="B569" s="215"/>
      <c r="C569" s="215"/>
      <c r="D569" s="215"/>
      <c r="E569" s="215"/>
      <c r="F569" s="221"/>
      <c r="G569" s="215"/>
      <c r="H569" s="215"/>
      <c r="I569" s="215"/>
      <c r="J569" s="215"/>
      <c r="K569" s="214"/>
      <c r="L569" s="215"/>
      <c r="M569" s="226"/>
      <c r="N569" s="214"/>
      <c r="O569" s="214"/>
      <c r="P569" s="240"/>
      <c r="Q569" s="215"/>
      <c r="R569" s="215"/>
      <c r="S569" s="215"/>
      <c r="T569" s="215"/>
      <c r="AP569"/>
      <c r="AQ569"/>
    </row>
    <row r="570" spans="1:47" ht="14.4" x14ac:dyDescent="0.3">
      <c r="A570" s="214"/>
      <c r="B570" s="215"/>
      <c r="C570" s="215"/>
      <c r="D570" s="215"/>
      <c r="E570" s="215"/>
      <c r="F570" s="221"/>
      <c r="G570" s="215"/>
      <c r="H570" s="215"/>
      <c r="I570" s="215"/>
      <c r="J570" s="215"/>
      <c r="K570" s="214"/>
      <c r="L570" s="215"/>
      <c r="M570" s="156"/>
      <c r="N570" s="214"/>
      <c r="O570" s="214"/>
      <c r="P570" s="240"/>
      <c r="Q570" s="215"/>
      <c r="R570" s="215"/>
      <c r="S570" s="215"/>
      <c r="T570" s="215"/>
      <c r="AP570"/>
      <c r="AQ570"/>
    </row>
    <row r="571" spans="1:47" ht="14.4" x14ac:dyDescent="0.3">
      <c r="A571" s="214"/>
      <c r="B571" s="215"/>
      <c r="C571" s="215"/>
      <c r="D571" s="215"/>
      <c r="E571" s="215"/>
      <c r="F571" s="220"/>
      <c r="G571" s="215"/>
      <c r="H571" s="215"/>
      <c r="I571" s="215"/>
      <c r="J571" s="224"/>
      <c r="K571" s="215"/>
      <c r="L571" s="215"/>
      <c r="M571" s="160"/>
      <c r="N571" s="215"/>
      <c r="O571" s="222"/>
      <c r="P571" s="240"/>
      <c r="Q571" s="222"/>
      <c r="R571" s="215"/>
      <c r="S571" s="215"/>
      <c r="T571" s="215"/>
      <c r="U571" s="160"/>
      <c r="V571" s="160"/>
      <c r="W571" s="160"/>
      <c r="X571" s="160"/>
      <c r="Y571" s="160"/>
      <c r="Z571" s="160"/>
      <c r="AA571" s="160"/>
      <c r="AB571" s="160"/>
      <c r="AC571" s="160"/>
      <c r="AD571" s="160"/>
      <c r="AE571" s="160"/>
      <c r="AF571" s="160"/>
      <c r="AG571" s="160"/>
      <c r="AH571" s="156"/>
      <c r="AI571" s="160"/>
      <c r="AJ571" s="160"/>
      <c r="AK571" s="160"/>
      <c r="AL571" s="160"/>
      <c r="AM571" s="225"/>
      <c r="AN571" s="160"/>
      <c r="AO571" s="160"/>
      <c r="AP571"/>
      <c r="AQ571"/>
      <c r="AR571" s="160"/>
      <c r="AS571" s="156"/>
      <c r="AT571" s="159"/>
      <c r="AU571" s="156"/>
    </row>
    <row r="572" spans="1:47" ht="14.4" x14ac:dyDescent="0.3">
      <c r="A572" s="214"/>
      <c r="B572" s="215"/>
      <c r="C572" s="215"/>
      <c r="D572" s="215"/>
      <c r="E572" s="215"/>
      <c r="F572" s="221"/>
      <c r="G572" s="215"/>
      <c r="H572" s="215"/>
      <c r="I572" s="215"/>
      <c r="J572" s="215"/>
      <c r="K572" s="214"/>
      <c r="L572" s="215"/>
      <c r="M572" s="156"/>
      <c r="N572" s="214"/>
      <c r="O572" s="214"/>
      <c r="P572" s="240"/>
      <c r="Q572" s="215"/>
      <c r="R572" s="215"/>
      <c r="S572" s="215"/>
      <c r="T572" s="215"/>
      <c r="AP572"/>
      <c r="AQ572"/>
    </row>
    <row r="573" spans="1:47" ht="14.4" x14ac:dyDescent="0.3">
      <c r="A573" s="214"/>
      <c r="B573" s="215"/>
      <c r="C573" s="215"/>
      <c r="D573" s="215"/>
      <c r="E573" s="215"/>
      <c r="F573" s="221"/>
      <c r="G573" s="215"/>
      <c r="H573" s="215"/>
      <c r="I573" s="215"/>
      <c r="J573" s="215"/>
      <c r="K573" s="214"/>
      <c r="L573" s="215"/>
      <c r="M573" s="156"/>
      <c r="N573" s="214"/>
      <c r="O573" s="214"/>
      <c r="P573" s="240"/>
      <c r="Q573" s="215"/>
      <c r="R573" s="215"/>
      <c r="S573" s="215"/>
      <c r="T573" s="215"/>
      <c r="AP573"/>
      <c r="AQ573"/>
    </row>
    <row r="574" spans="1:47" ht="14.4" x14ac:dyDescent="0.3">
      <c r="A574" s="214"/>
      <c r="B574" s="215"/>
      <c r="C574" s="215"/>
      <c r="D574" s="215"/>
      <c r="E574" s="215"/>
      <c r="F574" s="222"/>
      <c r="G574" s="215"/>
      <c r="H574" s="215"/>
      <c r="I574" s="215"/>
      <c r="J574" s="224"/>
      <c r="K574" s="215"/>
      <c r="L574" s="215"/>
      <c r="M574" s="160"/>
      <c r="N574" s="215"/>
      <c r="O574" s="222"/>
      <c r="P574" s="240"/>
      <c r="Q574" s="222"/>
      <c r="R574" s="215"/>
      <c r="S574" s="215"/>
      <c r="T574" s="215"/>
      <c r="U574" s="160"/>
      <c r="V574" s="160"/>
      <c r="W574" s="160"/>
      <c r="X574" s="160"/>
      <c r="Y574" s="160"/>
      <c r="Z574" s="160"/>
      <c r="AA574" s="160"/>
      <c r="AB574" s="160"/>
      <c r="AC574" s="160"/>
      <c r="AD574" s="160"/>
      <c r="AE574" s="160"/>
      <c r="AF574" s="160"/>
      <c r="AG574" s="160"/>
      <c r="AH574" s="156"/>
      <c r="AI574" s="160"/>
      <c r="AJ574" s="160"/>
      <c r="AK574" s="160"/>
      <c r="AL574" s="160"/>
      <c r="AM574" s="225"/>
      <c r="AN574" s="160"/>
      <c r="AO574" s="160"/>
      <c r="AP574"/>
      <c r="AQ574"/>
      <c r="AR574" s="160"/>
      <c r="AS574" s="156"/>
      <c r="AT574" s="159"/>
      <c r="AU574" s="156"/>
    </row>
    <row r="575" spans="1:47" ht="14.4" x14ac:dyDescent="0.3">
      <c r="A575" s="214"/>
      <c r="B575" s="215"/>
      <c r="C575" s="215"/>
      <c r="D575" s="215"/>
      <c r="E575" s="215"/>
      <c r="F575" s="222"/>
      <c r="G575" s="215"/>
      <c r="H575" s="215"/>
      <c r="I575" s="215"/>
      <c r="J575" s="224"/>
      <c r="K575" s="215"/>
      <c r="L575" s="215"/>
      <c r="M575" s="160"/>
      <c r="N575" s="215"/>
      <c r="O575" s="222"/>
      <c r="P575" s="240"/>
      <c r="Q575" s="222"/>
      <c r="R575" s="215"/>
      <c r="S575" s="215"/>
      <c r="T575" s="215"/>
      <c r="U575" s="160"/>
      <c r="V575" s="160"/>
      <c r="W575" s="160"/>
      <c r="X575" s="160"/>
      <c r="Y575" s="160"/>
      <c r="Z575" s="160"/>
      <c r="AA575" s="160"/>
      <c r="AB575" s="160"/>
      <c r="AC575" s="160"/>
      <c r="AD575" s="160"/>
      <c r="AE575" s="160"/>
      <c r="AF575" s="160"/>
      <c r="AG575" s="160"/>
      <c r="AH575" s="156"/>
      <c r="AI575" s="160"/>
      <c r="AJ575" s="160"/>
      <c r="AK575" s="160"/>
      <c r="AL575" s="160"/>
      <c r="AM575" s="225"/>
      <c r="AN575" s="160"/>
      <c r="AO575" s="160"/>
      <c r="AP575"/>
      <c r="AQ575"/>
      <c r="AR575" s="160"/>
      <c r="AS575" s="156"/>
      <c r="AT575" s="159"/>
      <c r="AU575" s="156"/>
    </row>
    <row r="576" spans="1:47" ht="14.4" x14ac:dyDescent="0.3">
      <c r="A576" s="214"/>
      <c r="B576" s="215"/>
      <c r="C576" s="215"/>
      <c r="D576" s="215"/>
      <c r="E576" s="215"/>
      <c r="F576" s="222"/>
      <c r="G576" s="215"/>
      <c r="H576" s="215"/>
      <c r="I576" s="215"/>
      <c r="J576" s="224"/>
      <c r="K576" s="215"/>
      <c r="L576" s="215"/>
      <c r="M576" s="160"/>
      <c r="N576" s="215"/>
      <c r="O576" s="222"/>
      <c r="P576" s="240"/>
      <c r="Q576" s="222"/>
      <c r="R576" s="215"/>
      <c r="S576" s="215"/>
      <c r="T576" s="215"/>
      <c r="U576" s="160"/>
      <c r="V576" s="160"/>
      <c r="W576" s="160"/>
      <c r="X576" s="160"/>
      <c r="Y576" s="160"/>
      <c r="Z576" s="160"/>
      <c r="AA576" s="160"/>
      <c r="AB576" s="160"/>
      <c r="AC576" s="160"/>
      <c r="AD576" s="160"/>
      <c r="AE576" s="160"/>
      <c r="AF576" s="160"/>
      <c r="AG576" s="160"/>
      <c r="AH576" s="156"/>
      <c r="AI576" s="160"/>
      <c r="AJ576" s="160"/>
      <c r="AK576" s="160"/>
      <c r="AL576" s="160"/>
      <c r="AM576" s="225"/>
      <c r="AN576" s="160"/>
      <c r="AO576" s="160"/>
      <c r="AP576"/>
      <c r="AQ576"/>
      <c r="AR576" s="160"/>
      <c r="AS576" s="156"/>
      <c r="AT576" s="159"/>
      <c r="AU576" s="156"/>
    </row>
    <row r="577" spans="1:47" ht="14.4" x14ac:dyDescent="0.3">
      <c r="A577" s="214"/>
      <c r="B577" s="215"/>
      <c r="C577" s="215"/>
      <c r="D577" s="215"/>
      <c r="E577" s="215"/>
      <c r="F577" s="221"/>
      <c r="G577" s="215"/>
      <c r="H577" s="215"/>
      <c r="I577" s="215"/>
      <c r="J577" s="215"/>
      <c r="K577" s="214"/>
      <c r="L577" s="215"/>
      <c r="M577" s="226"/>
      <c r="N577" s="214"/>
      <c r="O577" s="214"/>
      <c r="P577" s="240"/>
      <c r="Q577" s="215"/>
      <c r="R577" s="215"/>
      <c r="S577" s="215"/>
      <c r="T577" s="215"/>
      <c r="AP577"/>
      <c r="AQ577"/>
    </row>
    <row r="578" spans="1:47" ht="14.4" x14ac:dyDescent="0.3">
      <c r="A578" s="214"/>
      <c r="B578" s="215"/>
      <c r="C578" s="215"/>
      <c r="D578" s="215"/>
      <c r="E578" s="215"/>
      <c r="F578" s="221"/>
      <c r="G578" s="215"/>
      <c r="H578" s="215"/>
      <c r="I578" s="215"/>
      <c r="J578" s="215"/>
      <c r="K578" s="214"/>
      <c r="L578" s="215"/>
      <c r="M578" s="156"/>
      <c r="N578" s="214"/>
      <c r="O578" s="214"/>
      <c r="P578" s="240"/>
      <c r="Q578" s="215"/>
      <c r="R578" s="215"/>
      <c r="S578" s="215"/>
      <c r="T578" s="215"/>
      <c r="AP578"/>
      <c r="AQ578"/>
    </row>
    <row r="579" spans="1:47" ht="14.4" x14ac:dyDescent="0.3">
      <c r="A579" s="214"/>
      <c r="B579" s="215"/>
      <c r="C579" s="215"/>
      <c r="D579" s="215"/>
      <c r="E579" s="215"/>
      <c r="F579" s="220"/>
      <c r="G579" s="215"/>
      <c r="H579" s="215"/>
      <c r="I579" s="215"/>
      <c r="J579" s="224"/>
      <c r="K579" s="215"/>
      <c r="L579" s="215"/>
      <c r="M579" s="160"/>
      <c r="N579" s="215"/>
      <c r="O579" s="222"/>
      <c r="P579" s="240"/>
      <c r="Q579" s="222"/>
      <c r="R579" s="215"/>
      <c r="S579" s="215"/>
      <c r="T579" s="215"/>
      <c r="U579" s="160"/>
      <c r="V579" s="160"/>
      <c r="W579" s="160"/>
      <c r="X579" s="160"/>
      <c r="Y579" s="160"/>
      <c r="Z579" s="160"/>
      <c r="AA579" s="160"/>
      <c r="AB579" s="160"/>
      <c r="AC579" s="160"/>
      <c r="AD579" s="160"/>
      <c r="AE579" s="160"/>
      <c r="AF579" s="160"/>
      <c r="AG579" s="160"/>
      <c r="AH579" s="156"/>
      <c r="AI579" s="160"/>
      <c r="AJ579" s="160"/>
      <c r="AK579" s="160"/>
      <c r="AL579" s="160"/>
      <c r="AM579" s="225"/>
      <c r="AN579" s="160"/>
      <c r="AO579" s="160"/>
      <c r="AP579"/>
      <c r="AQ579"/>
      <c r="AR579" s="160"/>
      <c r="AS579" s="156"/>
      <c r="AT579" s="159"/>
      <c r="AU579" s="156"/>
    </row>
    <row r="580" spans="1:47" ht="14.4" x14ac:dyDescent="0.3">
      <c r="A580" s="214"/>
      <c r="B580" s="215"/>
      <c r="C580" s="215"/>
      <c r="D580" s="215"/>
      <c r="E580" s="215"/>
      <c r="F580" s="222"/>
      <c r="G580" s="215"/>
      <c r="H580" s="215"/>
      <c r="I580" s="215"/>
      <c r="J580" s="224"/>
      <c r="K580" s="215"/>
      <c r="L580" s="215"/>
      <c r="M580" s="160"/>
      <c r="N580" s="215"/>
      <c r="O580" s="222"/>
      <c r="P580" s="240"/>
      <c r="Q580" s="222"/>
      <c r="R580" s="215"/>
      <c r="S580" s="215"/>
      <c r="T580" s="215"/>
      <c r="U580" s="160"/>
      <c r="V580" s="160"/>
      <c r="W580" s="160"/>
      <c r="X580" s="160"/>
      <c r="Y580" s="160"/>
      <c r="Z580" s="160"/>
      <c r="AA580" s="160"/>
      <c r="AB580" s="160"/>
      <c r="AC580" s="160"/>
      <c r="AD580" s="160"/>
      <c r="AE580" s="160"/>
      <c r="AF580" s="160"/>
      <c r="AG580" s="160"/>
      <c r="AH580" s="156"/>
      <c r="AI580" s="160"/>
      <c r="AJ580" s="160"/>
      <c r="AK580" s="160"/>
      <c r="AL580" s="160"/>
      <c r="AM580" s="225"/>
      <c r="AN580" s="160"/>
      <c r="AO580" s="160"/>
      <c r="AP580"/>
      <c r="AQ580"/>
      <c r="AR580" s="160"/>
      <c r="AS580" s="156"/>
      <c r="AT580" s="159"/>
      <c r="AU580" s="156"/>
    </row>
    <row r="581" spans="1:47" ht="14.4" x14ac:dyDescent="0.3">
      <c r="A581" s="214"/>
      <c r="B581" s="215"/>
      <c r="C581" s="215"/>
      <c r="D581" s="215"/>
      <c r="E581" s="215"/>
      <c r="F581" s="220"/>
      <c r="G581" s="215"/>
      <c r="H581" s="215"/>
      <c r="I581" s="215"/>
      <c r="J581" s="224"/>
      <c r="K581" s="215"/>
      <c r="L581" s="215"/>
      <c r="M581" s="160"/>
      <c r="N581" s="215"/>
      <c r="O581" s="222"/>
      <c r="P581" s="240"/>
      <c r="Q581" s="222"/>
      <c r="R581" s="215"/>
      <c r="S581" s="215"/>
      <c r="T581" s="215"/>
      <c r="U581" s="160"/>
      <c r="V581" s="160"/>
      <c r="W581" s="160"/>
      <c r="X581" s="160"/>
      <c r="Y581" s="160"/>
      <c r="Z581" s="160"/>
      <c r="AA581" s="160"/>
      <c r="AB581" s="160"/>
      <c r="AC581" s="160"/>
      <c r="AD581" s="160"/>
      <c r="AE581" s="160"/>
      <c r="AF581" s="160"/>
      <c r="AG581" s="160"/>
      <c r="AH581" s="156"/>
      <c r="AI581" s="160"/>
      <c r="AJ581" s="160"/>
      <c r="AK581" s="160"/>
      <c r="AL581" s="160"/>
      <c r="AM581" s="225"/>
      <c r="AN581" s="160"/>
      <c r="AO581" s="160"/>
      <c r="AP581"/>
      <c r="AQ581"/>
      <c r="AR581" s="160"/>
      <c r="AS581" s="156"/>
      <c r="AT581" s="159"/>
      <c r="AU581" s="156"/>
    </row>
    <row r="582" spans="1:47" ht="14.4" x14ac:dyDescent="0.3">
      <c r="A582" s="214"/>
      <c r="B582" s="215"/>
      <c r="C582" s="215"/>
      <c r="D582" s="215"/>
      <c r="E582" s="215"/>
      <c r="F582" s="222"/>
      <c r="G582" s="215"/>
      <c r="H582" s="215"/>
      <c r="I582" s="215"/>
      <c r="J582" s="224"/>
      <c r="K582" s="215"/>
      <c r="L582" s="215"/>
      <c r="M582" s="160"/>
      <c r="N582" s="215"/>
      <c r="O582" s="222"/>
      <c r="P582" s="240"/>
      <c r="Q582" s="222"/>
      <c r="R582" s="215"/>
      <c r="S582" s="215"/>
      <c r="T582" s="215"/>
      <c r="U582" s="160"/>
      <c r="V582" s="160"/>
      <c r="W582" s="160"/>
      <c r="X582" s="160"/>
      <c r="Y582" s="160"/>
      <c r="Z582" s="160"/>
      <c r="AA582" s="160"/>
      <c r="AB582" s="160"/>
      <c r="AC582" s="160"/>
      <c r="AD582" s="160"/>
      <c r="AE582" s="160"/>
      <c r="AF582" s="160"/>
      <c r="AG582" s="160"/>
      <c r="AH582" s="156"/>
      <c r="AI582" s="160"/>
      <c r="AJ582" s="160"/>
      <c r="AK582" s="160"/>
      <c r="AL582" s="160"/>
      <c r="AM582" s="225"/>
      <c r="AN582" s="160"/>
      <c r="AO582" s="160"/>
      <c r="AP582"/>
      <c r="AQ582"/>
      <c r="AR582" s="160"/>
      <c r="AS582" s="156"/>
      <c r="AT582" s="159"/>
      <c r="AU582" s="156"/>
    </row>
    <row r="583" spans="1:47" ht="14.4" x14ac:dyDescent="0.3">
      <c r="A583" s="214"/>
      <c r="B583" s="215"/>
      <c r="C583" s="215"/>
      <c r="D583" s="215"/>
      <c r="E583" s="215"/>
      <c r="F583" s="221"/>
      <c r="G583" s="215"/>
      <c r="H583" s="215"/>
      <c r="I583" s="215"/>
      <c r="J583" s="215"/>
      <c r="K583" s="214"/>
      <c r="L583" s="215"/>
      <c r="M583" s="156"/>
      <c r="N583" s="214"/>
      <c r="O583" s="214"/>
      <c r="P583" s="240"/>
      <c r="Q583" s="215"/>
      <c r="R583" s="215"/>
      <c r="S583" s="215"/>
      <c r="T583" s="215"/>
      <c r="AP583"/>
      <c r="AQ583"/>
    </row>
    <row r="584" spans="1:47" ht="14.4" x14ac:dyDescent="0.3">
      <c r="A584" s="214"/>
      <c r="B584" s="215"/>
      <c r="C584" s="215"/>
      <c r="D584" s="215"/>
      <c r="E584" s="215"/>
      <c r="F584" s="222"/>
      <c r="G584" s="215"/>
      <c r="H584" s="215"/>
      <c r="I584" s="215"/>
      <c r="J584" s="224"/>
      <c r="K584" s="215"/>
      <c r="L584" s="215"/>
      <c r="M584" s="215"/>
      <c r="N584" s="215"/>
      <c r="O584" s="222"/>
      <c r="P584" s="240"/>
      <c r="Q584" s="222"/>
      <c r="R584" s="215"/>
      <c r="S584" s="215"/>
      <c r="T584" s="215"/>
      <c r="U584" s="160"/>
      <c r="V584" s="160"/>
      <c r="W584" s="160"/>
      <c r="X584" s="160"/>
      <c r="Y584" s="160"/>
      <c r="Z584" s="160"/>
      <c r="AA584" s="160"/>
      <c r="AB584" s="160"/>
      <c r="AC584" s="160"/>
      <c r="AD584" s="160"/>
      <c r="AE584" s="160"/>
      <c r="AF584" s="160"/>
      <c r="AG584" s="160"/>
      <c r="AH584" s="156"/>
      <c r="AI584" s="160"/>
      <c r="AJ584" s="160"/>
      <c r="AK584" s="160"/>
      <c r="AL584" s="160"/>
      <c r="AM584" s="225"/>
      <c r="AN584" s="160"/>
      <c r="AO584" s="160"/>
      <c r="AP584"/>
      <c r="AQ584"/>
      <c r="AR584" s="160"/>
      <c r="AS584" s="156"/>
      <c r="AT584" s="159"/>
      <c r="AU584" s="156"/>
    </row>
    <row r="585" spans="1:47" ht="14.4" x14ac:dyDescent="0.3">
      <c r="A585" s="214"/>
      <c r="B585" s="215"/>
      <c r="C585" s="215"/>
      <c r="D585" s="215"/>
      <c r="E585" s="215"/>
      <c r="F585" s="222"/>
      <c r="G585" s="215"/>
      <c r="H585" s="215"/>
      <c r="I585" s="215"/>
      <c r="J585" s="224"/>
      <c r="K585" s="215"/>
      <c r="L585" s="215"/>
      <c r="M585" s="160"/>
      <c r="N585" s="215"/>
      <c r="O585" s="222"/>
      <c r="P585" s="240"/>
      <c r="Q585" s="222"/>
      <c r="R585" s="215"/>
      <c r="S585" s="215"/>
      <c r="T585" s="215"/>
      <c r="U585" s="160"/>
      <c r="V585" s="160"/>
      <c r="W585" s="160"/>
      <c r="X585" s="160"/>
      <c r="Y585" s="160"/>
      <c r="Z585" s="160"/>
      <c r="AA585" s="160"/>
      <c r="AB585" s="160"/>
      <c r="AC585" s="160"/>
      <c r="AD585" s="160"/>
      <c r="AE585" s="160"/>
      <c r="AF585" s="160"/>
      <c r="AG585" s="160"/>
      <c r="AH585" s="156"/>
      <c r="AI585" s="160"/>
      <c r="AJ585" s="160"/>
      <c r="AK585" s="160"/>
      <c r="AL585" s="160"/>
      <c r="AM585" s="225"/>
      <c r="AN585" s="160"/>
      <c r="AO585" s="160"/>
      <c r="AP585"/>
      <c r="AQ585"/>
      <c r="AR585" s="160"/>
      <c r="AS585" s="156"/>
      <c r="AT585" s="159"/>
      <c r="AU585" s="156"/>
    </row>
    <row r="586" spans="1:47" ht="14.4" x14ac:dyDescent="0.3">
      <c r="A586" s="214"/>
      <c r="B586" s="215"/>
      <c r="C586" s="215"/>
      <c r="D586" s="215"/>
      <c r="E586" s="215"/>
      <c r="F586" s="220"/>
      <c r="G586" s="215"/>
      <c r="H586" s="215"/>
      <c r="I586" s="215"/>
      <c r="J586" s="224"/>
      <c r="K586" s="215"/>
      <c r="L586" s="215"/>
      <c r="M586" s="160"/>
      <c r="N586" s="215"/>
      <c r="O586" s="219"/>
      <c r="P586" s="240"/>
      <c r="Q586" s="219"/>
      <c r="R586" s="215"/>
      <c r="S586" s="215"/>
      <c r="T586" s="215"/>
      <c r="U586" s="160"/>
      <c r="V586" s="160"/>
      <c r="W586" s="160"/>
      <c r="X586" s="160"/>
      <c r="Y586" s="160"/>
      <c r="Z586" s="160"/>
      <c r="AA586" s="160"/>
      <c r="AB586" s="160"/>
      <c r="AC586" s="160"/>
      <c r="AD586" s="160"/>
      <c r="AE586" s="160"/>
      <c r="AF586" s="160"/>
      <c r="AG586" s="160"/>
      <c r="AH586" s="156"/>
      <c r="AI586" s="160"/>
      <c r="AJ586" s="160"/>
      <c r="AK586" s="160"/>
      <c r="AL586" s="160"/>
      <c r="AM586" s="225"/>
      <c r="AN586" s="160"/>
      <c r="AO586" s="160"/>
      <c r="AP586"/>
      <c r="AQ586"/>
      <c r="AR586" s="160"/>
      <c r="AS586" s="156"/>
      <c r="AT586" s="159"/>
      <c r="AU586" s="156"/>
    </row>
    <row r="587" spans="1:47" ht="14.4" x14ac:dyDescent="0.3">
      <c r="A587" s="214"/>
      <c r="B587" s="215"/>
      <c r="C587" s="215"/>
      <c r="D587" s="215"/>
      <c r="E587" s="215"/>
      <c r="F587" s="221"/>
      <c r="G587" s="215"/>
      <c r="H587" s="215"/>
      <c r="I587" s="215"/>
      <c r="J587" s="215"/>
      <c r="K587" s="214"/>
      <c r="L587" s="215"/>
      <c r="M587" s="222"/>
      <c r="N587" s="214"/>
      <c r="O587" s="214"/>
      <c r="P587" s="240"/>
      <c r="Q587" s="215"/>
      <c r="R587" s="215"/>
      <c r="S587" s="215"/>
      <c r="T587" s="215"/>
      <c r="AP587"/>
      <c r="AQ587"/>
    </row>
    <row r="588" spans="1:47" ht="14.4" x14ac:dyDescent="0.3">
      <c r="A588" s="214"/>
      <c r="B588" s="215"/>
      <c r="C588" s="215"/>
      <c r="D588" s="215"/>
      <c r="E588" s="215"/>
      <c r="F588" s="221"/>
      <c r="G588" s="215"/>
      <c r="H588" s="215"/>
      <c r="I588" s="215"/>
      <c r="J588" s="215"/>
      <c r="K588" s="214"/>
      <c r="L588" s="215"/>
      <c r="M588" s="156"/>
      <c r="N588" s="214"/>
      <c r="O588" s="214"/>
      <c r="P588" s="240"/>
      <c r="Q588" s="215"/>
      <c r="R588" s="215"/>
      <c r="S588" s="215"/>
      <c r="T588" s="215"/>
      <c r="AP588"/>
      <c r="AQ588"/>
    </row>
    <row r="589" spans="1:47" ht="14.4" x14ac:dyDescent="0.3">
      <c r="A589" s="214"/>
      <c r="B589" s="215"/>
      <c r="C589" s="215"/>
      <c r="D589" s="215"/>
      <c r="E589" s="215"/>
      <c r="F589" s="222"/>
      <c r="G589" s="215"/>
      <c r="H589" s="215"/>
      <c r="I589" s="215"/>
      <c r="J589" s="224"/>
      <c r="K589" s="215"/>
      <c r="L589" s="215"/>
      <c r="M589" s="160"/>
      <c r="N589" s="215"/>
      <c r="O589" s="222"/>
      <c r="P589" s="240"/>
      <c r="Q589" s="222"/>
      <c r="R589" s="215"/>
      <c r="S589" s="215"/>
      <c r="T589" s="215"/>
      <c r="U589" s="160"/>
      <c r="V589" s="160"/>
      <c r="W589" s="160"/>
      <c r="X589" s="160"/>
      <c r="Y589" s="160"/>
      <c r="Z589" s="160"/>
      <c r="AA589" s="160"/>
      <c r="AB589" s="160"/>
      <c r="AC589" s="160"/>
      <c r="AD589" s="160"/>
      <c r="AE589" s="160"/>
      <c r="AF589" s="160"/>
      <c r="AG589" s="160"/>
      <c r="AH589" s="156"/>
      <c r="AI589" s="160"/>
      <c r="AJ589" s="160"/>
      <c r="AK589" s="160"/>
      <c r="AL589" s="160"/>
      <c r="AM589" s="225"/>
      <c r="AN589" s="160"/>
      <c r="AO589" s="160"/>
      <c r="AP589"/>
      <c r="AQ589"/>
      <c r="AR589" s="160"/>
      <c r="AS589" s="156"/>
      <c r="AT589" s="159"/>
      <c r="AU589" s="156"/>
    </row>
    <row r="590" spans="1:47" ht="14.4" x14ac:dyDescent="0.3">
      <c r="A590" s="214"/>
      <c r="B590" s="215"/>
      <c r="C590" s="215"/>
      <c r="D590" s="215"/>
      <c r="E590" s="215"/>
      <c r="F590" s="221"/>
      <c r="G590" s="215"/>
      <c r="H590" s="215"/>
      <c r="I590" s="215"/>
      <c r="J590" s="215"/>
      <c r="K590" s="214"/>
      <c r="L590" s="215"/>
      <c r="M590" s="156"/>
      <c r="N590" s="214"/>
      <c r="O590" s="214"/>
      <c r="P590" s="240"/>
      <c r="Q590" s="215"/>
      <c r="R590" s="215"/>
      <c r="S590" s="215"/>
      <c r="T590" s="215"/>
      <c r="AP590"/>
      <c r="AQ590"/>
    </row>
    <row r="591" spans="1:47" ht="14.4" x14ac:dyDescent="0.3">
      <c r="A591" s="214"/>
      <c r="B591" s="215"/>
      <c r="C591" s="215"/>
      <c r="D591" s="215"/>
      <c r="E591" s="215"/>
      <c r="F591" s="221"/>
      <c r="G591" s="215"/>
      <c r="H591" s="215"/>
      <c r="I591" s="215"/>
      <c r="J591" s="215"/>
      <c r="K591" s="214"/>
      <c r="L591" s="215"/>
      <c r="M591" s="156"/>
      <c r="N591" s="214"/>
      <c r="O591" s="214"/>
      <c r="P591" s="240"/>
      <c r="Q591" s="215"/>
      <c r="R591" s="215"/>
      <c r="S591" s="215"/>
      <c r="T591" s="215"/>
      <c r="AP591"/>
      <c r="AQ591"/>
    </row>
    <row r="592" spans="1:47" ht="14.4" x14ac:dyDescent="0.3">
      <c r="A592" s="214"/>
      <c r="B592" s="215"/>
      <c r="C592" s="215"/>
      <c r="D592" s="215"/>
      <c r="E592" s="215"/>
      <c r="F592" s="221"/>
      <c r="G592" s="215"/>
      <c r="H592" s="215"/>
      <c r="I592" s="215"/>
      <c r="J592" s="215"/>
      <c r="K592" s="214"/>
      <c r="L592" s="215"/>
      <c r="M592" s="156"/>
      <c r="N592" s="214"/>
      <c r="O592" s="214"/>
      <c r="P592" s="240"/>
      <c r="Q592" s="215"/>
      <c r="R592" s="215"/>
      <c r="S592" s="215"/>
      <c r="T592" s="215"/>
      <c r="AP592"/>
      <c r="AQ592"/>
    </row>
    <row r="593" spans="1:47" ht="14.4" x14ac:dyDescent="0.3">
      <c r="A593" s="214"/>
      <c r="B593" s="215"/>
      <c r="C593" s="215"/>
      <c r="D593" s="215"/>
      <c r="E593" s="215"/>
      <c r="F593" s="222"/>
      <c r="G593" s="215"/>
      <c r="H593" s="215"/>
      <c r="I593" s="215"/>
      <c r="J593" s="224"/>
      <c r="K593" s="215"/>
      <c r="L593" s="215"/>
      <c r="M593" s="160"/>
      <c r="N593" s="215"/>
      <c r="O593" s="222"/>
      <c r="P593" s="240"/>
      <c r="Q593" s="222"/>
      <c r="R593" s="215"/>
      <c r="S593" s="215"/>
      <c r="T593" s="215"/>
      <c r="U593" s="160"/>
      <c r="V593" s="160"/>
      <c r="W593" s="160"/>
      <c r="X593" s="160"/>
      <c r="Y593" s="160"/>
      <c r="Z593" s="160"/>
      <c r="AA593" s="160"/>
      <c r="AB593" s="160"/>
      <c r="AC593" s="160"/>
      <c r="AD593" s="160"/>
      <c r="AE593" s="160"/>
      <c r="AF593" s="160"/>
      <c r="AG593" s="160"/>
      <c r="AH593" s="156"/>
      <c r="AI593" s="160"/>
      <c r="AJ593" s="160"/>
      <c r="AK593" s="160"/>
      <c r="AL593" s="160"/>
      <c r="AM593" s="225"/>
      <c r="AN593" s="160"/>
      <c r="AO593" s="160"/>
      <c r="AP593"/>
      <c r="AQ593"/>
    </row>
    <row r="594" spans="1:47" ht="14.4" x14ac:dyDescent="0.3">
      <c r="A594" s="214"/>
      <c r="B594" s="215"/>
      <c r="C594" s="215"/>
      <c r="D594" s="215"/>
      <c r="E594" s="215"/>
      <c r="F594" s="221"/>
      <c r="G594" s="215"/>
      <c r="H594" s="215"/>
      <c r="I594" s="215"/>
      <c r="J594" s="215"/>
      <c r="K594" s="214"/>
      <c r="L594" s="215"/>
      <c r="M594" s="156"/>
      <c r="N594" s="214"/>
      <c r="O594" s="214"/>
      <c r="P594" s="240"/>
      <c r="Q594" s="215"/>
      <c r="R594" s="215"/>
      <c r="S594" s="215"/>
      <c r="T594" s="215"/>
      <c r="AP594"/>
      <c r="AQ594"/>
    </row>
    <row r="595" spans="1:47" ht="14.4" x14ac:dyDescent="0.3">
      <c r="A595" s="214"/>
      <c r="B595" s="215"/>
      <c r="C595" s="215"/>
      <c r="D595" s="215"/>
      <c r="E595" s="215"/>
      <c r="F595" s="222"/>
      <c r="G595" s="215"/>
      <c r="H595" s="215"/>
      <c r="I595" s="215"/>
      <c r="J595" s="224"/>
      <c r="K595" s="215"/>
      <c r="L595" s="215"/>
      <c r="M595" s="160"/>
      <c r="N595" s="215"/>
      <c r="O595" s="222"/>
      <c r="P595" s="240"/>
      <c r="Q595" s="222"/>
      <c r="R595" s="215"/>
      <c r="S595" s="215"/>
      <c r="T595" s="215"/>
      <c r="U595" s="160"/>
      <c r="V595" s="160"/>
      <c r="W595" s="160"/>
      <c r="X595" s="160"/>
      <c r="Y595" s="160"/>
      <c r="Z595" s="160"/>
      <c r="AA595" s="160"/>
      <c r="AB595" s="160"/>
      <c r="AC595" s="160"/>
      <c r="AD595" s="160"/>
      <c r="AE595" s="160"/>
      <c r="AF595" s="160"/>
      <c r="AG595" s="160"/>
      <c r="AH595" s="156"/>
      <c r="AI595" s="160"/>
      <c r="AJ595" s="160"/>
      <c r="AK595" s="160"/>
      <c r="AL595" s="160"/>
      <c r="AM595" s="225"/>
      <c r="AN595" s="160"/>
      <c r="AO595" s="160"/>
      <c r="AP595"/>
      <c r="AQ595"/>
      <c r="AR595" s="160"/>
      <c r="AS595" s="156"/>
      <c r="AT595" s="159"/>
      <c r="AU595" s="156"/>
    </row>
    <row r="596" spans="1:47" ht="14.4" x14ac:dyDescent="0.3">
      <c r="A596" s="214"/>
      <c r="B596" s="215"/>
      <c r="C596" s="215"/>
      <c r="D596" s="215"/>
      <c r="E596" s="215"/>
      <c r="F596" s="222"/>
      <c r="G596" s="215"/>
      <c r="H596" s="215"/>
      <c r="I596" s="215"/>
      <c r="J596" s="224"/>
      <c r="K596" s="215"/>
      <c r="L596" s="215"/>
      <c r="M596" s="160"/>
      <c r="N596" s="215"/>
      <c r="O596" s="222"/>
      <c r="P596" s="240"/>
      <c r="Q596" s="222"/>
      <c r="R596" s="215"/>
      <c r="S596" s="215"/>
      <c r="T596" s="215"/>
      <c r="U596" s="160"/>
      <c r="V596" s="160"/>
      <c r="W596" s="160"/>
      <c r="X596" s="160"/>
      <c r="Y596" s="160"/>
      <c r="Z596" s="160"/>
      <c r="AA596" s="160"/>
      <c r="AB596" s="160"/>
      <c r="AC596" s="160"/>
      <c r="AD596" s="160"/>
      <c r="AE596" s="160"/>
      <c r="AF596" s="160"/>
      <c r="AG596" s="160"/>
      <c r="AH596" s="156"/>
      <c r="AI596" s="160"/>
      <c r="AJ596" s="160"/>
      <c r="AK596" s="160"/>
      <c r="AL596" s="160"/>
      <c r="AM596" s="225"/>
      <c r="AN596" s="160"/>
      <c r="AO596" s="160"/>
      <c r="AP596"/>
      <c r="AQ596"/>
      <c r="AR596" s="160"/>
      <c r="AS596" s="156"/>
      <c r="AT596" s="159"/>
      <c r="AU596" s="156"/>
    </row>
    <row r="597" spans="1:47" ht="14.4" x14ac:dyDescent="0.3">
      <c r="A597" s="214"/>
      <c r="B597" s="215"/>
      <c r="C597" s="215"/>
      <c r="D597" s="215"/>
      <c r="E597" s="215"/>
      <c r="F597" s="220"/>
      <c r="G597" s="215"/>
      <c r="H597" s="215"/>
      <c r="I597" s="215"/>
      <c r="J597" s="224"/>
      <c r="K597" s="215"/>
      <c r="L597" s="215"/>
      <c r="M597" s="160"/>
      <c r="N597" s="215"/>
      <c r="O597" s="219"/>
      <c r="P597" s="240"/>
      <c r="Q597" s="219"/>
      <c r="R597" s="215"/>
      <c r="S597" s="215"/>
      <c r="T597" s="215"/>
      <c r="U597" s="160"/>
      <c r="V597" s="160"/>
      <c r="W597" s="160"/>
      <c r="X597" s="160"/>
      <c r="Y597" s="160"/>
      <c r="Z597" s="160"/>
      <c r="AA597" s="160"/>
      <c r="AB597" s="160"/>
      <c r="AC597" s="160"/>
      <c r="AD597" s="160"/>
      <c r="AE597" s="160"/>
      <c r="AF597" s="160"/>
      <c r="AG597" s="160"/>
      <c r="AH597" s="156"/>
      <c r="AI597" s="160"/>
      <c r="AJ597" s="160"/>
      <c r="AK597" s="160"/>
      <c r="AL597" s="160"/>
      <c r="AM597" s="225"/>
      <c r="AN597" s="160"/>
      <c r="AO597" s="160"/>
      <c r="AP597"/>
      <c r="AQ597"/>
      <c r="AR597" s="160"/>
      <c r="AS597" s="156"/>
      <c r="AT597" s="159"/>
      <c r="AU597" s="156"/>
    </row>
    <row r="598" spans="1:47" ht="14.4" x14ac:dyDescent="0.3">
      <c r="A598" s="214"/>
      <c r="B598" s="215"/>
      <c r="C598" s="215"/>
      <c r="D598" s="215"/>
      <c r="E598" s="215"/>
      <c r="F598" s="221"/>
      <c r="G598" s="215"/>
      <c r="H598" s="215"/>
      <c r="I598" s="215"/>
      <c r="J598" s="215"/>
      <c r="K598" s="214"/>
      <c r="L598" s="215"/>
      <c r="M598" s="156"/>
      <c r="N598" s="214"/>
      <c r="O598" s="214"/>
      <c r="P598" s="240"/>
      <c r="Q598" s="215"/>
      <c r="R598" s="215"/>
      <c r="S598" s="215"/>
      <c r="T598" s="215"/>
      <c r="AP598"/>
      <c r="AQ598"/>
    </row>
    <row r="599" spans="1:47" ht="14.4" x14ac:dyDescent="0.3">
      <c r="A599" s="214"/>
      <c r="B599" s="215"/>
      <c r="C599" s="215"/>
      <c r="D599" s="215"/>
      <c r="E599" s="215"/>
      <c r="F599" s="222"/>
      <c r="G599" s="215"/>
      <c r="H599" s="215"/>
      <c r="I599" s="215"/>
      <c r="J599" s="224"/>
      <c r="K599" s="215"/>
      <c r="L599" s="215"/>
      <c r="M599" s="160"/>
      <c r="N599" s="215"/>
      <c r="O599" s="222"/>
      <c r="P599" s="240"/>
      <c r="Q599" s="222"/>
      <c r="R599" s="215"/>
      <c r="S599" s="215"/>
      <c r="T599" s="215"/>
      <c r="U599" s="160"/>
      <c r="V599" s="160"/>
      <c r="W599" s="160"/>
      <c r="X599" s="160"/>
      <c r="Y599" s="160"/>
      <c r="Z599" s="160"/>
      <c r="AA599" s="160"/>
      <c r="AB599" s="160"/>
      <c r="AC599" s="160"/>
      <c r="AD599" s="160"/>
      <c r="AE599" s="160"/>
      <c r="AF599" s="160"/>
      <c r="AG599" s="160"/>
      <c r="AH599" s="156"/>
      <c r="AI599" s="160"/>
      <c r="AJ599" s="160"/>
      <c r="AK599" s="160"/>
      <c r="AL599" s="160"/>
      <c r="AM599" s="225"/>
      <c r="AN599" s="160"/>
      <c r="AO599" s="160"/>
      <c r="AP599"/>
      <c r="AQ599"/>
      <c r="AR599" s="160"/>
      <c r="AS599" s="156"/>
      <c r="AT599" s="159"/>
      <c r="AU599" s="156"/>
    </row>
    <row r="600" spans="1:47" ht="14.4" x14ac:dyDescent="0.3">
      <c r="A600" s="214"/>
      <c r="B600" s="215"/>
      <c r="C600" s="215"/>
      <c r="D600" s="215"/>
      <c r="E600" s="215"/>
      <c r="F600" s="222"/>
      <c r="G600" s="215"/>
      <c r="H600" s="215"/>
      <c r="I600" s="215"/>
      <c r="J600" s="224"/>
      <c r="K600" s="215"/>
      <c r="L600" s="215"/>
      <c r="M600" s="160"/>
      <c r="N600" s="215"/>
      <c r="O600" s="222"/>
      <c r="P600" s="240"/>
      <c r="Q600" s="222"/>
      <c r="R600" s="215"/>
      <c r="S600" s="215"/>
      <c r="T600" s="215"/>
      <c r="U600" s="160"/>
      <c r="V600" s="160"/>
      <c r="W600" s="160"/>
      <c r="X600" s="160"/>
      <c r="Y600" s="160"/>
      <c r="Z600" s="160"/>
      <c r="AA600" s="160"/>
      <c r="AB600" s="160"/>
      <c r="AC600" s="160"/>
      <c r="AD600" s="160"/>
      <c r="AE600" s="160"/>
      <c r="AF600" s="160"/>
      <c r="AG600" s="160"/>
      <c r="AH600" s="156"/>
      <c r="AI600" s="160"/>
      <c r="AJ600" s="160"/>
      <c r="AK600" s="160"/>
      <c r="AL600" s="160"/>
      <c r="AM600" s="225"/>
      <c r="AN600" s="160"/>
      <c r="AO600" s="160"/>
      <c r="AP600"/>
      <c r="AQ600"/>
      <c r="AR600" s="160"/>
      <c r="AS600" s="156"/>
      <c r="AT600" s="159"/>
      <c r="AU600" s="156"/>
    </row>
    <row r="601" spans="1:47" ht="14.4" x14ac:dyDescent="0.3">
      <c r="A601" s="214"/>
      <c r="B601" s="215"/>
      <c r="C601" s="215"/>
      <c r="D601" s="215"/>
      <c r="E601" s="215"/>
      <c r="F601" s="220"/>
      <c r="G601" s="215"/>
      <c r="H601" s="215"/>
      <c r="I601" s="215"/>
      <c r="J601" s="224"/>
      <c r="K601" s="215"/>
      <c r="L601" s="215"/>
      <c r="M601" s="160"/>
      <c r="N601" s="215"/>
      <c r="O601" s="222"/>
      <c r="P601" s="240"/>
      <c r="Q601" s="222"/>
      <c r="R601" s="215"/>
      <c r="S601" s="215"/>
      <c r="T601" s="215"/>
      <c r="U601" s="160"/>
      <c r="V601" s="160"/>
      <c r="W601" s="160"/>
      <c r="X601" s="160"/>
      <c r="Y601" s="160"/>
      <c r="Z601" s="160"/>
      <c r="AA601" s="160"/>
      <c r="AB601" s="160"/>
      <c r="AC601" s="160"/>
      <c r="AD601" s="160"/>
      <c r="AE601" s="160"/>
      <c r="AF601" s="160"/>
      <c r="AG601" s="160"/>
      <c r="AH601" s="156"/>
      <c r="AI601" s="160"/>
      <c r="AJ601" s="160"/>
      <c r="AK601" s="160"/>
      <c r="AL601" s="160"/>
      <c r="AM601" s="225"/>
      <c r="AN601" s="160"/>
      <c r="AO601" s="160"/>
      <c r="AP601"/>
      <c r="AQ601"/>
      <c r="AR601" s="160"/>
      <c r="AS601" s="156"/>
      <c r="AT601" s="159"/>
      <c r="AU601" s="156"/>
    </row>
    <row r="602" spans="1:47" ht="14.4" x14ac:dyDescent="0.3">
      <c r="A602" s="214"/>
      <c r="B602" s="215"/>
      <c r="C602" s="215"/>
      <c r="D602" s="215"/>
      <c r="E602" s="215"/>
      <c r="F602" s="221"/>
      <c r="G602" s="215"/>
      <c r="H602" s="215"/>
      <c r="I602" s="215"/>
      <c r="J602" s="215"/>
      <c r="K602" s="214"/>
      <c r="L602" s="215"/>
      <c r="M602" s="156"/>
      <c r="N602" s="214"/>
      <c r="O602" s="214"/>
      <c r="P602" s="240"/>
      <c r="Q602" s="215"/>
      <c r="R602" s="215"/>
      <c r="S602" s="215"/>
      <c r="T602" s="215"/>
      <c r="AP602"/>
      <c r="AQ602"/>
    </row>
    <row r="603" spans="1:47" ht="14.4" x14ac:dyDescent="0.3">
      <c r="A603" s="214"/>
      <c r="B603" s="215"/>
      <c r="C603" s="215"/>
      <c r="D603" s="215"/>
      <c r="E603" s="215"/>
      <c r="F603" s="222"/>
      <c r="G603" s="215"/>
      <c r="H603" s="215"/>
      <c r="I603" s="215"/>
      <c r="J603" s="224"/>
      <c r="K603" s="215"/>
      <c r="L603" s="215"/>
      <c r="M603" s="160"/>
      <c r="N603" s="215"/>
      <c r="O603" s="222"/>
      <c r="P603" s="240"/>
      <c r="Q603" s="222"/>
      <c r="R603" s="215"/>
      <c r="S603" s="215"/>
      <c r="T603" s="215"/>
      <c r="U603" s="160"/>
      <c r="V603" s="160"/>
      <c r="W603" s="160"/>
      <c r="X603" s="160"/>
      <c r="Y603" s="160"/>
      <c r="Z603" s="160"/>
      <c r="AA603" s="160"/>
      <c r="AB603" s="160"/>
      <c r="AC603" s="160"/>
      <c r="AD603" s="160"/>
      <c r="AE603" s="160"/>
      <c r="AF603" s="160"/>
      <c r="AG603" s="160"/>
      <c r="AH603" s="156"/>
      <c r="AI603" s="160"/>
      <c r="AJ603" s="160"/>
      <c r="AK603" s="160"/>
      <c r="AL603" s="160"/>
      <c r="AM603" s="225"/>
      <c r="AN603" s="160"/>
      <c r="AO603" s="160"/>
      <c r="AP603"/>
      <c r="AQ603"/>
      <c r="AR603" s="160"/>
      <c r="AS603" s="156"/>
      <c r="AT603" s="159"/>
      <c r="AU603" s="156"/>
    </row>
    <row r="604" spans="1:47" ht="14.4" x14ac:dyDescent="0.3">
      <c r="A604" s="214"/>
      <c r="B604" s="215"/>
      <c r="C604" s="215"/>
      <c r="D604" s="215"/>
      <c r="E604" s="215"/>
      <c r="F604" s="222"/>
      <c r="G604" s="215"/>
      <c r="H604" s="215"/>
      <c r="I604" s="215"/>
      <c r="J604" s="224"/>
      <c r="K604" s="215"/>
      <c r="L604" s="215"/>
      <c r="M604" s="215"/>
      <c r="N604" s="215"/>
      <c r="O604" s="222"/>
      <c r="P604" s="240"/>
      <c r="Q604" s="222"/>
      <c r="R604" s="215"/>
      <c r="S604" s="215"/>
      <c r="T604" s="215"/>
      <c r="U604" s="160"/>
      <c r="V604" s="160"/>
      <c r="W604" s="160"/>
      <c r="X604" s="160"/>
      <c r="Y604" s="160"/>
      <c r="Z604" s="160"/>
      <c r="AA604" s="160"/>
      <c r="AB604" s="160"/>
      <c r="AC604" s="160"/>
      <c r="AD604" s="160"/>
      <c r="AE604" s="160"/>
      <c r="AF604" s="160"/>
      <c r="AG604" s="160"/>
      <c r="AH604" s="156"/>
      <c r="AI604" s="160"/>
      <c r="AJ604" s="160"/>
      <c r="AK604" s="160"/>
      <c r="AL604" s="160"/>
      <c r="AM604" s="225"/>
      <c r="AN604" s="160"/>
      <c r="AO604" s="160"/>
      <c r="AP604"/>
      <c r="AQ604"/>
      <c r="AR604" s="160"/>
      <c r="AS604" s="156"/>
      <c r="AT604" s="159"/>
      <c r="AU604" s="156"/>
    </row>
    <row r="605" spans="1:47" ht="14.4" x14ac:dyDescent="0.3">
      <c r="A605" s="214"/>
      <c r="B605" s="215"/>
      <c r="C605" s="215"/>
      <c r="D605" s="215"/>
      <c r="E605" s="215"/>
      <c r="F605" s="222"/>
      <c r="G605" s="215"/>
      <c r="H605" s="215"/>
      <c r="I605" s="215"/>
      <c r="J605" s="224"/>
      <c r="K605" s="215"/>
      <c r="L605" s="215"/>
      <c r="M605" s="160"/>
      <c r="N605" s="215"/>
      <c r="O605" s="222"/>
      <c r="P605" s="240"/>
      <c r="Q605" s="222"/>
      <c r="R605" s="215"/>
      <c r="S605" s="215"/>
      <c r="T605" s="215"/>
      <c r="U605" s="160"/>
      <c r="V605" s="160"/>
      <c r="W605" s="160"/>
      <c r="X605" s="160"/>
      <c r="Y605" s="160"/>
      <c r="Z605" s="160"/>
      <c r="AA605" s="160"/>
      <c r="AB605" s="160"/>
      <c r="AC605" s="160"/>
      <c r="AD605" s="160"/>
      <c r="AE605" s="160"/>
      <c r="AF605" s="160"/>
      <c r="AG605" s="160"/>
      <c r="AH605" s="156"/>
      <c r="AI605" s="160"/>
      <c r="AJ605" s="160"/>
      <c r="AK605" s="160"/>
      <c r="AL605" s="160"/>
      <c r="AM605" s="225"/>
      <c r="AN605" s="160"/>
      <c r="AO605" s="160"/>
      <c r="AP605"/>
      <c r="AQ605"/>
      <c r="AR605" s="160"/>
      <c r="AS605" s="156"/>
      <c r="AT605" s="159"/>
      <c r="AU605" s="156"/>
    </row>
    <row r="606" spans="1:47" ht="14.4" x14ac:dyDescent="0.3">
      <c r="A606" s="214"/>
      <c r="B606" s="215"/>
      <c r="C606" s="215"/>
      <c r="D606" s="215"/>
      <c r="E606" s="215"/>
      <c r="F606" s="221"/>
      <c r="G606" s="215"/>
      <c r="H606" s="215"/>
      <c r="I606" s="215"/>
      <c r="J606" s="215"/>
      <c r="K606" s="214"/>
      <c r="L606" s="215"/>
      <c r="M606" s="156"/>
      <c r="N606" s="214"/>
      <c r="O606" s="214"/>
      <c r="P606" s="240"/>
      <c r="Q606" s="215"/>
      <c r="R606" s="215"/>
      <c r="S606" s="215"/>
      <c r="T606" s="215"/>
      <c r="AP606"/>
      <c r="AQ606"/>
    </row>
    <row r="607" spans="1:47" ht="14.4" x14ac:dyDescent="0.3">
      <c r="A607" s="214"/>
      <c r="B607" s="215"/>
      <c r="C607" s="215"/>
      <c r="D607" s="215"/>
      <c r="E607" s="215"/>
      <c r="F607" s="222"/>
      <c r="G607" s="215"/>
      <c r="H607" s="215"/>
      <c r="I607" s="215"/>
      <c r="J607" s="224"/>
      <c r="K607" s="215"/>
      <c r="L607" s="215"/>
      <c r="M607" s="160"/>
      <c r="N607" s="215"/>
      <c r="O607" s="222"/>
      <c r="P607" s="240"/>
      <c r="Q607" s="222"/>
      <c r="R607" s="215"/>
      <c r="S607" s="215"/>
      <c r="T607" s="215"/>
      <c r="U607" s="160"/>
      <c r="V607" s="160"/>
      <c r="W607" s="160"/>
      <c r="X607" s="160"/>
      <c r="Y607" s="160"/>
      <c r="Z607" s="160"/>
      <c r="AA607" s="160"/>
      <c r="AB607" s="160"/>
      <c r="AC607" s="160"/>
      <c r="AD607" s="160"/>
      <c r="AE607" s="160"/>
      <c r="AF607" s="160"/>
      <c r="AG607" s="160"/>
      <c r="AH607" s="156"/>
      <c r="AI607" s="160"/>
      <c r="AJ607" s="160"/>
      <c r="AK607" s="160"/>
      <c r="AL607" s="160"/>
      <c r="AM607" s="225"/>
      <c r="AN607" s="160"/>
      <c r="AO607" s="160"/>
      <c r="AP607"/>
      <c r="AQ607"/>
      <c r="AR607" s="160"/>
      <c r="AS607" s="156"/>
      <c r="AT607" s="159"/>
      <c r="AU607" s="156"/>
    </row>
    <row r="608" spans="1:47" ht="14.4" x14ac:dyDescent="0.3">
      <c r="A608" s="214"/>
      <c r="B608" s="215"/>
      <c r="C608" s="215"/>
      <c r="D608" s="215"/>
      <c r="E608" s="215"/>
      <c r="F608" s="221"/>
      <c r="G608" s="215"/>
      <c r="H608" s="215"/>
      <c r="I608" s="215"/>
      <c r="J608" s="215"/>
      <c r="K608" s="214"/>
      <c r="L608" s="215"/>
      <c r="M608" s="156"/>
      <c r="N608" s="214"/>
      <c r="O608" s="214"/>
      <c r="P608" s="240"/>
      <c r="Q608" s="215"/>
      <c r="R608" s="215"/>
      <c r="S608" s="215"/>
      <c r="T608" s="215"/>
      <c r="AP608"/>
      <c r="AQ608"/>
    </row>
    <row r="609" spans="1:47" ht="14.4" x14ac:dyDescent="0.3">
      <c r="A609" s="214"/>
      <c r="B609" s="215"/>
      <c r="C609" s="215"/>
      <c r="D609" s="215"/>
      <c r="E609" s="215"/>
      <c r="F609" s="221"/>
      <c r="G609" s="215"/>
      <c r="H609" s="215"/>
      <c r="I609" s="215"/>
      <c r="J609" s="215"/>
      <c r="K609" s="214"/>
      <c r="L609" s="215"/>
      <c r="M609" s="156"/>
      <c r="N609" s="214"/>
      <c r="O609" s="214"/>
      <c r="P609" s="240"/>
      <c r="Q609" s="215"/>
      <c r="R609" s="215"/>
      <c r="S609" s="215"/>
      <c r="T609" s="215"/>
      <c r="AP609"/>
      <c r="AQ609"/>
    </row>
    <row r="610" spans="1:47" ht="14.4" x14ac:dyDescent="0.3">
      <c r="A610" s="214"/>
      <c r="B610" s="215"/>
      <c r="C610" s="215"/>
      <c r="D610" s="215"/>
      <c r="E610" s="215"/>
      <c r="F610" s="222"/>
      <c r="G610" s="215"/>
      <c r="H610" s="215"/>
      <c r="I610" s="215"/>
      <c r="J610" s="224"/>
      <c r="K610" s="215"/>
      <c r="L610" s="215"/>
      <c r="M610" s="160"/>
      <c r="N610" s="215"/>
      <c r="O610" s="222"/>
      <c r="P610" s="240"/>
      <c r="Q610" s="222"/>
      <c r="R610" s="215"/>
      <c r="S610" s="215"/>
      <c r="T610" s="215"/>
      <c r="U610" s="160"/>
      <c r="V610" s="160"/>
      <c r="W610" s="160"/>
      <c r="X610" s="160"/>
      <c r="Y610" s="160"/>
      <c r="Z610" s="160"/>
      <c r="AA610" s="160"/>
      <c r="AB610" s="160"/>
      <c r="AC610" s="160"/>
      <c r="AD610" s="160"/>
      <c r="AE610" s="160"/>
      <c r="AF610" s="160"/>
      <c r="AG610" s="160"/>
      <c r="AH610" s="156"/>
      <c r="AI610" s="160"/>
      <c r="AJ610" s="160"/>
      <c r="AK610" s="160"/>
      <c r="AL610" s="160"/>
      <c r="AM610" s="225"/>
      <c r="AN610" s="160"/>
      <c r="AO610" s="160"/>
      <c r="AP610"/>
      <c r="AQ610"/>
      <c r="AR610" s="160"/>
      <c r="AS610" s="156"/>
      <c r="AT610" s="159"/>
      <c r="AU610" s="156"/>
    </row>
    <row r="611" spans="1:47" ht="14.4" x14ac:dyDescent="0.3">
      <c r="A611" s="214"/>
      <c r="B611" s="215"/>
      <c r="C611" s="215"/>
      <c r="D611" s="215"/>
      <c r="E611" s="215"/>
      <c r="F611" s="221"/>
      <c r="G611" s="215"/>
      <c r="H611" s="215"/>
      <c r="I611" s="215"/>
      <c r="J611" s="215"/>
      <c r="K611" s="214"/>
      <c r="L611" s="215"/>
      <c r="M611" s="222"/>
      <c r="N611" s="214"/>
      <c r="O611" s="214"/>
      <c r="P611" s="240"/>
      <c r="Q611" s="215"/>
      <c r="R611" s="215"/>
      <c r="S611" s="215"/>
      <c r="T611" s="215"/>
      <c r="AP611"/>
      <c r="AQ611"/>
    </row>
    <row r="612" spans="1:47" ht="14.4" x14ac:dyDescent="0.3">
      <c r="A612" s="214"/>
      <c r="B612" s="215"/>
      <c r="C612" s="215"/>
      <c r="D612" s="215"/>
      <c r="E612" s="215"/>
      <c r="F612" s="220"/>
      <c r="G612" s="215"/>
      <c r="H612" s="215"/>
      <c r="I612" s="215"/>
      <c r="J612" s="224"/>
      <c r="K612" s="215"/>
      <c r="L612" s="215"/>
      <c r="M612" s="160"/>
      <c r="N612" s="215"/>
      <c r="O612" s="222"/>
      <c r="P612" s="240"/>
      <c r="Q612" s="222"/>
      <c r="R612" s="215"/>
      <c r="S612" s="215"/>
      <c r="T612" s="215"/>
      <c r="U612" s="160"/>
      <c r="V612" s="160"/>
      <c r="W612" s="160"/>
      <c r="X612" s="160"/>
      <c r="Y612" s="160"/>
      <c r="Z612" s="160"/>
      <c r="AA612" s="160"/>
      <c r="AB612" s="160"/>
      <c r="AC612" s="160"/>
      <c r="AD612" s="160"/>
      <c r="AE612" s="160"/>
      <c r="AF612" s="160"/>
      <c r="AG612" s="160"/>
      <c r="AH612" s="156"/>
      <c r="AI612" s="160"/>
      <c r="AJ612" s="160"/>
      <c r="AK612" s="160"/>
      <c r="AL612" s="160"/>
      <c r="AM612" s="225"/>
      <c r="AN612" s="160"/>
      <c r="AO612" s="160"/>
      <c r="AP612"/>
      <c r="AQ612"/>
      <c r="AR612" s="160"/>
      <c r="AS612" s="156"/>
      <c r="AT612" s="159"/>
      <c r="AU612" s="156"/>
    </row>
    <row r="613" spans="1:47" ht="14.4" x14ac:dyDescent="0.3">
      <c r="A613" s="214"/>
      <c r="B613" s="215"/>
      <c r="C613" s="215"/>
      <c r="D613" s="215"/>
      <c r="E613" s="215"/>
      <c r="F613" s="221"/>
      <c r="G613" s="215"/>
      <c r="H613" s="215"/>
      <c r="I613" s="215"/>
      <c r="J613" s="215"/>
      <c r="K613" s="214"/>
      <c r="L613" s="215"/>
      <c r="M613" s="222"/>
      <c r="N613" s="214"/>
      <c r="O613" s="214"/>
      <c r="P613" s="240"/>
      <c r="Q613" s="215"/>
      <c r="R613" s="215"/>
      <c r="S613" s="215"/>
      <c r="T613" s="215"/>
      <c r="AP613"/>
      <c r="AQ613"/>
    </row>
    <row r="614" spans="1:47" ht="14.4" x14ac:dyDescent="0.3">
      <c r="A614" s="214"/>
      <c r="B614" s="215"/>
      <c r="C614" s="215"/>
      <c r="D614" s="215"/>
      <c r="E614" s="215"/>
      <c r="F614" s="221"/>
      <c r="G614" s="215"/>
      <c r="H614" s="215"/>
      <c r="I614" s="215"/>
      <c r="J614" s="215"/>
      <c r="K614" s="214"/>
      <c r="L614" s="215"/>
      <c r="M614" s="156"/>
      <c r="N614" s="214"/>
      <c r="O614" s="214"/>
      <c r="P614" s="240"/>
      <c r="Q614" s="215"/>
      <c r="R614" s="215"/>
      <c r="S614" s="215"/>
      <c r="T614" s="215"/>
      <c r="AP614"/>
      <c r="AQ614"/>
    </row>
    <row r="615" spans="1:47" ht="14.4" x14ac:dyDescent="0.3">
      <c r="A615" s="214"/>
      <c r="B615" s="215"/>
      <c r="C615" s="215"/>
      <c r="D615" s="215"/>
      <c r="E615" s="215"/>
      <c r="F615" s="222"/>
      <c r="G615" s="215"/>
      <c r="H615" s="215"/>
      <c r="I615" s="215"/>
      <c r="J615" s="224"/>
      <c r="K615" s="215"/>
      <c r="L615" s="215"/>
      <c r="M615" s="160"/>
      <c r="N615" s="215"/>
      <c r="O615" s="222"/>
      <c r="P615" s="240"/>
      <c r="Q615" s="222"/>
      <c r="R615" s="215"/>
      <c r="S615" s="215"/>
      <c r="T615" s="215"/>
      <c r="U615" s="160"/>
      <c r="V615" s="160"/>
      <c r="W615" s="160"/>
      <c r="X615" s="160"/>
      <c r="Y615" s="160"/>
      <c r="Z615" s="160"/>
      <c r="AA615" s="160"/>
      <c r="AB615" s="160"/>
      <c r="AC615" s="160"/>
      <c r="AD615" s="160"/>
      <c r="AE615" s="160"/>
      <c r="AF615" s="160"/>
      <c r="AG615" s="160"/>
      <c r="AH615" s="156"/>
      <c r="AI615" s="160"/>
      <c r="AJ615" s="160"/>
      <c r="AK615" s="160"/>
      <c r="AL615" s="160"/>
      <c r="AM615" s="225"/>
      <c r="AN615" s="160"/>
      <c r="AO615" s="160"/>
      <c r="AP615"/>
      <c r="AQ615"/>
      <c r="AR615" s="160"/>
      <c r="AS615" s="156"/>
      <c r="AT615" s="159"/>
      <c r="AU615" s="156"/>
    </row>
    <row r="616" spans="1:47" ht="14.4" x14ac:dyDescent="0.3">
      <c r="A616" s="214"/>
      <c r="B616" s="215"/>
      <c r="C616" s="215"/>
      <c r="D616" s="215"/>
      <c r="E616" s="215"/>
      <c r="F616" s="221"/>
      <c r="G616" s="215"/>
      <c r="H616" s="215"/>
      <c r="I616" s="215"/>
      <c r="J616" s="215"/>
      <c r="K616" s="214"/>
      <c r="L616" s="215"/>
      <c r="M616" s="156"/>
      <c r="N616" s="214"/>
      <c r="O616" s="214"/>
      <c r="P616" s="240"/>
      <c r="Q616" s="215"/>
      <c r="R616" s="215"/>
      <c r="S616" s="215"/>
      <c r="T616" s="215"/>
      <c r="AP616"/>
      <c r="AQ616"/>
    </row>
    <row r="617" spans="1:47" ht="14.4" x14ac:dyDescent="0.3">
      <c r="A617" s="214"/>
      <c r="B617" s="215"/>
      <c r="C617" s="215"/>
      <c r="D617" s="215"/>
      <c r="E617" s="215"/>
      <c r="F617" s="222"/>
      <c r="G617" s="215"/>
      <c r="H617" s="215"/>
      <c r="I617" s="215"/>
      <c r="J617" s="224"/>
      <c r="K617" s="215"/>
      <c r="L617" s="215"/>
      <c r="M617" s="160"/>
      <c r="N617" s="215"/>
      <c r="O617" s="222"/>
      <c r="P617" s="240"/>
      <c r="Q617" s="222"/>
      <c r="R617" s="215"/>
      <c r="S617" s="215"/>
      <c r="T617" s="215"/>
      <c r="U617" s="160"/>
      <c r="V617" s="160"/>
      <c r="W617" s="160"/>
      <c r="X617" s="160"/>
      <c r="Y617" s="160"/>
      <c r="Z617" s="160"/>
      <c r="AA617" s="160"/>
      <c r="AB617" s="160"/>
      <c r="AC617" s="160"/>
      <c r="AD617" s="160"/>
      <c r="AE617" s="160"/>
      <c r="AF617" s="160"/>
      <c r="AG617" s="160"/>
      <c r="AH617" s="156"/>
      <c r="AI617" s="160"/>
      <c r="AJ617" s="160"/>
      <c r="AK617" s="160"/>
      <c r="AL617" s="160"/>
      <c r="AM617" s="225"/>
      <c r="AN617" s="160"/>
      <c r="AO617" s="160"/>
      <c r="AP617"/>
      <c r="AQ617"/>
      <c r="AR617" s="160"/>
      <c r="AS617" s="156"/>
      <c r="AT617" s="159"/>
      <c r="AU617" s="156"/>
    </row>
    <row r="618" spans="1:47" ht="14.4" x14ac:dyDescent="0.3">
      <c r="A618" s="214"/>
      <c r="B618" s="215"/>
      <c r="C618" s="215"/>
      <c r="D618" s="215"/>
      <c r="E618" s="215"/>
      <c r="F618" s="221"/>
      <c r="G618" s="215"/>
      <c r="H618" s="215"/>
      <c r="I618" s="215"/>
      <c r="J618" s="215"/>
      <c r="K618" s="214"/>
      <c r="L618" s="215"/>
      <c r="M618" s="156"/>
      <c r="N618" s="214"/>
      <c r="O618" s="214"/>
      <c r="P618" s="240"/>
      <c r="Q618" s="215"/>
      <c r="R618" s="215"/>
      <c r="S618" s="215"/>
      <c r="T618" s="215"/>
      <c r="AP618"/>
      <c r="AQ618"/>
    </row>
    <row r="619" spans="1:47" ht="14.4" x14ac:dyDescent="0.3">
      <c r="A619" s="214"/>
      <c r="B619" s="215"/>
      <c r="C619" s="215"/>
      <c r="D619" s="215"/>
      <c r="E619" s="215"/>
      <c r="F619" s="222"/>
      <c r="G619" s="215"/>
      <c r="H619" s="215"/>
      <c r="I619" s="215"/>
      <c r="J619" s="224"/>
      <c r="K619" s="215"/>
      <c r="L619" s="215"/>
      <c r="M619" s="160"/>
      <c r="N619" s="215"/>
      <c r="O619" s="222"/>
      <c r="P619" s="240"/>
      <c r="Q619" s="222"/>
      <c r="R619" s="215"/>
      <c r="S619" s="215"/>
      <c r="T619" s="215"/>
      <c r="U619" s="160"/>
      <c r="V619" s="160"/>
      <c r="W619" s="160"/>
      <c r="X619" s="160"/>
      <c r="Y619" s="160"/>
      <c r="Z619" s="160"/>
      <c r="AA619" s="160"/>
      <c r="AB619" s="160"/>
      <c r="AC619" s="160"/>
      <c r="AD619" s="160"/>
      <c r="AE619" s="160"/>
      <c r="AF619" s="160"/>
      <c r="AG619" s="160"/>
      <c r="AH619" s="156"/>
      <c r="AI619" s="160"/>
      <c r="AJ619" s="160"/>
      <c r="AK619" s="160"/>
      <c r="AL619" s="160"/>
      <c r="AM619" s="225"/>
      <c r="AN619" s="160"/>
      <c r="AO619" s="160"/>
      <c r="AP619"/>
      <c r="AQ619"/>
      <c r="AR619" s="160"/>
      <c r="AS619" s="156"/>
      <c r="AT619" s="159"/>
      <c r="AU619" s="156"/>
    </row>
    <row r="620" spans="1:47" ht="14.4" x14ac:dyDescent="0.3">
      <c r="A620" s="214"/>
      <c r="B620" s="215"/>
      <c r="C620" s="215"/>
      <c r="D620" s="215"/>
      <c r="E620" s="215"/>
      <c r="F620" s="222"/>
      <c r="G620" s="215"/>
      <c r="H620" s="215"/>
      <c r="I620" s="215"/>
      <c r="J620" s="224"/>
      <c r="K620" s="215"/>
      <c r="L620" s="215"/>
      <c r="M620" s="160"/>
      <c r="N620" s="215"/>
      <c r="O620" s="222"/>
      <c r="P620" s="240"/>
      <c r="Q620" s="222"/>
      <c r="R620" s="215"/>
      <c r="S620" s="215"/>
      <c r="T620" s="215"/>
      <c r="U620" s="160"/>
      <c r="V620" s="160"/>
      <c r="W620" s="160"/>
      <c r="X620" s="160"/>
      <c r="Y620" s="160"/>
      <c r="Z620" s="160"/>
      <c r="AA620" s="160"/>
      <c r="AB620" s="160"/>
      <c r="AC620" s="160"/>
      <c r="AD620" s="160"/>
      <c r="AE620" s="160"/>
      <c r="AF620" s="160"/>
      <c r="AG620" s="160"/>
      <c r="AH620" s="156"/>
      <c r="AI620" s="160"/>
      <c r="AJ620" s="160"/>
      <c r="AK620" s="160"/>
      <c r="AL620" s="160"/>
      <c r="AM620" s="225"/>
      <c r="AN620" s="160"/>
      <c r="AO620" s="160"/>
      <c r="AP620"/>
      <c r="AQ620"/>
      <c r="AR620" s="160"/>
      <c r="AS620" s="156"/>
      <c r="AT620" s="159"/>
      <c r="AU620" s="156"/>
    </row>
    <row r="621" spans="1:47" ht="14.4" x14ac:dyDescent="0.3">
      <c r="A621" s="214"/>
      <c r="B621" s="215"/>
      <c r="C621" s="215"/>
      <c r="D621" s="215"/>
      <c r="E621" s="215"/>
      <c r="F621" s="221"/>
      <c r="G621" s="215"/>
      <c r="H621" s="215"/>
      <c r="I621" s="215"/>
      <c r="J621" s="215"/>
      <c r="K621" s="214"/>
      <c r="L621" s="215"/>
      <c r="M621" s="222"/>
      <c r="N621" s="214"/>
      <c r="O621" s="214"/>
      <c r="P621" s="240"/>
      <c r="Q621" s="215"/>
      <c r="R621" s="215"/>
      <c r="S621" s="215"/>
      <c r="T621" s="215"/>
      <c r="AP621"/>
      <c r="AQ621"/>
    </row>
    <row r="622" spans="1:47" ht="14.4" x14ac:dyDescent="0.3">
      <c r="A622" s="214"/>
      <c r="B622" s="215"/>
      <c r="C622" s="215"/>
      <c r="D622" s="215"/>
      <c r="E622" s="215"/>
      <c r="F622" s="222"/>
      <c r="G622" s="215"/>
      <c r="H622" s="215"/>
      <c r="I622" s="215"/>
      <c r="J622" s="224"/>
      <c r="K622" s="215"/>
      <c r="L622" s="215"/>
      <c r="M622" s="160"/>
      <c r="N622" s="215"/>
      <c r="O622" s="222"/>
      <c r="P622" s="240"/>
      <c r="Q622" s="222"/>
      <c r="R622" s="215"/>
      <c r="S622" s="215"/>
      <c r="T622" s="215"/>
      <c r="U622" s="160"/>
      <c r="V622" s="160"/>
      <c r="W622" s="160"/>
      <c r="X622" s="160"/>
      <c r="Y622" s="160"/>
      <c r="Z622" s="160"/>
      <c r="AA622" s="160"/>
      <c r="AB622" s="160"/>
      <c r="AC622" s="160"/>
      <c r="AD622" s="160"/>
      <c r="AE622" s="160"/>
      <c r="AF622" s="160"/>
      <c r="AG622" s="160"/>
      <c r="AH622" s="156"/>
      <c r="AI622" s="160"/>
      <c r="AJ622" s="160"/>
      <c r="AK622" s="160"/>
      <c r="AL622" s="160"/>
      <c r="AM622" s="225"/>
      <c r="AN622" s="160"/>
      <c r="AO622" s="160"/>
      <c r="AP622"/>
      <c r="AQ622"/>
      <c r="AR622" s="160"/>
      <c r="AS622" s="156"/>
      <c r="AT622" s="159"/>
      <c r="AU622" s="156"/>
    </row>
    <row r="623" spans="1:47" ht="14.4" x14ac:dyDescent="0.3">
      <c r="A623" s="214"/>
      <c r="B623" s="215"/>
      <c r="C623" s="215"/>
      <c r="D623" s="215"/>
      <c r="E623" s="215"/>
      <c r="F623" s="221"/>
      <c r="G623" s="215"/>
      <c r="H623" s="215"/>
      <c r="I623" s="215"/>
      <c r="J623" s="215"/>
      <c r="K623" s="214"/>
      <c r="L623" s="215"/>
      <c r="M623" s="156"/>
      <c r="N623" s="214"/>
      <c r="O623" s="214"/>
      <c r="P623" s="240"/>
      <c r="Q623" s="215"/>
      <c r="R623" s="215"/>
      <c r="S623" s="215"/>
      <c r="T623" s="215"/>
      <c r="AP623"/>
      <c r="AQ623"/>
    </row>
    <row r="624" spans="1:47" ht="14.4" x14ac:dyDescent="0.3">
      <c r="A624" s="214"/>
      <c r="B624" s="215"/>
      <c r="C624" s="215"/>
      <c r="D624" s="215"/>
      <c r="E624" s="215"/>
      <c r="F624" s="222"/>
      <c r="G624" s="215"/>
      <c r="H624" s="215"/>
      <c r="I624" s="215"/>
      <c r="J624" s="224"/>
      <c r="K624" s="215"/>
      <c r="L624" s="215"/>
      <c r="M624" s="160"/>
      <c r="N624" s="215"/>
      <c r="O624" s="222"/>
      <c r="P624" s="240"/>
      <c r="Q624" s="222"/>
      <c r="R624" s="215"/>
      <c r="S624" s="215"/>
      <c r="T624" s="215"/>
      <c r="U624" s="160"/>
      <c r="V624" s="160"/>
      <c r="W624" s="160"/>
      <c r="X624" s="160"/>
      <c r="Y624" s="160"/>
      <c r="Z624" s="160"/>
      <c r="AA624" s="160"/>
      <c r="AB624" s="160"/>
      <c r="AC624" s="160"/>
      <c r="AD624" s="160"/>
      <c r="AE624" s="160"/>
      <c r="AF624" s="160"/>
      <c r="AG624" s="160"/>
      <c r="AH624" s="156"/>
      <c r="AI624" s="160"/>
      <c r="AJ624" s="160"/>
      <c r="AK624" s="160"/>
      <c r="AL624" s="160"/>
      <c r="AM624" s="225"/>
      <c r="AN624" s="160"/>
      <c r="AO624" s="160"/>
      <c r="AP624"/>
      <c r="AQ624"/>
      <c r="AR624" s="160"/>
      <c r="AS624" s="156"/>
      <c r="AT624" s="159"/>
      <c r="AU624" s="156"/>
    </row>
    <row r="625" spans="1:47" ht="14.4" x14ac:dyDescent="0.3">
      <c r="A625" s="214"/>
      <c r="B625" s="215"/>
      <c r="C625" s="215"/>
      <c r="D625" s="215"/>
      <c r="E625" s="215"/>
      <c r="F625" s="222"/>
      <c r="G625" s="215"/>
      <c r="H625" s="215"/>
      <c r="I625" s="215"/>
      <c r="J625" s="224"/>
      <c r="K625" s="215"/>
      <c r="L625" s="215"/>
      <c r="M625" s="215"/>
      <c r="N625" s="215"/>
      <c r="O625" s="222"/>
      <c r="P625" s="240"/>
      <c r="Q625" s="222"/>
      <c r="R625" s="215"/>
      <c r="S625" s="215"/>
      <c r="T625" s="215"/>
      <c r="U625" s="160"/>
      <c r="V625" s="160"/>
      <c r="W625" s="160"/>
      <c r="X625" s="160"/>
      <c r="Y625" s="160"/>
      <c r="Z625" s="160"/>
      <c r="AA625" s="160"/>
      <c r="AB625" s="160"/>
      <c r="AC625" s="160"/>
      <c r="AD625" s="160"/>
      <c r="AE625" s="160"/>
      <c r="AF625" s="160"/>
      <c r="AG625" s="160"/>
      <c r="AH625" s="156"/>
      <c r="AI625" s="160"/>
      <c r="AJ625" s="160"/>
      <c r="AK625" s="160"/>
      <c r="AL625" s="160"/>
      <c r="AM625" s="225"/>
      <c r="AN625" s="160"/>
      <c r="AO625" s="160"/>
      <c r="AP625"/>
      <c r="AQ625"/>
      <c r="AR625" s="160"/>
      <c r="AS625" s="156"/>
      <c r="AT625" s="159"/>
      <c r="AU625" s="156"/>
    </row>
    <row r="626" spans="1:47" ht="14.4" x14ac:dyDescent="0.3">
      <c r="A626" s="214"/>
      <c r="B626" s="215"/>
      <c r="C626" s="215"/>
      <c r="D626" s="215"/>
      <c r="E626" s="215"/>
      <c r="F626" s="222"/>
      <c r="G626" s="215"/>
      <c r="H626" s="215"/>
      <c r="I626" s="215"/>
      <c r="J626" s="224"/>
      <c r="K626" s="215"/>
      <c r="L626" s="215"/>
      <c r="M626" s="160"/>
      <c r="N626" s="215"/>
      <c r="O626" s="222"/>
      <c r="P626" s="240"/>
      <c r="Q626" s="222"/>
      <c r="R626" s="215"/>
      <c r="S626" s="215"/>
      <c r="T626" s="215"/>
      <c r="U626" s="160"/>
      <c r="V626" s="160"/>
      <c r="W626" s="160"/>
      <c r="X626" s="160"/>
      <c r="Y626" s="160"/>
      <c r="Z626" s="160"/>
      <c r="AA626" s="160"/>
      <c r="AB626" s="160"/>
      <c r="AC626" s="160"/>
      <c r="AD626" s="160"/>
      <c r="AE626" s="160"/>
      <c r="AF626" s="160"/>
      <c r="AG626" s="160"/>
      <c r="AH626" s="156"/>
      <c r="AI626" s="160"/>
      <c r="AJ626" s="160"/>
      <c r="AK626" s="160"/>
      <c r="AL626" s="160"/>
      <c r="AM626" s="225"/>
      <c r="AN626" s="160"/>
      <c r="AO626" s="160"/>
      <c r="AP626"/>
      <c r="AQ626"/>
      <c r="AR626" s="160"/>
      <c r="AS626" s="156"/>
      <c r="AT626" s="159"/>
      <c r="AU626" s="156"/>
    </row>
    <row r="627" spans="1:47" ht="14.4" x14ac:dyDescent="0.3">
      <c r="A627" s="214"/>
      <c r="B627" s="215"/>
      <c r="C627" s="215"/>
      <c r="D627" s="215"/>
      <c r="E627" s="215"/>
      <c r="F627" s="221"/>
      <c r="G627" s="215"/>
      <c r="H627" s="215"/>
      <c r="I627" s="215"/>
      <c r="J627" s="215"/>
      <c r="K627" s="214"/>
      <c r="L627" s="215"/>
      <c r="M627" s="156"/>
      <c r="N627" s="214"/>
      <c r="O627" s="214"/>
      <c r="P627" s="240"/>
      <c r="Q627" s="215"/>
      <c r="R627" s="215"/>
      <c r="S627" s="215"/>
      <c r="T627" s="215"/>
      <c r="AP627"/>
      <c r="AQ627"/>
    </row>
    <row r="628" spans="1:47" ht="14.4" x14ac:dyDescent="0.3">
      <c r="A628" s="214"/>
      <c r="B628" s="215"/>
      <c r="C628" s="215"/>
      <c r="D628" s="215"/>
      <c r="E628" s="215"/>
      <c r="F628" s="222"/>
      <c r="G628" s="215"/>
      <c r="H628" s="215"/>
      <c r="I628" s="215"/>
      <c r="J628" s="224"/>
      <c r="K628" s="215"/>
      <c r="L628" s="215"/>
      <c r="M628" s="160"/>
      <c r="N628" s="215"/>
      <c r="O628" s="222"/>
      <c r="P628" s="240"/>
      <c r="Q628" s="222"/>
      <c r="R628" s="215"/>
      <c r="S628" s="215"/>
      <c r="T628" s="215"/>
      <c r="U628" s="160"/>
      <c r="V628" s="160"/>
      <c r="W628" s="160"/>
      <c r="X628" s="160"/>
      <c r="Y628" s="160"/>
      <c r="Z628" s="160"/>
      <c r="AA628" s="160"/>
      <c r="AB628" s="160"/>
      <c r="AC628" s="160"/>
      <c r="AD628" s="160"/>
      <c r="AE628" s="160"/>
      <c r="AF628" s="160"/>
      <c r="AG628" s="160"/>
      <c r="AH628" s="156"/>
      <c r="AI628" s="160"/>
      <c r="AJ628" s="160"/>
      <c r="AK628" s="160"/>
      <c r="AL628" s="160"/>
      <c r="AM628" s="225"/>
      <c r="AN628" s="160"/>
      <c r="AO628" s="160"/>
      <c r="AP628"/>
      <c r="AQ628"/>
      <c r="AR628" s="160"/>
      <c r="AS628" s="156"/>
      <c r="AT628" s="159"/>
      <c r="AU628" s="156"/>
    </row>
    <row r="629" spans="1:47" ht="14.4" x14ac:dyDescent="0.3">
      <c r="A629" s="214"/>
      <c r="B629" s="215"/>
      <c r="C629" s="215"/>
      <c r="D629" s="215"/>
      <c r="E629" s="215"/>
      <c r="F629" s="222"/>
      <c r="G629" s="215"/>
      <c r="H629" s="215"/>
      <c r="I629" s="215"/>
      <c r="J629" s="224"/>
      <c r="K629" s="215"/>
      <c r="L629" s="215"/>
      <c r="M629" s="160"/>
      <c r="N629" s="215"/>
      <c r="O629" s="222"/>
      <c r="P629" s="240"/>
      <c r="Q629" s="222"/>
      <c r="R629" s="215"/>
      <c r="S629" s="215"/>
      <c r="T629" s="215"/>
      <c r="U629" s="160"/>
      <c r="V629" s="160"/>
      <c r="W629" s="160"/>
      <c r="X629" s="160"/>
      <c r="Y629" s="160"/>
      <c r="Z629" s="160"/>
      <c r="AA629" s="160"/>
      <c r="AB629" s="160"/>
      <c r="AC629" s="160"/>
      <c r="AD629" s="160"/>
      <c r="AE629" s="160"/>
      <c r="AF629" s="160"/>
      <c r="AG629" s="160"/>
      <c r="AH629" s="156"/>
      <c r="AI629" s="160"/>
      <c r="AJ629" s="160"/>
      <c r="AK629" s="160"/>
      <c r="AL629" s="160"/>
      <c r="AM629" s="225"/>
      <c r="AN629" s="160"/>
      <c r="AO629" s="160"/>
      <c r="AP629"/>
      <c r="AQ629"/>
      <c r="AR629" s="160"/>
      <c r="AS629" s="156"/>
      <c r="AT629" s="159"/>
      <c r="AU629" s="156"/>
    </row>
    <row r="630" spans="1:47" ht="14.4" x14ac:dyDescent="0.3">
      <c r="A630" s="214"/>
      <c r="B630" s="215"/>
      <c r="C630" s="215"/>
      <c r="D630" s="215"/>
      <c r="E630" s="215"/>
      <c r="F630" s="221"/>
      <c r="G630" s="215"/>
      <c r="H630" s="215"/>
      <c r="I630" s="215"/>
      <c r="J630" s="215"/>
      <c r="K630" s="214"/>
      <c r="L630" s="215"/>
      <c r="M630" s="226"/>
      <c r="N630" s="214"/>
      <c r="O630" s="214"/>
      <c r="P630" s="240"/>
      <c r="Q630" s="215"/>
      <c r="R630" s="215"/>
      <c r="S630" s="215"/>
      <c r="T630" s="215"/>
      <c r="AP630"/>
      <c r="AQ630"/>
    </row>
    <row r="631" spans="1:47" ht="14.4" x14ac:dyDescent="0.3">
      <c r="A631" s="214"/>
      <c r="B631" s="215"/>
      <c r="C631" s="215"/>
      <c r="D631" s="215"/>
      <c r="E631" s="215"/>
      <c r="F631" s="220"/>
      <c r="G631" s="215"/>
      <c r="H631" s="215"/>
      <c r="I631" s="215"/>
      <c r="J631" s="224"/>
      <c r="K631" s="215"/>
      <c r="L631" s="215"/>
      <c r="M631" s="215"/>
      <c r="N631" s="215"/>
      <c r="O631" s="222"/>
      <c r="P631" s="240"/>
      <c r="Q631" s="222"/>
      <c r="R631" s="215"/>
      <c r="S631" s="215"/>
      <c r="T631" s="215"/>
      <c r="U631" s="160"/>
      <c r="V631" s="160"/>
      <c r="W631" s="160"/>
      <c r="X631" s="160"/>
      <c r="Y631" s="160"/>
      <c r="Z631" s="160"/>
      <c r="AA631" s="160"/>
      <c r="AB631" s="160"/>
      <c r="AC631" s="160"/>
      <c r="AD631" s="160"/>
      <c r="AE631" s="160"/>
      <c r="AF631" s="160"/>
      <c r="AG631" s="160"/>
      <c r="AH631" s="156"/>
      <c r="AI631" s="160"/>
      <c r="AJ631" s="160"/>
      <c r="AK631" s="160"/>
      <c r="AL631" s="160"/>
      <c r="AM631" s="225"/>
      <c r="AN631" s="160"/>
      <c r="AO631" s="160"/>
      <c r="AP631"/>
      <c r="AQ631"/>
      <c r="AR631" s="160"/>
      <c r="AS631" s="156"/>
      <c r="AT631" s="159"/>
      <c r="AU631" s="156"/>
    </row>
    <row r="632" spans="1:47" ht="14.4" x14ac:dyDescent="0.3">
      <c r="A632" s="214"/>
      <c r="B632" s="215"/>
      <c r="C632" s="215"/>
      <c r="D632" s="215"/>
      <c r="E632" s="215"/>
      <c r="F632" s="221"/>
      <c r="G632" s="215"/>
      <c r="H632" s="215"/>
      <c r="I632" s="215"/>
      <c r="J632" s="215"/>
      <c r="K632" s="214"/>
      <c r="L632" s="215"/>
      <c r="M632" s="156"/>
      <c r="N632" s="214"/>
      <c r="O632" s="214"/>
      <c r="P632" s="240"/>
      <c r="Q632" s="215"/>
      <c r="R632" s="215"/>
      <c r="S632" s="215"/>
      <c r="T632" s="215"/>
      <c r="AP632"/>
      <c r="AQ632"/>
    </row>
    <row r="633" spans="1:47" ht="14.4" x14ac:dyDescent="0.3">
      <c r="A633" s="214"/>
      <c r="B633" s="215"/>
      <c r="C633" s="215"/>
      <c r="D633" s="215"/>
      <c r="E633" s="215"/>
      <c r="F633" s="221"/>
      <c r="G633" s="215"/>
      <c r="H633" s="215"/>
      <c r="I633" s="215"/>
      <c r="J633" s="215"/>
      <c r="K633" s="214"/>
      <c r="L633" s="215"/>
      <c r="M633" s="156"/>
      <c r="N633" s="214"/>
      <c r="O633" s="214"/>
      <c r="P633" s="240"/>
      <c r="Q633" s="215"/>
      <c r="R633" s="215"/>
      <c r="S633" s="215"/>
      <c r="T633" s="215"/>
      <c r="AP633"/>
      <c r="AQ633"/>
    </row>
    <row r="634" spans="1:47" ht="14.4" x14ac:dyDescent="0.3">
      <c r="A634" s="214"/>
      <c r="B634" s="215"/>
      <c r="C634" s="215"/>
      <c r="D634" s="215"/>
      <c r="E634" s="215"/>
      <c r="F634" s="221"/>
      <c r="G634" s="215"/>
      <c r="H634" s="215"/>
      <c r="I634" s="215"/>
      <c r="J634" s="215"/>
      <c r="K634" s="214"/>
      <c r="L634" s="215"/>
      <c r="M634" s="156"/>
      <c r="N634" s="214"/>
      <c r="O634" s="214"/>
      <c r="P634" s="240"/>
      <c r="Q634" s="215"/>
      <c r="R634" s="215"/>
      <c r="S634" s="215"/>
      <c r="T634" s="215"/>
      <c r="AP634"/>
      <c r="AQ634"/>
    </row>
    <row r="635" spans="1:47" ht="14.4" x14ac:dyDescent="0.3">
      <c r="A635" s="214"/>
      <c r="B635" s="215"/>
      <c r="C635" s="215"/>
      <c r="D635" s="215"/>
      <c r="E635" s="215"/>
      <c r="F635" s="221"/>
      <c r="G635" s="215"/>
      <c r="H635" s="215"/>
      <c r="I635" s="215"/>
      <c r="J635" s="215"/>
      <c r="K635" s="214"/>
      <c r="L635" s="215"/>
      <c r="M635" s="156"/>
      <c r="N635" s="214"/>
      <c r="O635" s="214"/>
      <c r="P635" s="240"/>
      <c r="Q635" s="215"/>
      <c r="R635" s="215"/>
      <c r="S635" s="215"/>
      <c r="T635" s="215"/>
      <c r="AP635"/>
      <c r="AQ635"/>
    </row>
    <row r="636" spans="1:47" ht="14.4" x14ac:dyDescent="0.3">
      <c r="A636" s="214"/>
      <c r="B636" s="215"/>
      <c r="C636" s="215"/>
      <c r="D636" s="215"/>
      <c r="E636" s="215"/>
      <c r="F636" s="221"/>
      <c r="G636" s="215"/>
      <c r="H636" s="215"/>
      <c r="I636" s="215"/>
      <c r="J636" s="215"/>
      <c r="K636" s="214"/>
      <c r="L636" s="215"/>
      <c r="M636" s="226"/>
      <c r="N636" s="214"/>
      <c r="O636" s="214"/>
      <c r="P636" s="240"/>
      <c r="Q636" s="215"/>
      <c r="R636" s="215"/>
      <c r="S636" s="215"/>
      <c r="T636" s="215"/>
      <c r="AP636"/>
      <c r="AQ636"/>
    </row>
    <row r="637" spans="1:47" ht="14.4" x14ac:dyDescent="0.3">
      <c r="A637" s="214"/>
      <c r="B637" s="215"/>
      <c r="C637" s="215"/>
      <c r="D637" s="215"/>
      <c r="E637" s="215"/>
      <c r="F637" s="222"/>
      <c r="G637" s="215"/>
      <c r="H637" s="215"/>
      <c r="I637" s="215"/>
      <c r="J637" s="224"/>
      <c r="K637" s="215"/>
      <c r="L637" s="215"/>
      <c r="M637" s="215"/>
      <c r="N637" s="215"/>
      <c r="O637" s="222"/>
      <c r="P637" s="240"/>
      <c r="Q637" s="222"/>
      <c r="R637" s="215"/>
      <c r="S637" s="215"/>
      <c r="T637" s="215"/>
      <c r="U637" s="160"/>
      <c r="V637" s="160"/>
      <c r="W637" s="160"/>
      <c r="X637" s="160"/>
      <c r="Y637" s="160"/>
      <c r="Z637" s="160"/>
      <c r="AA637" s="160"/>
      <c r="AB637" s="160"/>
      <c r="AC637" s="160"/>
      <c r="AD637" s="160"/>
      <c r="AE637" s="160"/>
      <c r="AF637" s="160"/>
      <c r="AG637" s="160"/>
      <c r="AH637" s="156"/>
      <c r="AI637" s="160"/>
      <c r="AJ637" s="160"/>
      <c r="AK637" s="160"/>
      <c r="AL637" s="160"/>
      <c r="AM637" s="225"/>
      <c r="AN637" s="160"/>
      <c r="AO637" s="160"/>
      <c r="AP637"/>
      <c r="AQ637"/>
      <c r="AR637" s="160"/>
      <c r="AS637" s="156"/>
      <c r="AT637" s="159"/>
      <c r="AU637" s="156"/>
    </row>
    <row r="638" spans="1:47" ht="14.4" x14ac:dyDescent="0.3">
      <c r="A638" s="214"/>
      <c r="B638" s="215"/>
      <c r="C638" s="215"/>
      <c r="D638" s="215"/>
      <c r="E638" s="215"/>
      <c r="F638" s="222"/>
      <c r="G638" s="215"/>
      <c r="H638" s="215"/>
      <c r="I638" s="215"/>
      <c r="J638" s="224"/>
      <c r="K638" s="215"/>
      <c r="L638" s="215"/>
      <c r="M638" s="160"/>
      <c r="N638" s="215"/>
      <c r="O638" s="222"/>
      <c r="P638" s="240"/>
      <c r="Q638" s="222"/>
      <c r="R638" s="215"/>
      <c r="S638" s="215"/>
      <c r="T638" s="215"/>
      <c r="U638" s="160"/>
      <c r="V638" s="160"/>
      <c r="W638" s="160"/>
      <c r="X638" s="160"/>
      <c r="Y638" s="160"/>
      <c r="Z638" s="160"/>
      <c r="AA638" s="160"/>
      <c r="AB638" s="160"/>
      <c r="AC638" s="160"/>
      <c r="AD638" s="160"/>
      <c r="AE638" s="160"/>
      <c r="AF638" s="160"/>
      <c r="AG638" s="160"/>
      <c r="AH638" s="156"/>
      <c r="AI638" s="160"/>
      <c r="AJ638" s="160"/>
      <c r="AK638" s="160"/>
      <c r="AL638" s="160"/>
      <c r="AM638" s="225"/>
      <c r="AN638" s="160"/>
      <c r="AO638" s="160"/>
      <c r="AP638"/>
      <c r="AQ638"/>
      <c r="AR638" s="160"/>
      <c r="AS638" s="156"/>
      <c r="AT638" s="159"/>
      <c r="AU638" s="156"/>
    </row>
    <row r="639" spans="1:47" ht="14.4" x14ac:dyDescent="0.3">
      <c r="A639" s="214"/>
      <c r="B639" s="215"/>
      <c r="C639" s="215"/>
      <c r="D639" s="215"/>
      <c r="E639" s="215"/>
      <c r="F639" s="222"/>
      <c r="G639" s="215"/>
      <c r="H639" s="215"/>
      <c r="I639" s="215"/>
      <c r="J639" s="224"/>
      <c r="K639" s="215"/>
      <c r="L639" s="215"/>
      <c r="M639" s="160"/>
      <c r="N639" s="215"/>
      <c r="O639" s="222"/>
      <c r="P639" s="240"/>
      <c r="Q639" s="222"/>
      <c r="R639" s="215"/>
      <c r="S639" s="215"/>
      <c r="T639" s="215"/>
      <c r="U639" s="160"/>
      <c r="V639" s="160"/>
      <c r="W639" s="160"/>
      <c r="X639" s="160"/>
      <c r="Y639" s="160"/>
      <c r="Z639" s="160"/>
      <c r="AA639" s="160"/>
      <c r="AB639" s="160"/>
      <c r="AC639" s="160"/>
      <c r="AD639" s="160"/>
      <c r="AE639" s="160"/>
      <c r="AF639" s="160"/>
      <c r="AG639" s="160"/>
      <c r="AH639" s="156"/>
      <c r="AI639" s="160"/>
      <c r="AJ639" s="160"/>
      <c r="AK639" s="160"/>
      <c r="AL639" s="160"/>
      <c r="AM639" s="225"/>
      <c r="AN639" s="160"/>
      <c r="AO639" s="160"/>
      <c r="AP639"/>
      <c r="AQ639"/>
      <c r="AR639" s="160"/>
      <c r="AS639" s="156"/>
      <c r="AT639" s="159"/>
      <c r="AU639" s="156"/>
    </row>
    <row r="640" spans="1:47" ht="14.4" x14ac:dyDescent="0.3">
      <c r="A640" s="214"/>
      <c r="B640" s="215"/>
      <c r="C640" s="215"/>
      <c r="D640" s="215"/>
      <c r="E640" s="215"/>
      <c r="F640" s="221"/>
      <c r="G640" s="215"/>
      <c r="H640" s="215"/>
      <c r="I640" s="215"/>
      <c r="J640" s="215"/>
      <c r="K640" s="214"/>
      <c r="L640" s="215"/>
      <c r="M640" s="226"/>
      <c r="N640" s="214"/>
      <c r="O640" s="214"/>
      <c r="P640" s="240"/>
      <c r="Q640" s="215"/>
      <c r="R640" s="215"/>
      <c r="S640" s="215"/>
      <c r="T640" s="215"/>
      <c r="AP640"/>
      <c r="AQ640"/>
    </row>
    <row r="641" spans="1:47" ht="14.4" x14ac:dyDescent="0.3">
      <c r="A641" s="214"/>
      <c r="B641" s="215"/>
      <c r="C641" s="215"/>
      <c r="D641" s="215"/>
      <c r="E641" s="215"/>
      <c r="F641" s="222"/>
      <c r="G641" s="215"/>
      <c r="H641" s="215"/>
      <c r="I641" s="215"/>
      <c r="J641" s="224"/>
      <c r="K641" s="215"/>
      <c r="L641" s="215"/>
      <c r="M641" s="160"/>
      <c r="N641" s="215"/>
      <c r="O641" s="222"/>
      <c r="P641" s="240"/>
      <c r="Q641" s="222"/>
      <c r="R641" s="215"/>
      <c r="S641" s="215"/>
      <c r="T641" s="215"/>
      <c r="U641" s="160"/>
      <c r="V641" s="160"/>
      <c r="W641" s="160"/>
      <c r="X641" s="160"/>
      <c r="Y641" s="160"/>
      <c r="Z641" s="160"/>
      <c r="AA641" s="160"/>
      <c r="AB641" s="160"/>
      <c r="AC641" s="160"/>
      <c r="AD641" s="160"/>
      <c r="AE641" s="160"/>
      <c r="AF641" s="160"/>
      <c r="AG641" s="160"/>
      <c r="AH641" s="156"/>
      <c r="AI641" s="160"/>
      <c r="AJ641" s="160"/>
      <c r="AK641" s="160"/>
      <c r="AL641" s="160"/>
      <c r="AM641" s="225"/>
      <c r="AN641" s="160"/>
      <c r="AO641" s="160"/>
      <c r="AP641"/>
      <c r="AQ641"/>
      <c r="AR641" s="160"/>
      <c r="AS641" s="156"/>
      <c r="AT641" s="159"/>
      <c r="AU641" s="156"/>
    </row>
    <row r="642" spans="1:47" ht="14.4" x14ac:dyDescent="0.3">
      <c r="A642" s="214"/>
      <c r="B642" s="215"/>
      <c r="C642" s="215"/>
      <c r="D642" s="215"/>
      <c r="E642" s="215"/>
      <c r="F642" s="222"/>
      <c r="G642" s="215"/>
      <c r="H642" s="215"/>
      <c r="I642" s="215"/>
      <c r="J642" s="224"/>
      <c r="K642" s="215"/>
      <c r="L642" s="215"/>
      <c r="M642" s="160"/>
      <c r="N642" s="215"/>
      <c r="O642" s="222"/>
      <c r="P642" s="240"/>
      <c r="Q642" s="222"/>
      <c r="R642" s="215"/>
      <c r="S642" s="215"/>
      <c r="T642" s="215"/>
      <c r="U642" s="160"/>
      <c r="V642" s="160"/>
      <c r="W642" s="160"/>
      <c r="X642" s="160"/>
      <c r="Y642" s="160"/>
      <c r="Z642" s="160"/>
      <c r="AA642" s="160"/>
      <c r="AB642" s="160"/>
      <c r="AC642" s="160"/>
      <c r="AD642" s="160"/>
      <c r="AE642" s="160"/>
      <c r="AF642" s="160"/>
      <c r="AG642" s="160"/>
      <c r="AH642" s="156"/>
      <c r="AI642" s="160"/>
      <c r="AJ642" s="160"/>
      <c r="AK642" s="160"/>
      <c r="AL642" s="160"/>
      <c r="AM642" s="225"/>
      <c r="AN642" s="160"/>
      <c r="AO642" s="160"/>
      <c r="AP642"/>
      <c r="AQ642"/>
      <c r="AR642" s="160"/>
      <c r="AS642" s="156"/>
      <c r="AT642" s="159"/>
      <c r="AU642" s="156"/>
    </row>
    <row r="643" spans="1:47" ht="14.4" x14ac:dyDescent="0.3">
      <c r="A643" s="214"/>
      <c r="B643" s="215"/>
      <c r="C643" s="215"/>
      <c r="D643" s="215"/>
      <c r="E643" s="215"/>
      <c r="F643" s="222"/>
      <c r="G643" s="215"/>
      <c r="H643" s="215"/>
      <c r="I643" s="215"/>
      <c r="J643" s="224"/>
      <c r="K643" s="215"/>
      <c r="L643" s="215"/>
      <c r="M643" s="160"/>
      <c r="N643" s="215"/>
      <c r="O643" s="222"/>
      <c r="P643" s="240"/>
      <c r="Q643" s="222"/>
      <c r="R643" s="215"/>
      <c r="S643" s="215"/>
      <c r="T643" s="215"/>
      <c r="U643" s="160"/>
      <c r="V643" s="160"/>
      <c r="W643" s="160"/>
      <c r="X643" s="160"/>
      <c r="Y643" s="160"/>
      <c r="Z643" s="160"/>
      <c r="AA643" s="160"/>
      <c r="AB643" s="160"/>
      <c r="AC643" s="160"/>
      <c r="AD643" s="160"/>
      <c r="AE643" s="160"/>
      <c r="AF643" s="160"/>
      <c r="AG643" s="160"/>
      <c r="AH643" s="156"/>
      <c r="AI643" s="160"/>
      <c r="AJ643" s="160"/>
      <c r="AK643" s="160"/>
      <c r="AL643" s="160"/>
      <c r="AM643" s="225"/>
      <c r="AN643" s="160"/>
      <c r="AO643" s="160"/>
      <c r="AP643"/>
      <c r="AQ643"/>
      <c r="AR643" s="160"/>
      <c r="AS643" s="156"/>
      <c r="AT643" s="159"/>
      <c r="AU643" s="156"/>
    </row>
    <row r="644" spans="1:47" ht="14.4" x14ac:dyDescent="0.3">
      <c r="A644" s="214"/>
      <c r="B644" s="215"/>
      <c r="C644" s="215"/>
      <c r="D644" s="215"/>
      <c r="E644" s="215"/>
      <c r="F644" s="222"/>
      <c r="G644" s="215"/>
      <c r="H644" s="215"/>
      <c r="I644" s="215"/>
      <c r="J644" s="224"/>
      <c r="K644" s="215"/>
      <c r="L644" s="215"/>
      <c r="M644" s="160"/>
      <c r="N644" s="215"/>
      <c r="O644" s="222"/>
      <c r="P644" s="240"/>
      <c r="Q644" s="222"/>
      <c r="R644" s="215"/>
      <c r="S644" s="215"/>
      <c r="T644" s="215"/>
      <c r="U644" s="160"/>
      <c r="V644" s="160"/>
      <c r="W644" s="160"/>
      <c r="X644" s="160"/>
      <c r="Y644" s="160"/>
      <c r="Z644" s="160"/>
      <c r="AA644" s="160"/>
      <c r="AB644" s="160"/>
      <c r="AC644" s="160"/>
      <c r="AD644" s="160"/>
      <c r="AE644" s="160"/>
      <c r="AF644" s="160"/>
      <c r="AG644" s="160"/>
      <c r="AH644" s="156"/>
      <c r="AI644" s="160"/>
      <c r="AJ644" s="160"/>
      <c r="AK644" s="160"/>
      <c r="AL644" s="160"/>
      <c r="AM644" s="225"/>
      <c r="AN644" s="160"/>
      <c r="AO644" s="160"/>
      <c r="AP644"/>
      <c r="AQ644"/>
      <c r="AR644" s="160"/>
      <c r="AS644" s="156"/>
      <c r="AT644" s="159"/>
      <c r="AU644" s="156"/>
    </row>
    <row r="645" spans="1:47" ht="14.4" x14ac:dyDescent="0.3">
      <c r="A645" s="214"/>
      <c r="B645" s="215"/>
      <c r="C645" s="215"/>
      <c r="D645" s="215"/>
      <c r="E645" s="215"/>
      <c r="F645" s="220"/>
      <c r="G645" s="215"/>
      <c r="H645" s="215"/>
      <c r="I645" s="215"/>
      <c r="J645" s="224"/>
      <c r="K645" s="215"/>
      <c r="L645" s="215"/>
      <c r="M645" s="160"/>
      <c r="N645" s="215"/>
      <c r="O645" s="222"/>
      <c r="P645" s="240"/>
      <c r="Q645" s="222"/>
      <c r="R645" s="215"/>
      <c r="S645" s="215"/>
      <c r="T645" s="215"/>
      <c r="U645" s="160"/>
      <c r="V645" s="160"/>
      <c r="W645" s="160"/>
      <c r="X645" s="160"/>
      <c r="Y645" s="160"/>
      <c r="Z645" s="160"/>
      <c r="AA645" s="160"/>
      <c r="AB645" s="160"/>
      <c r="AC645" s="160"/>
      <c r="AD645" s="160"/>
      <c r="AE645" s="160"/>
      <c r="AF645" s="160"/>
      <c r="AG645" s="160"/>
      <c r="AH645" s="156"/>
      <c r="AI645" s="160"/>
      <c r="AJ645" s="160"/>
      <c r="AK645" s="160"/>
      <c r="AL645" s="160"/>
      <c r="AM645" s="225"/>
      <c r="AN645" s="160"/>
      <c r="AO645" s="160"/>
      <c r="AP645"/>
      <c r="AQ645"/>
      <c r="AR645" s="160"/>
      <c r="AS645" s="156"/>
      <c r="AT645" s="159"/>
      <c r="AU645" s="156"/>
    </row>
    <row r="646" spans="1:47" ht="14.4" x14ac:dyDescent="0.3">
      <c r="A646" s="214"/>
      <c r="B646" s="215"/>
      <c r="C646" s="215"/>
      <c r="D646" s="215"/>
      <c r="E646" s="215"/>
      <c r="F646" s="222"/>
      <c r="G646" s="215"/>
      <c r="H646" s="215"/>
      <c r="I646" s="215"/>
      <c r="J646" s="224"/>
      <c r="K646" s="215"/>
      <c r="L646" s="215"/>
      <c r="M646" s="160"/>
      <c r="N646" s="215"/>
      <c r="O646" s="222"/>
      <c r="P646" s="240"/>
      <c r="Q646" s="222"/>
      <c r="R646" s="215"/>
      <c r="S646" s="215"/>
      <c r="T646" s="215"/>
      <c r="U646" s="160"/>
      <c r="V646" s="160"/>
      <c r="W646" s="160"/>
      <c r="X646" s="160"/>
      <c r="Y646" s="160"/>
      <c r="Z646" s="160"/>
      <c r="AA646" s="160"/>
      <c r="AB646" s="160"/>
      <c r="AC646" s="160"/>
      <c r="AD646" s="160"/>
      <c r="AE646" s="160"/>
      <c r="AF646" s="160"/>
      <c r="AG646" s="160"/>
      <c r="AH646" s="156"/>
      <c r="AI646" s="160"/>
      <c r="AJ646" s="160"/>
      <c r="AK646" s="160"/>
      <c r="AL646" s="160"/>
      <c r="AM646" s="225"/>
      <c r="AN646" s="160"/>
      <c r="AO646" s="160"/>
      <c r="AP646"/>
      <c r="AQ646"/>
      <c r="AR646" s="160"/>
      <c r="AS646" s="156"/>
      <c r="AT646" s="159"/>
      <c r="AU646" s="156"/>
    </row>
    <row r="647" spans="1:47" ht="14.4" x14ac:dyDescent="0.3">
      <c r="A647" s="214"/>
      <c r="B647" s="215"/>
      <c r="C647" s="215"/>
      <c r="D647" s="215"/>
      <c r="E647" s="215"/>
      <c r="F647" s="223"/>
      <c r="G647" s="215"/>
      <c r="H647" s="215"/>
      <c r="I647" s="215"/>
      <c r="J647" s="215"/>
      <c r="K647" s="214"/>
      <c r="L647" s="215"/>
      <c r="M647" s="156"/>
      <c r="N647" s="214"/>
      <c r="O647" s="214"/>
      <c r="P647" s="240"/>
      <c r="Q647" s="215"/>
      <c r="R647" s="215"/>
      <c r="S647" s="215"/>
      <c r="T647" s="215"/>
      <c r="AP647"/>
      <c r="AQ647"/>
    </row>
    <row r="648" spans="1:47" ht="14.4" x14ac:dyDescent="0.3">
      <c r="A648" s="214"/>
      <c r="B648" s="215"/>
      <c r="C648" s="215"/>
      <c r="D648" s="215"/>
      <c r="E648" s="215"/>
      <c r="F648" s="221"/>
      <c r="G648" s="215"/>
      <c r="H648" s="215"/>
      <c r="I648" s="215"/>
      <c r="J648" s="215"/>
      <c r="K648" s="214"/>
      <c r="L648" s="215"/>
      <c r="M648" s="156"/>
      <c r="N648" s="214"/>
      <c r="O648" s="214"/>
      <c r="P648" s="240"/>
      <c r="Q648" s="215"/>
      <c r="R648" s="215"/>
      <c r="S648" s="215"/>
      <c r="T648" s="215"/>
      <c r="AP648"/>
      <c r="AQ648"/>
    </row>
    <row r="649" spans="1:47" ht="14.4" x14ac:dyDescent="0.3">
      <c r="A649" s="214"/>
      <c r="B649" s="215"/>
      <c r="C649" s="215"/>
      <c r="D649" s="215"/>
      <c r="E649" s="215"/>
      <c r="F649" s="221"/>
      <c r="G649" s="215"/>
      <c r="H649" s="215"/>
      <c r="I649" s="215"/>
      <c r="J649" s="215"/>
      <c r="K649" s="214"/>
      <c r="L649" s="215"/>
      <c r="M649" s="156"/>
      <c r="N649" s="214"/>
      <c r="O649" s="214"/>
      <c r="P649" s="240"/>
      <c r="Q649" s="215"/>
      <c r="R649" s="215"/>
      <c r="S649" s="215"/>
      <c r="T649" s="215"/>
      <c r="AP649"/>
      <c r="AQ649"/>
    </row>
    <row r="650" spans="1:47" ht="14.4" x14ac:dyDescent="0.3">
      <c r="A650" s="214"/>
      <c r="B650" s="215"/>
      <c r="C650" s="215"/>
      <c r="D650" s="215"/>
      <c r="E650" s="215"/>
      <c r="F650" s="221"/>
      <c r="G650" s="215"/>
      <c r="H650" s="215"/>
      <c r="I650" s="215"/>
      <c r="J650" s="215"/>
      <c r="K650" s="214"/>
      <c r="L650" s="215"/>
      <c r="M650" s="156"/>
      <c r="N650" s="214"/>
      <c r="O650" s="214"/>
      <c r="P650" s="240"/>
      <c r="Q650" s="215"/>
      <c r="R650" s="215"/>
      <c r="S650" s="215"/>
      <c r="T650" s="215"/>
      <c r="AP650"/>
      <c r="AQ650"/>
    </row>
    <row r="651" spans="1:47" ht="14.4" x14ac:dyDescent="0.3">
      <c r="A651" s="214"/>
      <c r="B651" s="215"/>
      <c r="C651" s="215"/>
      <c r="D651" s="215"/>
      <c r="E651" s="215"/>
      <c r="F651" s="222"/>
      <c r="G651" s="215"/>
      <c r="H651" s="215"/>
      <c r="I651" s="215"/>
      <c r="J651" s="224"/>
      <c r="K651" s="215"/>
      <c r="L651" s="215"/>
      <c r="M651" s="160"/>
      <c r="N651" s="215"/>
      <c r="O651" s="222"/>
      <c r="P651" s="240"/>
      <c r="Q651" s="222"/>
      <c r="R651" s="215"/>
      <c r="S651" s="215"/>
      <c r="T651" s="215"/>
      <c r="U651" s="160"/>
      <c r="V651" s="160"/>
      <c r="W651" s="160"/>
      <c r="X651" s="160"/>
      <c r="Y651" s="160"/>
      <c r="Z651" s="160"/>
      <c r="AA651" s="160"/>
      <c r="AB651" s="160"/>
      <c r="AC651" s="160"/>
      <c r="AD651" s="160"/>
      <c r="AE651" s="160"/>
      <c r="AF651" s="160"/>
      <c r="AG651" s="160"/>
      <c r="AH651" s="156"/>
      <c r="AI651" s="160"/>
      <c r="AJ651" s="160"/>
      <c r="AK651" s="160"/>
      <c r="AL651" s="160"/>
      <c r="AM651" s="225"/>
      <c r="AN651" s="160"/>
      <c r="AO651" s="160"/>
      <c r="AP651"/>
      <c r="AQ651"/>
      <c r="AR651" s="160"/>
      <c r="AS651" s="156"/>
      <c r="AT651" s="159"/>
      <c r="AU651" s="156"/>
    </row>
    <row r="652" spans="1:47" ht="14.4" x14ac:dyDescent="0.3">
      <c r="A652" s="214"/>
      <c r="B652" s="215"/>
      <c r="C652" s="215"/>
      <c r="D652" s="215"/>
      <c r="E652" s="215"/>
      <c r="F652" s="222"/>
      <c r="G652" s="215"/>
      <c r="H652" s="215"/>
      <c r="I652" s="215"/>
      <c r="J652" s="224"/>
      <c r="K652" s="215"/>
      <c r="L652" s="215"/>
      <c r="M652" s="160"/>
      <c r="N652" s="215"/>
      <c r="O652" s="222"/>
      <c r="P652" s="240"/>
      <c r="Q652" s="222"/>
      <c r="R652" s="215"/>
      <c r="S652" s="215"/>
      <c r="T652" s="215"/>
      <c r="U652" s="160"/>
      <c r="V652" s="160"/>
      <c r="W652" s="160"/>
      <c r="X652" s="160"/>
      <c r="Y652" s="160"/>
      <c r="Z652" s="160"/>
      <c r="AA652" s="160"/>
      <c r="AB652" s="160"/>
      <c r="AC652" s="160"/>
      <c r="AD652" s="160"/>
      <c r="AE652" s="160"/>
      <c r="AF652" s="160"/>
      <c r="AG652" s="160"/>
      <c r="AH652" s="156"/>
      <c r="AI652" s="160"/>
      <c r="AJ652" s="160"/>
      <c r="AK652" s="160"/>
      <c r="AL652" s="160"/>
      <c r="AM652" s="225"/>
      <c r="AN652" s="160"/>
      <c r="AO652" s="160"/>
      <c r="AP652"/>
      <c r="AQ652"/>
      <c r="AR652" s="160"/>
      <c r="AS652" s="156"/>
      <c r="AT652" s="159"/>
      <c r="AU652" s="156"/>
    </row>
    <row r="653" spans="1:47" ht="14.4" x14ac:dyDescent="0.3">
      <c r="A653" s="214"/>
      <c r="B653" s="215"/>
      <c r="C653" s="215"/>
      <c r="D653" s="215"/>
      <c r="E653" s="215"/>
      <c r="F653" s="221"/>
      <c r="G653" s="215"/>
      <c r="H653" s="215"/>
      <c r="I653" s="215"/>
      <c r="J653" s="215"/>
      <c r="K653" s="214"/>
      <c r="L653" s="215"/>
      <c r="M653" s="156"/>
      <c r="N653" s="214"/>
      <c r="O653" s="214"/>
      <c r="P653" s="240"/>
      <c r="Q653" s="215"/>
      <c r="R653" s="215"/>
      <c r="S653" s="215"/>
      <c r="T653" s="215"/>
      <c r="AP653"/>
      <c r="AQ653"/>
    </row>
    <row r="654" spans="1:47" ht="14.4" x14ac:dyDescent="0.3">
      <c r="A654" s="214"/>
      <c r="B654" s="215"/>
      <c r="C654" s="215"/>
      <c r="D654" s="215"/>
      <c r="E654" s="215"/>
      <c r="F654" s="221"/>
      <c r="G654" s="215"/>
      <c r="H654" s="215"/>
      <c r="I654" s="215"/>
      <c r="J654" s="215"/>
      <c r="K654" s="214"/>
      <c r="L654" s="215"/>
      <c r="M654" s="156"/>
      <c r="N654" s="214"/>
      <c r="O654" s="214"/>
      <c r="P654" s="240"/>
      <c r="Q654" s="215"/>
      <c r="R654" s="215"/>
      <c r="S654" s="215"/>
      <c r="T654" s="215"/>
      <c r="AP654"/>
      <c r="AQ654"/>
    </row>
    <row r="655" spans="1:47" ht="14.4" x14ac:dyDescent="0.3">
      <c r="A655" s="214"/>
      <c r="B655" s="215"/>
      <c r="C655" s="215"/>
      <c r="D655" s="215"/>
      <c r="E655" s="215"/>
      <c r="F655" s="221"/>
      <c r="G655" s="215"/>
      <c r="H655" s="215"/>
      <c r="I655" s="215"/>
      <c r="J655" s="215"/>
      <c r="K655" s="214"/>
      <c r="L655" s="215"/>
      <c r="M655" s="156"/>
      <c r="N655" s="214"/>
      <c r="O655" s="214"/>
      <c r="P655" s="240"/>
      <c r="Q655" s="215"/>
      <c r="R655" s="215"/>
      <c r="S655" s="215"/>
      <c r="T655" s="215"/>
      <c r="AP655"/>
      <c r="AQ655"/>
    </row>
    <row r="656" spans="1:47" ht="14.4" x14ac:dyDescent="0.3">
      <c r="A656" s="214"/>
      <c r="B656" s="215"/>
      <c r="C656" s="215"/>
      <c r="D656" s="215"/>
      <c r="E656" s="215"/>
      <c r="F656" s="221"/>
      <c r="G656" s="215"/>
      <c r="H656" s="215"/>
      <c r="I656" s="215"/>
      <c r="J656" s="215"/>
      <c r="K656" s="214"/>
      <c r="L656" s="215"/>
      <c r="M656" s="156"/>
      <c r="N656" s="214"/>
      <c r="O656" s="214"/>
      <c r="P656" s="240"/>
      <c r="Q656" s="215"/>
      <c r="R656" s="215"/>
      <c r="S656" s="215"/>
      <c r="T656" s="215"/>
      <c r="AP656"/>
      <c r="AQ656"/>
    </row>
    <row r="657" spans="1:47" ht="14.4" x14ac:dyDescent="0.3">
      <c r="A657" s="214"/>
      <c r="B657" s="215"/>
      <c r="C657" s="215"/>
      <c r="D657" s="215"/>
      <c r="E657" s="215"/>
      <c r="F657" s="221"/>
      <c r="G657" s="215"/>
      <c r="H657" s="215"/>
      <c r="I657" s="215"/>
      <c r="J657" s="215"/>
      <c r="K657" s="214"/>
      <c r="L657" s="215"/>
      <c r="M657" s="222"/>
      <c r="N657" s="214"/>
      <c r="O657" s="214"/>
      <c r="P657" s="240"/>
      <c r="Q657" s="215"/>
      <c r="R657" s="215"/>
      <c r="S657" s="215"/>
      <c r="T657" s="215"/>
      <c r="AP657"/>
      <c r="AQ657"/>
    </row>
    <row r="658" spans="1:47" ht="14.4" x14ac:dyDescent="0.3">
      <c r="A658" s="214"/>
      <c r="B658" s="215"/>
      <c r="C658" s="215"/>
      <c r="D658" s="215"/>
      <c r="E658" s="215"/>
      <c r="F658" s="221"/>
      <c r="G658" s="215"/>
      <c r="H658" s="215"/>
      <c r="I658" s="215"/>
      <c r="J658" s="215"/>
      <c r="K658" s="214"/>
      <c r="L658" s="215"/>
      <c r="M658" s="156"/>
      <c r="N658" s="214"/>
      <c r="O658" s="214"/>
      <c r="P658" s="240"/>
      <c r="Q658" s="215"/>
      <c r="R658" s="215"/>
      <c r="S658" s="215"/>
      <c r="T658" s="215"/>
      <c r="AP658"/>
      <c r="AQ658"/>
    </row>
    <row r="659" spans="1:47" ht="14.4" x14ac:dyDescent="0.3">
      <c r="A659" s="214"/>
      <c r="B659" s="215"/>
      <c r="C659" s="215"/>
      <c r="D659" s="215"/>
      <c r="E659" s="215"/>
      <c r="F659" s="222"/>
      <c r="G659" s="215"/>
      <c r="H659" s="215"/>
      <c r="I659" s="215"/>
      <c r="J659" s="224"/>
      <c r="K659" s="215"/>
      <c r="L659" s="215"/>
      <c r="M659" s="160"/>
      <c r="N659" s="215"/>
      <c r="O659" s="222"/>
      <c r="P659" s="240"/>
      <c r="Q659" s="222"/>
      <c r="R659" s="215"/>
      <c r="S659" s="215"/>
      <c r="T659" s="215"/>
      <c r="U659" s="160"/>
      <c r="V659" s="160"/>
      <c r="W659" s="160"/>
      <c r="X659" s="160"/>
      <c r="Y659" s="160"/>
      <c r="Z659" s="160"/>
      <c r="AA659" s="160"/>
      <c r="AB659" s="160"/>
      <c r="AC659" s="160"/>
      <c r="AD659" s="160"/>
      <c r="AE659" s="160"/>
      <c r="AF659" s="160"/>
      <c r="AG659" s="160"/>
      <c r="AH659" s="156"/>
      <c r="AI659" s="160"/>
      <c r="AJ659" s="160"/>
      <c r="AK659" s="160"/>
      <c r="AL659" s="160"/>
      <c r="AM659" s="225"/>
      <c r="AN659" s="160"/>
      <c r="AO659" s="160"/>
      <c r="AP659"/>
      <c r="AQ659"/>
      <c r="AR659" s="160"/>
      <c r="AS659" s="156"/>
      <c r="AT659" s="159"/>
      <c r="AU659" s="156"/>
    </row>
    <row r="660" spans="1:47" ht="14.4" x14ac:dyDescent="0.3">
      <c r="A660" s="214"/>
      <c r="B660" s="215"/>
      <c r="C660" s="215"/>
      <c r="D660" s="215"/>
      <c r="E660" s="215"/>
      <c r="F660" s="221"/>
      <c r="G660" s="215"/>
      <c r="H660" s="215"/>
      <c r="I660" s="215"/>
      <c r="J660" s="215"/>
      <c r="K660" s="214"/>
      <c r="L660" s="215"/>
      <c r="M660" s="156"/>
      <c r="N660" s="214"/>
      <c r="O660" s="214"/>
      <c r="P660" s="240"/>
      <c r="Q660" s="215"/>
      <c r="R660" s="215"/>
      <c r="S660" s="215"/>
      <c r="T660" s="215"/>
      <c r="AP660"/>
      <c r="AQ660"/>
    </row>
    <row r="661" spans="1:47" ht="14.4" x14ac:dyDescent="0.3">
      <c r="A661" s="214"/>
      <c r="B661" s="215"/>
      <c r="C661" s="215"/>
      <c r="D661" s="215"/>
      <c r="E661" s="215"/>
      <c r="F661" s="221"/>
      <c r="G661" s="215"/>
      <c r="H661" s="215"/>
      <c r="I661" s="215"/>
      <c r="J661" s="215"/>
      <c r="K661" s="214"/>
      <c r="L661" s="215"/>
      <c r="M661" s="156"/>
      <c r="N661" s="214"/>
      <c r="O661" s="214"/>
      <c r="P661" s="240"/>
      <c r="Q661" s="215"/>
      <c r="R661" s="215"/>
      <c r="S661" s="215"/>
      <c r="T661" s="215"/>
      <c r="AP661"/>
      <c r="AQ661"/>
    </row>
    <row r="662" spans="1:47" ht="14.4" x14ac:dyDescent="0.3">
      <c r="A662" s="214"/>
      <c r="B662" s="215"/>
      <c r="C662" s="215"/>
      <c r="D662" s="215"/>
      <c r="E662" s="215"/>
      <c r="F662" s="222"/>
      <c r="G662" s="215"/>
      <c r="H662" s="215"/>
      <c r="I662" s="215"/>
      <c r="J662" s="224"/>
      <c r="K662" s="215"/>
      <c r="L662" s="215"/>
      <c r="M662" s="160"/>
      <c r="N662" s="215"/>
      <c r="O662" s="222"/>
      <c r="P662" s="240"/>
      <c r="Q662" s="222"/>
      <c r="R662" s="215"/>
      <c r="S662" s="215"/>
      <c r="T662" s="215"/>
      <c r="U662" s="160"/>
      <c r="V662" s="160"/>
      <c r="W662" s="160"/>
      <c r="X662" s="160"/>
      <c r="Y662" s="160"/>
      <c r="Z662" s="160"/>
      <c r="AA662" s="160"/>
      <c r="AB662" s="160"/>
      <c r="AC662" s="160"/>
      <c r="AD662" s="160"/>
      <c r="AE662" s="160"/>
      <c r="AF662" s="160"/>
      <c r="AG662" s="160"/>
      <c r="AH662" s="156"/>
      <c r="AI662" s="160"/>
      <c r="AJ662" s="160"/>
      <c r="AK662" s="160"/>
      <c r="AL662" s="160"/>
      <c r="AM662" s="225"/>
      <c r="AN662" s="160"/>
      <c r="AO662" s="160"/>
      <c r="AP662"/>
      <c r="AQ662"/>
      <c r="AR662" s="160"/>
      <c r="AS662" s="156"/>
      <c r="AT662" s="159"/>
      <c r="AU662" s="156"/>
    </row>
    <row r="663" spans="1:47" ht="14.4" x14ac:dyDescent="0.3">
      <c r="A663" s="214"/>
      <c r="B663" s="215"/>
      <c r="C663" s="215"/>
      <c r="D663" s="215"/>
      <c r="E663" s="215"/>
      <c r="F663" s="222"/>
      <c r="G663" s="215"/>
      <c r="H663" s="215"/>
      <c r="I663" s="215"/>
      <c r="J663" s="224"/>
      <c r="K663" s="215"/>
      <c r="L663" s="215"/>
      <c r="M663" s="160"/>
      <c r="N663" s="215"/>
      <c r="O663" s="222"/>
      <c r="P663" s="240"/>
      <c r="Q663" s="222"/>
      <c r="R663" s="215"/>
      <c r="S663" s="215"/>
      <c r="T663" s="215"/>
      <c r="U663" s="160"/>
      <c r="V663" s="160"/>
      <c r="W663" s="160"/>
      <c r="X663" s="160"/>
      <c r="Y663" s="160"/>
      <c r="Z663" s="160"/>
      <c r="AA663" s="160"/>
      <c r="AB663" s="160"/>
      <c r="AC663" s="160"/>
      <c r="AD663" s="160"/>
      <c r="AE663" s="160"/>
      <c r="AF663" s="160"/>
      <c r="AG663" s="160"/>
      <c r="AH663" s="156"/>
      <c r="AI663" s="160"/>
      <c r="AJ663" s="160"/>
      <c r="AK663" s="160"/>
      <c r="AL663" s="160"/>
      <c r="AM663" s="225"/>
      <c r="AN663" s="160"/>
      <c r="AO663" s="160"/>
      <c r="AP663"/>
      <c r="AQ663"/>
      <c r="AR663" s="160"/>
      <c r="AS663" s="156"/>
      <c r="AT663" s="159"/>
      <c r="AU663" s="156"/>
    </row>
    <row r="664" spans="1:47" ht="14.4" x14ac:dyDescent="0.3">
      <c r="A664" s="214"/>
      <c r="B664" s="215"/>
      <c r="C664" s="215"/>
      <c r="D664" s="215"/>
      <c r="E664" s="215"/>
      <c r="F664" s="222"/>
      <c r="G664" s="215"/>
      <c r="H664" s="215"/>
      <c r="I664" s="215"/>
      <c r="J664" s="224"/>
      <c r="K664" s="215"/>
      <c r="L664" s="215"/>
      <c r="M664" s="160"/>
      <c r="N664" s="215"/>
      <c r="O664" s="222"/>
      <c r="P664" s="240"/>
      <c r="Q664" s="222"/>
      <c r="R664" s="215"/>
      <c r="S664" s="215"/>
      <c r="T664" s="215"/>
      <c r="U664" s="160"/>
      <c r="V664" s="160"/>
      <c r="W664" s="160"/>
      <c r="X664" s="160"/>
      <c r="Y664" s="160"/>
      <c r="Z664" s="160"/>
      <c r="AA664" s="160"/>
      <c r="AB664" s="160"/>
      <c r="AC664" s="160"/>
      <c r="AD664" s="160"/>
      <c r="AE664" s="160"/>
      <c r="AF664" s="160"/>
      <c r="AG664" s="160"/>
      <c r="AH664" s="156"/>
      <c r="AI664" s="160"/>
      <c r="AJ664" s="160"/>
      <c r="AK664" s="160"/>
      <c r="AL664" s="160"/>
      <c r="AM664" s="225"/>
      <c r="AN664" s="160"/>
      <c r="AO664" s="160"/>
      <c r="AP664"/>
      <c r="AQ664"/>
      <c r="AR664" s="160"/>
      <c r="AS664" s="156"/>
      <c r="AT664" s="159"/>
      <c r="AU664" s="156"/>
    </row>
    <row r="665" spans="1:47" ht="14.4" x14ac:dyDescent="0.3">
      <c r="A665" s="214"/>
      <c r="B665" s="215"/>
      <c r="C665" s="215"/>
      <c r="D665" s="215"/>
      <c r="E665" s="215"/>
      <c r="F665" s="221"/>
      <c r="G665" s="215"/>
      <c r="H665" s="215"/>
      <c r="I665" s="215"/>
      <c r="J665" s="215"/>
      <c r="K665" s="214"/>
      <c r="L665" s="215"/>
      <c r="M665" s="156"/>
      <c r="N665" s="214"/>
      <c r="O665" s="214"/>
      <c r="P665" s="240"/>
      <c r="Q665" s="215"/>
      <c r="R665" s="215"/>
      <c r="S665" s="215"/>
      <c r="T665" s="215"/>
      <c r="AP665"/>
      <c r="AQ665"/>
    </row>
    <row r="666" spans="1:47" ht="14.4" x14ac:dyDescent="0.3">
      <c r="A666" s="214"/>
      <c r="B666" s="215"/>
      <c r="C666" s="215"/>
      <c r="D666" s="215"/>
      <c r="E666" s="215"/>
      <c r="F666" s="221"/>
      <c r="G666" s="215"/>
      <c r="H666" s="215"/>
      <c r="I666" s="215"/>
      <c r="J666" s="215"/>
      <c r="K666" s="214"/>
      <c r="L666" s="215"/>
      <c r="M666" s="156"/>
      <c r="N666" s="214"/>
      <c r="O666" s="214"/>
      <c r="P666" s="240"/>
      <c r="Q666" s="215"/>
      <c r="R666" s="215"/>
      <c r="S666" s="215"/>
      <c r="T666" s="215"/>
      <c r="AP666"/>
      <c r="AQ666"/>
    </row>
    <row r="667" spans="1:47" ht="14.4" x14ac:dyDescent="0.3">
      <c r="A667" s="216"/>
      <c r="B667" s="217"/>
      <c r="C667" s="217"/>
      <c r="D667" s="217"/>
      <c r="E667" s="217"/>
      <c r="F667" s="217"/>
      <c r="G667" s="217"/>
      <c r="H667" s="217"/>
      <c r="I667" s="215"/>
      <c r="J667" s="217"/>
      <c r="K667" s="217"/>
      <c r="L667" s="217"/>
      <c r="M667" s="225"/>
      <c r="N667" s="217"/>
      <c r="O667" s="227"/>
      <c r="P667" s="240"/>
      <c r="Q667" s="216"/>
      <c r="R667" s="217"/>
      <c r="S667" s="217"/>
      <c r="T667" s="217"/>
      <c r="U667" s="225"/>
      <c r="V667" s="225"/>
      <c r="W667" s="225"/>
      <c r="X667" s="225"/>
      <c r="Y667" s="225"/>
      <c r="Z667" s="225"/>
      <c r="AA667" s="225"/>
      <c r="AB667" s="225"/>
      <c r="AC667" s="225"/>
      <c r="AD667" s="225"/>
      <c r="AE667" s="225"/>
      <c r="AF667" s="225"/>
      <c r="AG667" s="225"/>
      <c r="AH667" s="225"/>
      <c r="AI667" s="225"/>
      <c r="AJ667" s="225"/>
      <c r="AK667" s="225"/>
      <c r="AL667" s="225"/>
      <c r="AM667" s="225"/>
      <c r="AN667" s="218"/>
      <c r="AO667" s="218"/>
      <c r="AP667"/>
      <c r="AQ667"/>
      <c r="AR667" s="218"/>
      <c r="AS667" s="218"/>
      <c r="AT667" s="218"/>
      <c r="AU667" s="218"/>
    </row>
    <row r="668" spans="1:47" ht="14.4" x14ac:dyDescent="0.3">
      <c r="A668" s="214"/>
      <c r="B668" s="215"/>
      <c r="C668" s="215"/>
      <c r="D668" s="215"/>
      <c r="E668" s="215"/>
      <c r="F668" s="221"/>
      <c r="G668" s="215"/>
      <c r="H668" s="215"/>
      <c r="I668" s="215"/>
      <c r="J668" s="215"/>
      <c r="K668" s="214"/>
      <c r="L668" s="215"/>
      <c r="M668" s="222"/>
      <c r="N668" s="214"/>
      <c r="O668" s="214"/>
      <c r="P668" s="240"/>
      <c r="Q668" s="215"/>
      <c r="R668" s="215"/>
      <c r="S668" s="215"/>
      <c r="T668" s="215"/>
      <c r="AP668"/>
      <c r="AQ668"/>
    </row>
    <row r="669" spans="1:47" ht="14.4" x14ac:dyDescent="0.3">
      <c r="A669" s="214"/>
      <c r="B669" s="215"/>
      <c r="C669" s="215"/>
      <c r="D669" s="215"/>
      <c r="E669" s="215"/>
      <c r="F669" s="222"/>
      <c r="G669" s="215"/>
      <c r="H669" s="215"/>
      <c r="I669" s="215"/>
      <c r="J669" s="224"/>
      <c r="K669" s="215"/>
      <c r="L669" s="215"/>
      <c r="M669" s="160"/>
      <c r="N669" s="215"/>
      <c r="O669" s="222"/>
      <c r="P669" s="240"/>
      <c r="Q669" s="222"/>
      <c r="R669" s="215"/>
      <c r="S669" s="215"/>
      <c r="T669" s="215"/>
      <c r="U669" s="160"/>
      <c r="V669" s="160"/>
      <c r="W669" s="160"/>
      <c r="X669" s="160"/>
      <c r="Y669" s="160"/>
      <c r="Z669" s="160"/>
      <c r="AA669" s="160"/>
      <c r="AB669" s="160"/>
      <c r="AC669" s="160"/>
      <c r="AD669" s="160"/>
      <c r="AE669" s="160"/>
      <c r="AF669" s="160"/>
      <c r="AG669" s="160"/>
      <c r="AH669" s="156"/>
      <c r="AI669" s="160"/>
      <c r="AJ669" s="160"/>
      <c r="AK669" s="160"/>
      <c r="AL669" s="160"/>
      <c r="AM669" s="225"/>
      <c r="AN669" s="160"/>
      <c r="AO669" s="160"/>
      <c r="AP669"/>
      <c r="AQ669"/>
      <c r="AR669" s="160"/>
      <c r="AS669" s="156"/>
      <c r="AT669" s="159"/>
      <c r="AU669" s="156"/>
    </row>
    <row r="670" spans="1:47" ht="14.4" x14ac:dyDescent="0.3">
      <c r="A670" s="214"/>
      <c r="B670" s="215"/>
      <c r="C670" s="215"/>
      <c r="D670" s="215"/>
      <c r="E670" s="215"/>
      <c r="F670" s="222"/>
      <c r="G670" s="215"/>
      <c r="H670" s="215"/>
      <c r="I670" s="215"/>
      <c r="J670" s="224"/>
      <c r="K670" s="215"/>
      <c r="L670" s="215"/>
      <c r="M670" s="160"/>
      <c r="N670" s="215"/>
      <c r="O670" s="222"/>
      <c r="P670" s="240"/>
      <c r="Q670" s="222"/>
      <c r="R670" s="215"/>
      <c r="S670" s="215"/>
      <c r="T670" s="215"/>
      <c r="U670" s="160"/>
      <c r="V670" s="160"/>
      <c r="W670" s="160"/>
      <c r="X670" s="160"/>
      <c r="Y670" s="160"/>
      <c r="Z670" s="160"/>
      <c r="AA670" s="160"/>
      <c r="AB670" s="160"/>
      <c r="AC670" s="160"/>
      <c r="AD670" s="160"/>
      <c r="AE670" s="160"/>
      <c r="AF670" s="160"/>
      <c r="AG670" s="160"/>
      <c r="AH670" s="156"/>
      <c r="AI670" s="160"/>
      <c r="AJ670" s="160"/>
      <c r="AK670" s="160"/>
      <c r="AL670" s="160"/>
      <c r="AM670" s="225"/>
      <c r="AN670" s="160"/>
      <c r="AO670" s="160"/>
      <c r="AP670"/>
      <c r="AQ670"/>
      <c r="AR670" s="160"/>
      <c r="AS670" s="156"/>
      <c r="AT670" s="159"/>
      <c r="AU670" s="156"/>
    </row>
    <row r="671" spans="1:47" ht="14.4" x14ac:dyDescent="0.3">
      <c r="A671" s="214"/>
      <c r="B671" s="215"/>
      <c r="C671" s="215"/>
      <c r="D671" s="215"/>
      <c r="E671" s="215"/>
      <c r="F671" s="221"/>
      <c r="G671" s="215"/>
      <c r="H671" s="215"/>
      <c r="I671" s="215"/>
      <c r="J671" s="215"/>
      <c r="K671" s="214"/>
      <c r="L671" s="215"/>
      <c r="M671" s="222"/>
      <c r="N671" s="214"/>
      <c r="O671" s="214"/>
      <c r="P671" s="240"/>
      <c r="Q671" s="215"/>
      <c r="R671" s="215"/>
      <c r="S671" s="215"/>
      <c r="T671" s="215"/>
      <c r="AP671"/>
      <c r="AQ671"/>
    </row>
    <row r="672" spans="1:47" ht="14.4" x14ac:dyDescent="0.3">
      <c r="A672" s="214"/>
      <c r="B672" s="215"/>
      <c r="C672" s="215"/>
      <c r="D672" s="215"/>
      <c r="E672" s="215"/>
      <c r="F672" s="221"/>
      <c r="G672" s="215"/>
      <c r="H672" s="215"/>
      <c r="I672" s="215"/>
      <c r="J672" s="215"/>
      <c r="K672" s="214"/>
      <c r="L672" s="215"/>
      <c r="M672" s="226"/>
      <c r="N672" s="214"/>
      <c r="O672" s="214"/>
      <c r="P672" s="240"/>
      <c r="Q672" s="215"/>
      <c r="R672" s="215"/>
      <c r="S672" s="215"/>
      <c r="T672" s="215"/>
      <c r="AP672"/>
      <c r="AQ672"/>
    </row>
    <row r="673" spans="1:47" ht="14.4" x14ac:dyDescent="0.3">
      <c r="A673" s="214"/>
      <c r="B673" s="215"/>
      <c r="C673" s="215"/>
      <c r="D673" s="215"/>
      <c r="E673" s="215"/>
      <c r="F673" s="222"/>
      <c r="G673" s="215"/>
      <c r="H673" s="215"/>
      <c r="I673" s="215"/>
      <c r="J673" s="224"/>
      <c r="K673" s="215"/>
      <c r="L673" s="215"/>
      <c r="M673" s="215"/>
      <c r="N673" s="215"/>
      <c r="O673" s="222"/>
      <c r="P673" s="240"/>
      <c r="Q673" s="222"/>
      <c r="R673" s="215"/>
      <c r="S673" s="215"/>
      <c r="T673" s="215"/>
      <c r="U673" s="160"/>
      <c r="V673" s="160"/>
      <c r="W673" s="160"/>
      <c r="X673" s="160"/>
      <c r="Y673" s="160"/>
      <c r="Z673" s="160"/>
      <c r="AA673" s="160"/>
      <c r="AB673" s="160"/>
      <c r="AC673" s="160"/>
      <c r="AD673" s="160"/>
      <c r="AE673" s="160"/>
      <c r="AF673" s="160"/>
      <c r="AG673" s="160"/>
      <c r="AH673" s="156"/>
      <c r="AI673" s="160"/>
      <c r="AJ673" s="160"/>
      <c r="AK673" s="160"/>
      <c r="AL673" s="160"/>
      <c r="AM673" s="225"/>
      <c r="AN673" s="160"/>
      <c r="AO673" s="160"/>
      <c r="AP673"/>
      <c r="AQ673"/>
      <c r="AR673" s="160"/>
      <c r="AS673" s="156"/>
      <c r="AT673" s="159"/>
      <c r="AU673" s="156"/>
    </row>
    <row r="674" spans="1:47" ht="14.4" x14ac:dyDescent="0.3">
      <c r="A674" s="214"/>
      <c r="B674" s="215"/>
      <c r="C674" s="215"/>
      <c r="D674" s="215"/>
      <c r="E674" s="215"/>
      <c r="F674" s="222"/>
      <c r="G674" s="215"/>
      <c r="H674" s="215"/>
      <c r="I674" s="215"/>
      <c r="J674" s="224"/>
      <c r="K674" s="215"/>
      <c r="L674" s="215"/>
      <c r="M674" s="160"/>
      <c r="N674" s="215"/>
      <c r="O674" s="222"/>
      <c r="P674" s="240"/>
      <c r="Q674" s="222"/>
      <c r="R674" s="215"/>
      <c r="S674" s="215"/>
      <c r="T674" s="215"/>
      <c r="U674" s="160"/>
      <c r="V674" s="160"/>
      <c r="W674" s="160"/>
      <c r="X674" s="160"/>
      <c r="Y674" s="160"/>
      <c r="Z674" s="160"/>
      <c r="AA674" s="160"/>
      <c r="AB674" s="160"/>
      <c r="AC674" s="160"/>
      <c r="AD674" s="160"/>
      <c r="AE674" s="160"/>
      <c r="AF674" s="160"/>
      <c r="AG674" s="160"/>
      <c r="AH674" s="156"/>
      <c r="AI674" s="160"/>
      <c r="AJ674" s="160"/>
      <c r="AK674" s="160"/>
      <c r="AL674" s="160"/>
      <c r="AM674" s="225"/>
      <c r="AN674" s="160"/>
      <c r="AO674" s="160"/>
      <c r="AP674"/>
      <c r="AQ674"/>
      <c r="AR674" s="160"/>
      <c r="AS674" s="156"/>
      <c r="AT674" s="159"/>
      <c r="AU674" s="156"/>
    </row>
    <row r="675" spans="1:47" ht="14.4" x14ac:dyDescent="0.3">
      <c r="A675" s="214"/>
      <c r="B675" s="215"/>
      <c r="C675" s="215"/>
      <c r="D675" s="215"/>
      <c r="E675" s="215"/>
      <c r="F675" s="221"/>
      <c r="G675" s="215"/>
      <c r="H675" s="215"/>
      <c r="I675" s="215"/>
      <c r="J675" s="215"/>
      <c r="K675" s="214"/>
      <c r="L675" s="215"/>
      <c r="M675" s="156"/>
      <c r="N675" s="214"/>
      <c r="O675" s="214"/>
      <c r="P675" s="240"/>
      <c r="Q675" s="215"/>
      <c r="R675" s="215"/>
      <c r="S675" s="215"/>
      <c r="T675" s="215"/>
      <c r="AP675"/>
      <c r="AQ675"/>
    </row>
    <row r="676" spans="1:47" ht="14.4" x14ac:dyDescent="0.3">
      <c r="A676" s="214"/>
      <c r="B676" s="215"/>
      <c r="C676" s="215"/>
      <c r="D676" s="215"/>
      <c r="E676" s="215"/>
      <c r="F676" s="222"/>
      <c r="G676" s="215"/>
      <c r="H676" s="215"/>
      <c r="I676" s="215"/>
      <c r="J676" s="224"/>
      <c r="K676" s="215"/>
      <c r="L676" s="215"/>
      <c r="M676" s="160"/>
      <c r="N676" s="215"/>
      <c r="O676" s="222"/>
      <c r="P676" s="240"/>
      <c r="Q676" s="222"/>
      <c r="R676" s="215"/>
      <c r="S676" s="215"/>
      <c r="T676" s="215"/>
      <c r="U676" s="160"/>
      <c r="V676" s="160"/>
      <c r="W676" s="160"/>
      <c r="X676" s="160"/>
      <c r="Y676" s="160"/>
      <c r="Z676" s="160"/>
      <c r="AA676" s="160"/>
      <c r="AB676" s="160"/>
      <c r="AC676" s="160"/>
      <c r="AD676" s="160"/>
      <c r="AE676" s="160"/>
      <c r="AF676" s="160"/>
      <c r="AG676" s="160"/>
      <c r="AH676" s="156"/>
      <c r="AI676" s="160"/>
      <c r="AJ676" s="160"/>
      <c r="AK676" s="160"/>
      <c r="AL676" s="160"/>
      <c r="AM676" s="225"/>
      <c r="AN676" s="160"/>
      <c r="AO676" s="160"/>
      <c r="AP676"/>
      <c r="AQ676"/>
      <c r="AR676" s="160"/>
      <c r="AS676" s="156"/>
      <c r="AT676" s="159"/>
      <c r="AU676" s="156"/>
    </row>
    <row r="677" spans="1:47" ht="14.4" x14ac:dyDescent="0.3">
      <c r="A677" s="214"/>
      <c r="B677" s="215"/>
      <c r="C677" s="215"/>
      <c r="D677" s="215"/>
      <c r="E677" s="215"/>
      <c r="F677" s="222"/>
      <c r="G677" s="215"/>
      <c r="H677" s="215"/>
      <c r="I677" s="215"/>
      <c r="J677" s="224"/>
      <c r="K677" s="215"/>
      <c r="L677" s="215"/>
      <c r="M677" s="160"/>
      <c r="N677" s="215"/>
      <c r="O677" s="222"/>
      <c r="P677" s="240"/>
      <c r="Q677" s="222"/>
      <c r="R677" s="215"/>
      <c r="S677" s="215"/>
      <c r="T677" s="215"/>
      <c r="U677" s="160"/>
      <c r="V677" s="160"/>
      <c r="W677" s="160"/>
      <c r="X677" s="160"/>
      <c r="Y677" s="160"/>
      <c r="Z677" s="160"/>
      <c r="AA677" s="160"/>
      <c r="AB677" s="160"/>
      <c r="AC677" s="160"/>
      <c r="AD677" s="160"/>
      <c r="AE677" s="160"/>
      <c r="AF677" s="160"/>
      <c r="AG677" s="160"/>
      <c r="AH677" s="156"/>
      <c r="AI677" s="160"/>
      <c r="AJ677" s="160"/>
      <c r="AK677" s="160"/>
      <c r="AL677" s="160"/>
      <c r="AM677" s="225"/>
      <c r="AN677" s="160"/>
      <c r="AO677" s="160"/>
      <c r="AP677"/>
      <c r="AQ677"/>
      <c r="AR677" s="160"/>
      <c r="AS677" s="156"/>
      <c r="AT677" s="159"/>
      <c r="AU677" s="156"/>
    </row>
    <row r="678" spans="1:47" ht="14.4" x14ac:dyDescent="0.3">
      <c r="A678" s="214"/>
      <c r="B678" s="215"/>
      <c r="C678" s="215"/>
      <c r="D678" s="215"/>
      <c r="E678" s="215"/>
      <c r="F678" s="221"/>
      <c r="G678" s="215"/>
      <c r="H678" s="215"/>
      <c r="I678" s="215"/>
      <c r="J678" s="215"/>
      <c r="K678" s="214"/>
      <c r="L678" s="215"/>
      <c r="M678" s="226"/>
      <c r="N678" s="214"/>
      <c r="O678" s="214"/>
      <c r="P678" s="240"/>
      <c r="Q678" s="215"/>
      <c r="R678" s="215"/>
      <c r="S678" s="215"/>
      <c r="T678" s="215"/>
      <c r="AP678"/>
      <c r="AQ678"/>
    </row>
    <row r="679" spans="1:47" ht="14.4" x14ac:dyDescent="0.3">
      <c r="A679" s="214"/>
      <c r="B679" s="215"/>
      <c r="C679" s="215"/>
      <c r="D679" s="215"/>
      <c r="E679" s="215"/>
      <c r="F679" s="222"/>
      <c r="G679" s="215"/>
      <c r="H679" s="215"/>
      <c r="I679" s="215"/>
      <c r="J679" s="224"/>
      <c r="K679" s="215"/>
      <c r="L679" s="215"/>
      <c r="M679" s="160"/>
      <c r="N679" s="215"/>
      <c r="O679" s="222"/>
      <c r="P679" s="240"/>
      <c r="Q679" s="222"/>
      <c r="R679" s="215"/>
      <c r="S679" s="215"/>
      <c r="T679" s="215"/>
      <c r="U679" s="160"/>
      <c r="V679" s="160"/>
      <c r="W679" s="160"/>
      <c r="X679" s="160"/>
      <c r="Y679" s="160"/>
      <c r="Z679" s="160"/>
      <c r="AA679" s="160"/>
      <c r="AB679" s="160"/>
      <c r="AC679" s="160"/>
      <c r="AD679" s="160"/>
      <c r="AE679" s="160"/>
      <c r="AF679" s="160"/>
      <c r="AG679" s="160"/>
      <c r="AH679" s="156"/>
      <c r="AI679" s="160"/>
      <c r="AJ679" s="160"/>
      <c r="AK679" s="160"/>
      <c r="AL679" s="160"/>
      <c r="AM679" s="225"/>
      <c r="AN679" s="160"/>
      <c r="AO679" s="160"/>
      <c r="AP679"/>
      <c r="AQ679"/>
      <c r="AR679" s="160"/>
      <c r="AS679" s="156"/>
      <c r="AT679" s="159"/>
      <c r="AU679" s="156"/>
    </row>
    <row r="680" spans="1:47" ht="14.4" x14ac:dyDescent="0.3">
      <c r="A680" s="214"/>
      <c r="B680" s="215"/>
      <c r="C680" s="215"/>
      <c r="D680" s="215"/>
      <c r="E680" s="215"/>
      <c r="F680" s="222"/>
      <c r="G680" s="215"/>
      <c r="H680" s="215"/>
      <c r="I680" s="215"/>
      <c r="J680" s="224"/>
      <c r="K680" s="215"/>
      <c r="L680" s="215"/>
      <c r="M680" s="160"/>
      <c r="N680" s="215"/>
      <c r="O680" s="222"/>
      <c r="P680" s="240"/>
      <c r="Q680" s="222"/>
      <c r="R680" s="215"/>
      <c r="S680" s="215"/>
      <c r="T680" s="215"/>
      <c r="U680" s="160"/>
      <c r="V680" s="160"/>
      <c r="W680" s="160"/>
      <c r="X680" s="160"/>
      <c r="Y680" s="160"/>
      <c r="Z680" s="160"/>
      <c r="AA680" s="160"/>
      <c r="AB680" s="160"/>
      <c r="AC680" s="160"/>
      <c r="AD680" s="160"/>
      <c r="AE680" s="160"/>
      <c r="AF680" s="160"/>
      <c r="AG680" s="160"/>
      <c r="AH680" s="156"/>
      <c r="AI680" s="160"/>
      <c r="AJ680" s="160"/>
      <c r="AK680" s="160"/>
      <c r="AL680" s="160"/>
      <c r="AM680" s="225"/>
      <c r="AN680" s="160"/>
      <c r="AO680" s="160"/>
      <c r="AP680"/>
      <c r="AQ680"/>
      <c r="AR680" s="160"/>
      <c r="AS680" s="156"/>
      <c r="AT680" s="159"/>
      <c r="AU680" s="156"/>
    </row>
    <row r="681" spans="1:47" ht="14.4" x14ac:dyDescent="0.3">
      <c r="A681" s="214"/>
      <c r="B681" s="215"/>
      <c r="C681" s="215"/>
      <c r="D681" s="215"/>
      <c r="E681" s="215"/>
      <c r="F681" s="222"/>
      <c r="G681" s="215"/>
      <c r="H681" s="215"/>
      <c r="I681" s="215"/>
      <c r="J681" s="224"/>
      <c r="K681" s="215"/>
      <c r="L681" s="215"/>
      <c r="M681" s="160"/>
      <c r="N681" s="215"/>
      <c r="O681" s="222"/>
      <c r="P681" s="240"/>
      <c r="Q681" s="222"/>
      <c r="R681" s="215"/>
      <c r="S681" s="215"/>
      <c r="T681" s="215"/>
      <c r="U681" s="160"/>
      <c r="V681" s="160"/>
      <c r="W681" s="160"/>
      <c r="X681" s="160"/>
      <c r="Y681" s="160"/>
      <c r="Z681" s="160"/>
      <c r="AA681" s="160"/>
      <c r="AB681" s="160"/>
      <c r="AC681" s="160"/>
      <c r="AD681" s="160"/>
      <c r="AE681" s="160"/>
      <c r="AF681" s="160"/>
      <c r="AG681" s="160"/>
      <c r="AH681" s="156"/>
      <c r="AI681" s="160"/>
      <c r="AJ681" s="160"/>
      <c r="AK681" s="160"/>
      <c r="AL681" s="160"/>
      <c r="AM681" s="225"/>
      <c r="AN681" s="160"/>
      <c r="AO681" s="160"/>
      <c r="AP681"/>
      <c r="AQ681"/>
      <c r="AR681" s="160"/>
      <c r="AS681" s="156"/>
      <c r="AT681" s="159"/>
      <c r="AU681" s="156"/>
    </row>
    <row r="682" spans="1:47" ht="14.4" x14ac:dyDescent="0.3">
      <c r="A682" s="214"/>
      <c r="B682" s="215"/>
      <c r="C682" s="215"/>
      <c r="D682" s="215"/>
      <c r="E682" s="215"/>
      <c r="F682" s="220"/>
      <c r="G682" s="215"/>
      <c r="H682" s="215"/>
      <c r="I682" s="215"/>
      <c r="J682" s="224"/>
      <c r="K682" s="215"/>
      <c r="L682" s="215"/>
      <c r="M682" s="160"/>
      <c r="N682" s="215"/>
      <c r="O682" s="219"/>
      <c r="P682" s="240"/>
      <c r="Q682" s="219"/>
      <c r="R682" s="215"/>
      <c r="S682" s="215"/>
      <c r="T682" s="215"/>
      <c r="U682" s="160"/>
      <c r="V682" s="160"/>
      <c r="W682" s="160"/>
      <c r="X682" s="160"/>
      <c r="Y682" s="160"/>
      <c r="Z682" s="160"/>
      <c r="AA682" s="160"/>
      <c r="AB682" s="160"/>
      <c r="AC682" s="160"/>
      <c r="AD682" s="160"/>
      <c r="AE682" s="160"/>
      <c r="AF682" s="160"/>
      <c r="AG682" s="160"/>
      <c r="AH682" s="156"/>
      <c r="AI682" s="160"/>
      <c r="AJ682" s="160"/>
      <c r="AK682" s="160"/>
      <c r="AL682" s="160"/>
      <c r="AM682" s="225"/>
      <c r="AN682" s="160"/>
      <c r="AO682" s="160"/>
      <c r="AP682"/>
      <c r="AQ682"/>
      <c r="AR682" s="160"/>
      <c r="AS682" s="156"/>
      <c r="AT682" s="159"/>
      <c r="AU682" s="156"/>
    </row>
    <row r="683" spans="1:47" ht="14.4" x14ac:dyDescent="0.3">
      <c r="A683" s="214"/>
      <c r="B683" s="215"/>
      <c r="C683" s="215"/>
      <c r="D683" s="215"/>
      <c r="E683" s="215"/>
      <c r="F683" s="221"/>
      <c r="G683" s="215"/>
      <c r="H683" s="215"/>
      <c r="I683" s="215"/>
      <c r="J683" s="215"/>
      <c r="K683" s="214"/>
      <c r="L683" s="215"/>
      <c r="M683" s="156"/>
      <c r="N683" s="214"/>
      <c r="O683" s="214"/>
      <c r="P683" s="240"/>
      <c r="Q683" s="215"/>
      <c r="R683" s="215"/>
      <c r="S683" s="215"/>
      <c r="T683" s="215"/>
      <c r="AP683"/>
      <c r="AQ683"/>
    </row>
    <row r="684" spans="1:47" ht="14.4" x14ac:dyDescent="0.3">
      <c r="A684" s="214"/>
      <c r="B684" s="215"/>
      <c r="C684" s="215"/>
      <c r="D684" s="215"/>
      <c r="E684" s="215"/>
      <c r="F684" s="221"/>
      <c r="G684" s="215"/>
      <c r="H684" s="215"/>
      <c r="I684" s="215"/>
      <c r="J684" s="215"/>
      <c r="K684" s="214"/>
      <c r="L684" s="215"/>
      <c r="M684" s="156"/>
      <c r="N684" s="214"/>
      <c r="O684" s="214"/>
      <c r="P684" s="240"/>
      <c r="Q684" s="215"/>
      <c r="R684" s="215"/>
      <c r="S684" s="215"/>
      <c r="T684" s="215"/>
      <c r="AP684"/>
      <c r="AQ684"/>
    </row>
    <row r="685" spans="1:47" ht="14.4" x14ac:dyDescent="0.3">
      <c r="A685" s="214"/>
      <c r="B685" s="215"/>
      <c r="C685" s="215"/>
      <c r="D685" s="215"/>
      <c r="E685" s="215"/>
      <c r="F685" s="221"/>
      <c r="G685" s="215"/>
      <c r="H685" s="215"/>
      <c r="I685" s="215"/>
      <c r="J685" s="215"/>
      <c r="K685" s="214"/>
      <c r="L685" s="215"/>
      <c r="M685" s="156"/>
      <c r="N685" s="214"/>
      <c r="O685" s="214"/>
      <c r="P685" s="240"/>
      <c r="Q685" s="215"/>
      <c r="R685" s="215"/>
      <c r="S685" s="215"/>
      <c r="T685" s="215"/>
      <c r="AP685"/>
      <c r="AQ685"/>
    </row>
    <row r="686" spans="1:47" ht="14.4" x14ac:dyDescent="0.3">
      <c r="A686" s="214"/>
      <c r="B686" s="215"/>
      <c r="C686" s="215"/>
      <c r="D686" s="215"/>
      <c r="E686" s="215"/>
      <c r="F686" s="220"/>
      <c r="G686" s="215"/>
      <c r="H686" s="215"/>
      <c r="I686" s="215"/>
      <c r="J686" s="224"/>
      <c r="K686" s="215"/>
      <c r="L686" s="215"/>
      <c r="M686" s="160"/>
      <c r="N686" s="215"/>
      <c r="O686" s="219"/>
      <c r="P686" s="240"/>
      <c r="Q686" s="219"/>
      <c r="R686" s="215"/>
      <c r="S686" s="215"/>
      <c r="T686" s="215"/>
      <c r="U686" s="160"/>
      <c r="V686" s="160"/>
      <c r="W686" s="160"/>
      <c r="X686" s="160"/>
      <c r="Y686" s="160"/>
      <c r="Z686" s="160"/>
      <c r="AA686" s="160"/>
      <c r="AB686" s="160"/>
      <c r="AC686" s="160"/>
      <c r="AD686" s="160"/>
      <c r="AE686" s="160"/>
      <c r="AF686" s="160"/>
      <c r="AG686" s="160"/>
      <c r="AH686" s="156"/>
      <c r="AI686" s="160"/>
      <c r="AJ686" s="160"/>
      <c r="AK686" s="160"/>
      <c r="AL686" s="160"/>
      <c r="AM686" s="225"/>
      <c r="AN686" s="160"/>
      <c r="AO686" s="160"/>
      <c r="AP686"/>
      <c r="AQ686"/>
      <c r="AR686" s="160"/>
      <c r="AS686" s="156"/>
      <c r="AT686" s="159"/>
      <c r="AU686" s="156"/>
    </row>
    <row r="687" spans="1:47" ht="14.4" x14ac:dyDescent="0.3">
      <c r="A687" s="214"/>
      <c r="B687" s="215"/>
      <c r="C687" s="215"/>
      <c r="D687" s="215"/>
      <c r="E687" s="215"/>
      <c r="F687" s="220"/>
      <c r="G687" s="215"/>
      <c r="H687" s="215"/>
      <c r="I687" s="215"/>
      <c r="J687" s="224"/>
      <c r="K687" s="215"/>
      <c r="L687" s="215"/>
      <c r="M687" s="160"/>
      <c r="N687" s="215"/>
      <c r="O687" s="222"/>
      <c r="P687" s="240"/>
      <c r="Q687" s="222"/>
      <c r="R687" s="215"/>
      <c r="S687" s="215"/>
      <c r="T687" s="215"/>
      <c r="U687" s="160"/>
      <c r="V687" s="160"/>
      <c r="W687" s="160"/>
      <c r="X687" s="160"/>
      <c r="Y687" s="160"/>
      <c r="Z687" s="160"/>
      <c r="AA687" s="160"/>
      <c r="AB687" s="160"/>
      <c r="AC687" s="160"/>
      <c r="AD687" s="160"/>
      <c r="AE687" s="160"/>
      <c r="AF687" s="160"/>
      <c r="AG687" s="160"/>
      <c r="AH687" s="156"/>
      <c r="AI687" s="160"/>
      <c r="AJ687" s="160"/>
      <c r="AK687" s="160"/>
      <c r="AL687" s="160"/>
      <c r="AM687" s="225"/>
      <c r="AN687" s="160"/>
      <c r="AO687" s="160"/>
      <c r="AP687"/>
      <c r="AQ687"/>
      <c r="AR687" s="160"/>
      <c r="AS687" s="156"/>
      <c r="AT687" s="159"/>
      <c r="AU687" s="156"/>
    </row>
    <row r="688" spans="1:47" ht="14.4" x14ac:dyDescent="0.3">
      <c r="A688" s="214"/>
      <c r="B688" s="215"/>
      <c r="C688" s="215"/>
      <c r="D688" s="215"/>
      <c r="E688" s="215"/>
      <c r="F688" s="221"/>
      <c r="G688" s="215"/>
      <c r="H688" s="215"/>
      <c r="I688" s="215"/>
      <c r="J688" s="215"/>
      <c r="K688" s="214"/>
      <c r="L688" s="215"/>
      <c r="M688" s="156"/>
      <c r="N688" s="214"/>
      <c r="O688" s="214"/>
      <c r="P688" s="240"/>
      <c r="Q688" s="215"/>
      <c r="R688" s="215"/>
      <c r="S688" s="215"/>
      <c r="T688" s="215"/>
      <c r="AP688"/>
      <c r="AQ688"/>
    </row>
    <row r="689" spans="1:47" ht="14.4" x14ac:dyDescent="0.3">
      <c r="A689" s="214"/>
      <c r="B689" s="215"/>
      <c r="C689" s="215"/>
      <c r="D689" s="215"/>
      <c r="E689" s="215"/>
      <c r="F689" s="220"/>
      <c r="G689" s="215"/>
      <c r="H689" s="215"/>
      <c r="I689" s="215"/>
      <c r="J689" s="224"/>
      <c r="K689" s="215"/>
      <c r="L689" s="215"/>
      <c r="M689" s="160"/>
      <c r="N689" s="215"/>
      <c r="O689" s="222"/>
      <c r="P689" s="240"/>
      <c r="Q689" s="222"/>
      <c r="R689" s="215"/>
      <c r="S689" s="215"/>
      <c r="T689" s="215"/>
      <c r="U689" s="160"/>
      <c r="V689" s="160"/>
      <c r="W689" s="160"/>
      <c r="X689" s="160"/>
      <c r="Y689" s="160"/>
      <c r="Z689" s="160"/>
      <c r="AA689" s="160"/>
      <c r="AB689" s="160"/>
      <c r="AC689" s="160"/>
      <c r="AD689" s="160"/>
      <c r="AE689" s="160"/>
      <c r="AF689" s="160"/>
      <c r="AG689" s="160"/>
      <c r="AH689" s="156"/>
      <c r="AI689" s="160"/>
      <c r="AJ689" s="160"/>
      <c r="AK689" s="160"/>
      <c r="AL689" s="160"/>
      <c r="AM689" s="225"/>
      <c r="AN689" s="160"/>
      <c r="AO689" s="160"/>
      <c r="AP689"/>
      <c r="AQ689"/>
      <c r="AR689" s="160"/>
      <c r="AS689" s="156"/>
      <c r="AT689" s="159"/>
      <c r="AU689" s="156"/>
    </row>
    <row r="690" spans="1:47" ht="14.4" x14ac:dyDescent="0.3">
      <c r="A690" s="214"/>
      <c r="B690" s="215"/>
      <c r="C690" s="215"/>
      <c r="D690" s="215"/>
      <c r="E690" s="215"/>
      <c r="F690" s="222"/>
      <c r="G690" s="215"/>
      <c r="H690" s="215"/>
      <c r="I690" s="215"/>
      <c r="J690" s="224"/>
      <c r="K690" s="215"/>
      <c r="L690" s="215"/>
      <c r="M690" s="160"/>
      <c r="N690" s="215"/>
      <c r="O690" s="222"/>
      <c r="P690" s="240"/>
      <c r="Q690" s="222"/>
      <c r="R690" s="215"/>
      <c r="S690" s="215"/>
      <c r="T690" s="215"/>
      <c r="U690" s="160"/>
      <c r="V690" s="160"/>
      <c r="W690" s="160"/>
      <c r="X690" s="160"/>
      <c r="Y690" s="160"/>
      <c r="Z690" s="160"/>
      <c r="AA690" s="160"/>
      <c r="AB690" s="160"/>
      <c r="AC690" s="160"/>
      <c r="AD690" s="160"/>
      <c r="AE690" s="160"/>
      <c r="AF690" s="160"/>
      <c r="AG690" s="160"/>
      <c r="AH690" s="156"/>
      <c r="AI690" s="160"/>
      <c r="AJ690" s="160"/>
      <c r="AK690" s="160"/>
      <c r="AL690" s="160"/>
      <c r="AM690" s="225"/>
      <c r="AN690" s="160"/>
      <c r="AO690" s="160"/>
      <c r="AP690"/>
      <c r="AQ690"/>
      <c r="AR690" s="160"/>
      <c r="AS690" s="156"/>
      <c r="AT690" s="159"/>
      <c r="AU690" s="156"/>
    </row>
    <row r="691" spans="1:47" ht="14.4" x14ac:dyDescent="0.3">
      <c r="A691" s="214"/>
      <c r="B691" s="215"/>
      <c r="C691" s="215"/>
      <c r="D691" s="215"/>
      <c r="E691" s="215"/>
      <c r="F691" s="222"/>
      <c r="G691" s="215"/>
      <c r="H691" s="215"/>
      <c r="I691" s="215"/>
      <c r="J691" s="224"/>
      <c r="K691" s="215"/>
      <c r="L691" s="215"/>
      <c r="M691" s="160"/>
      <c r="N691" s="215"/>
      <c r="O691" s="222"/>
      <c r="P691" s="240"/>
      <c r="Q691" s="222"/>
      <c r="R691" s="215"/>
      <c r="S691" s="215"/>
      <c r="T691" s="215"/>
      <c r="U691" s="160"/>
      <c r="V691" s="160"/>
      <c r="W691" s="160"/>
      <c r="X691" s="160"/>
      <c r="Y691" s="160"/>
      <c r="Z691" s="160"/>
      <c r="AA691" s="160"/>
      <c r="AB691" s="160"/>
      <c r="AC691" s="160"/>
      <c r="AD691" s="160"/>
      <c r="AE691" s="160"/>
      <c r="AF691" s="160"/>
      <c r="AG691" s="160"/>
      <c r="AH691" s="156"/>
      <c r="AI691" s="160"/>
      <c r="AJ691" s="160"/>
      <c r="AK691" s="160"/>
      <c r="AL691" s="160"/>
      <c r="AM691" s="225"/>
      <c r="AN691" s="160"/>
      <c r="AO691" s="160"/>
      <c r="AP691"/>
      <c r="AQ691"/>
      <c r="AR691" s="160"/>
      <c r="AS691" s="156"/>
      <c r="AT691" s="159"/>
      <c r="AU691" s="156"/>
    </row>
    <row r="692" spans="1:47" ht="14.4" x14ac:dyDescent="0.3">
      <c r="A692" s="214"/>
      <c r="B692" s="215"/>
      <c r="C692" s="215"/>
      <c r="D692" s="215"/>
      <c r="E692" s="215"/>
      <c r="F692" s="222"/>
      <c r="G692" s="215"/>
      <c r="H692" s="215"/>
      <c r="I692" s="215"/>
      <c r="J692" s="224"/>
      <c r="K692" s="215"/>
      <c r="L692" s="215"/>
      <c r="M692" s="160"/>
      <c r="N692" s="215"/>
      <c r="O692" s="222"/>
      <c r="P692" s="240"/>
      <c r="Q692" s="222"/>
      <c r="R692" s="215"/>
      <c r="S692" s="215"/>
      <c r="T692" s="215"/>
      <c r="U692" s="160"/>
      <c r="V692" s="160"/>
      <c r="W692" s="160"/>
      <c r="X692" s="160"/>
      <c r="Y692" s="160"/>
      <c r="Z692" s="160"/>
      <c r="AA692" s="160"/>
      <c r="AB692" s="160"/>
      <c r="AC692" s="160"/>
      <c r="AD692" s="160"/>
      <c r="AE692" s="160"/>
      <c r="AF692" s="160"/>
      <c r="AG692" s="160"/>
      <c r="AH692" s="156"/>
      <c r="AI692" s="160"/>
      <c r="AJ692" s="160"/>
      <c r="AK692" s="160"/>
      <c r="AL692" s="160"/>
      <c r="AM692" s="225"/>
      <c r="AN692" s="160"/>
      <c r="AO692" s="160"/>
      <c r="AP692"/>
      <c r="AQ692"/>
      <c r="AR692" s="160"/>
      <c r="AS692" s="156"/>
      <c r="AT692" s="159"/>
      <c r="AU692" s="156"/>
    </row>
    <row r="693" spans="1:47" ht="14.4" x14ac:dyDescent="0.3">
      <c r="A693" s="214"/>
      <c r="B693" s="215"/>
      <c r="C693" s="215"/>
      <c r="D693" s="215"/>
      <c r="E693" s="215"/>
      <c r="F693" s="221"/>
      <c r="G693" s="215"/>
      <c r="H693" s="215"/>
      <c r="I693" s="215"/>
      <c r="J693" s="215"/>
      <c r="K693" s="214"/>
      <c r="L693" s="215"/>
      <c r="M693" s="156"/>
      <c r="N693" s="214"/>
      <c r="O693" s="214"/>
      <c r="P693" s="240"/>
      <c r="Q693" s="215"/>
      <c r="R693" s="215"/>
      <c r="S693" s="215"/>
      <c r="T693" s="215"/>
      <c r="AP693"/>
      <c r="AQ693"/>
    </row>
    <row r="694" spans="1:47" ht="14.4" x14ac:dyDescent="0.3">
      <c r="A694" s="214"/>
      <c r="B694" s="215"/>
      <c r="C694" s="215"/>
      <c r="D694" s="215"/>
      <c r="E694" s="215"/>
      <c r="F694" s="222"/>
      <c r="G694" s="215"/>
      <c r="H694" s="215"/>
      <c r="I694" s="215"/>
      <c r="J694" s="224"/>
      <c r="K694" s="215"/>
      <c r="L694" s="215"/>
      <c r="M694" s="160"/>
      <c r="N694" s="215"/>
      <c r="O694" s="222"/>
      <c r="P694" s="240"/>
      <c r="Q694" s="222"/>
      <c r="R694" s="215"/>
      <c r="S694" s="215"/>
      <c r="T694" s="215"/>
      <c r="U694" s="160"/>
      <c r="V694" s="160"/>
      <c r="W694" s="160"/>
      <c r="X694" s="160"/>
      <c r="Y694" s="160"/>
      <c r="Z694" s="160"/>
      <c r="AA694" s="160"/>
      <c r="AB694" s="160"/>
      <c r="AC694" s="160"/>
      <c r="AD694" s="160"/>
      <c r="AE694" s="160"/>
      <c r="AF694" s="160"/>
      <c r="AG694" s="160"/>
      <c r="AH694" s="156"/>
      <c r="AI694" s="160"/>
      <c r="AJ694" s="160"/>
      <c r="AK694" s="160"/>
      <c r="AL694" s="160"/>
      <c r="AM694" s="225"/>
      <c r="AN694" s="160"/>
      <c r="AO694" s="160"/>
      <c r="AP694"/>
      <c r="AQ694"/>
      <c r="AR694" s="160"/>
      <c r="AS694" s="156"/>
      <c r="AT694" s="159"/>
      <c r="AU694" s="156"/>
    </row>
    <row r="695" spans="1:47" ht="14.4" x14ac:dyDescent="0.3">
      <c r="A695" s="214"/>
      <c r="B695" s="215"/>
      <c r="C695" s="215"/>
      <c r="D695" s="215"/>
      <c r="E695" s="215"/>
      <c r="F695" s="222"/>
      <c r="G695" s="215"/>
      <c r="H695" s="215"/>
      <c r="I695" s="215"/>
      <c r="J695" s="224"/>
      <c r="K695" s="215"/>
      <c r="L695" s="215"/>
      <c r="M695" s="160"/>
      <c r="N695" s="215"/>
      <c r="O695" s="222"/>
      <c r="P695" s="240"/>
      <c r="Q695" s="222"/>
      <c r="R695" s="215"/>
      <c r="S695" s="215"/>
      <c r="T695" s="215"/>
      <c r="U695" s="160"/>
      <c r="V695" s="160"/>
      <c r="W695" s="160"/>
      <c r="X695" s="160"/>
      <c r="Y695" s="160"/>
      <c r="Z695" s="160"/>
      <c r="AA695" s="160"/>
      <c r="AB695" s="160"/>
      <c r="AC695" s="160"/>
      <c r="AD695" s="160"/>
      <c r="AE695" s="160"/>
      <c r="AF695" s="160"/>
      <c r="AG695" s="160"/>
      <c r="AH695" s="156"/>
      <c r="AI695" s="160"/>
      <c r="AJ695" s="160"/>
      <c r="AK695" s="160"/>
      <c r="AL695" s="160"/>
      <c r="AM695" s="225"/>
      <c r="AN695" s="160"/>
      <c r="AO695" s="160"/>
      <c r="AP695"/>
      <c r="AQ695"/>
      <c r="AR695" s="160"/>
      <c r="AS695" s="156"/>
      <c r="AT695" s="159"/>
      <c r="AU695" s="156"/>
    </row>
    <row r="696" spans="1:47" ht="14.4" x14ac:dyDescent="0.3">
      <c r="A696" s="214"/>
      <c r="B696" s="215"/>
      <c r="C696" s="215"/>
      <c r="D696" s="215"/>
      <c r="E696" s="215"/>
      <c r="F696" s="222"/>
      <c r="G696" s="215"/>
      <c r="H696" s="215"/>
      <c r="I696" s="215"/>
      <c r="J696" s="224"/>
      <c r="K696" s="215"/>
      <c r="L696" s="215"/>
      <c r="M696" s="160"/>
      <c r="N696" s="215"/>
      <c r="O696" s="222"/>
      <c r="P696" s="240"/>
      <c r="Q696" s="222"/>
      <c r="R696" s="215"/>
      <c r="S696" s="215"/>
      <c r="T696" s="215"/>
      <c r="U696" s="160"/>
      <c r="V696" s="160"/>
      <c r="W696" s="160"/>
      <c r="X696" s="160"/>
      <c r="Y696" s="160"/>
      <c r="Z696" s="160"/>
      <c r="AA696" s="160"/>
      <c r="AB696" s="160"/>
      <c r="AC696" s="160"/>
      <c r="AD696" s="160"/>
      <c r="AE696" s="160"/>
      <c r="AF696" s="160"/>
      <c r="AG696" s="160"/>
      <c r="AH696" s="156"/>
      <c r="AI696" s="160"/>
      <c r="AJ696" s="160"/>
      <c r="AK696" s="160"/>
      <c r="AL696" s="160"/>
      <c r="AM696" s="225"/>
      <c r="AN696" s="160"/>
      <c r="AO696" s="160"/>
      <c r="AP696"/>
      <c r="AQ696"/>
      <c r="AR696" s="160"/>
      <c r="AS696" s="156"/>
      <c r="AT696" s="159"/>
      <c r="AU696" s="156"/>
    </row>
    <row r="697" spans="1:47" ht="14.4" x14ac:dyDescent="0.3">
      <c r="A697" s="214"/>
      <c r="B697" s="215"/>
      <c r="C697" s="215"/>
      <c r="D697" s="215"/>
      <c r="E697" s="215"/>
      <c r="F697" s="222"/>
      <c r="G697" s="215"/>
      <c r="H697" s="215"/>
      <c r="I697" s="215"/>
      <c r="J697" s="224"/>
      <c r="K697" s="215"/>
      <c r="L697" s="215"/>
      <c r="M697" s="160"/>
      <c r="N697" s="215"/>
      <c r="O697" s="222"/>
      <c r="P697" s="240"/>
      <c r="Q697" s="222"/>
      <c r="R697" s="215"/>
      <c r="S697" s="215"/>
      <c r="T697" s="215"/>
      <c r="U697" s="160"/>
      <c r="V697" s="160"/>
      <c r="W697" s="160"/>
      <c r="X697" s="160"/>
      <c r="Y697" s="160"/>
      <c r="Z697" s="160"/>
      <c r="AA697" s="160"/>
      <c r="AB697" s="160"/>
      <c r="AC697" s="160"/>
      <c r="AD697" s="160"/>
      <c r="AE697" s="160"/>
      <c r="AF697" s="160"/>
      <c r="AG697" s="160"/>
      <c r="AH697" s="156"/>
      <c r="AI697" s="160"/>
      <c r="AJ697" s="160"/>
      <c r="AK697" s="160"/>
      <c r="AL697" s="160"/>
      <c r="AM697" s="225"/>
      <c r="AN697" s="160"/>
      <c r="AO697" s="160"/>
      <c r="AP697"/>
      <c r="AQ697"/>
      <c r="AR697" s="160"/>
      <c r="AS697" s="156"/>
      <c r="AT697" s="159"/>
      <c r="AU697" s="156"/>
    </row>
    <row r="698" spans="1:47" ht="14.4" x14ac:dyDescent="0.3">
      <c r="A698" s="214"/>
      <c r="B698" s="215"/>
      <c r="C698" s="215"/>
      <c r="D698" s="215"/>
      <c r="E698" s="215"/>
      <c r="F698" s="222"/>
      <c r="G698" s="215"/>
      <c r="H698" s="215"/>
      <c r="I698" s="215"/>
      <c r="J698" s="224"/>
      <c r="K698" s="215"/>
      <c r="L698" s="215"/>
      <c r="M698" s="160"/>
      <c r="N698" s="215"/>
      <c r="O698" s="222"/>
      <c r="P698" s="240"/>
      <c r="Q698" s="222"/>
      <c r="R698" s="215"/>
      <c r="S698" s="215"/>
      <c r="T698" s="215"/>
      <c r="U698" s="160"/>
      <c r="V698" s="160"/>
      <c r="W698" s="160"/>
      <c r="X698" s="160"/>
      <c r="Y698" s="160"/>
      <c r="Z698" s="160"/>
      <c r="AA698" s="160"/>
      <c r="AB698" s="160"/>
      <c r="AC698" s="160"/>
      <c r="AD698" s="160"/>
      <c r="AE698" s="160"/>
      <c r="AF698" s="160"/>
      <c r="AG698" s="160"/>
      <c r="AH698" s="156"/>
      <c r="AI698" s="160"/>
      <c r="AJ698" s="160"/>
      <c r="AK698" s="160"/>
      <c r="AL698" s="160"/>
      <c r="AM698" s="225"/>
      <c r="AN698" s="160"/>
      <c r="AO698" s="160"/>
      <c r="AP698"/>
      <c r="AQ698"/>
      <c r="AR698" s="160"/>
      <c r="AS698" s="156"/>
      <c r="AT698" s="159"/>
      <c r="AU698" s="156"/>
    </row>
    <row r="699" spans="1:47" ht="14.4" x14ac:dyDescent="0.3">
      <c r="A699" s="214"/>
      <c r="B699" s="215"/>
      <c r="C699" s="215"/>
      <c r="D699" s="215"/>
      <c r="E699" s="215"/>
      <c r="F699" s="222"/>
      <c r="G699" s="215"/>
      <c r="H699" s="215"/>
      <c r="I699" s="215"/>
      <c r="J699" s="224"/>
      <c r="K699" s="215"/>
      <c r="L699" s="215"/>
      <c r="M699" s="160"/>
      <c r="N699" s="215"/>
      <c r="O699" s="222"/>
      <c r="P699" s="240"/>
      <c r="Q699" s="222"/>
      <c r="R699" s="215"/>
      <c r="S699" s="215"/>
      <c r="T699" s="215"/>
      <c r="U699" s="160"/>
      <c r="V699" s="160"/>
      <c r="W699" s="160"/>
      <c r="X699" s="160"/>
      <c r="Y699" s="160"/>
      <c r="Z699" s="160"/>
      <c r="AA699" s="160"/>
      <c r="AB699" s="160"/>
      <c r="AC699" s="160"/>
      <c r="AD699" s="160"/>
      <c r="AE699" s="160"/>
      <c r="AF699" s="160"/>
      <c r="AG699" s="160"/>
      <c r="AH699" s="156"/>
      <c r="AI699" s="160"/>
      <c r="AJ699" s="160"/>
      <c r="AK699" s="160"/>
      <c r="AL699" s="160"/>
      <c r="AM699" s="225"/>
      <c r="AN699" s="160"/>
      <c r="AO699" s="160"/>
      <c r="AP699"/>
      <c r="AQ699"/>
      <c r="AR699" s="160"/>
      <c r="AS699" s="156"/>
      <c r="AT699" s="159"/>
      <c r="AU699" s="156"/>
    </row>
    <row r="700" spans="1:47" ht="14.4" x14ac:dyDescent="0.3">
      <c r="A700" s="214"/>
      <c r="B700" s="215"/>
      <c r="C700" s="215"/>
      <c r="D700" s="215"/>
      <c r="E700" s="215"/>
      <c r="F700" s="221"/>
      <c r="G700" s="215"/>
      <c r="H700" s="215"/>
      <c r="I700" s="215"/>
      <c r="J700" s="215"/>
      <c r="K700" s="214"/>
      <c r="L700" s="215"/>
      <c r="M700" s="156"/>
      <c r="N700" s="214"/>
      <c r="O700" s="214"/>
      <c r="P700" s="240"/>
      <c r="Q700" s="215"/>
      <c r="R700" s="215"/>
      <c r="S700" s="215"/>
      <c r="T700" s="215"/>
      <c r="AP700"/>
      <c r="AQ700"/>
    </row>
    <row r="701" spans="1:47" ht="14.4" x14ac:dyDescent="0.3">
      <c r="A701" s="214"/>
      <c r="B701" s="215"/>
      <c r="C701" s="215"/>
      <c r="D701" s="215"/>
      <c r="E701" s="215"/>
      <c r="F701" s="222"/>
      <c r="G701" s="215"/>
      <c r="H701" s="215"/>
      <c r="I701" s="215"/>
      <c r="J701" s="224"/>
      <c r="K701" s="215"/>
      <c r="L701" s="215"/>
      <c r="M701" s="160"/>
      <c r="N701" s="215"/>
      <c r="O701" s="222"/>
      <c r="P701" s="240"/>
      <c r="Q701" s="222"/>
      <c r="R701" s="215"/>
      <c r="S701" s="215"/>
      <c r="T701" s="215"/>
      <c r="U701" s="160"/>
      <c r="V701" s="160"/>
      <c r="W701" s="160"/>
      <c r="X701" s="160"/>
      <c r="Y701" s="160"/>
      <c r="Z701" s="160"/>
      <c r="AA701" s="160"/>
      <c r="AB701" s="160"/>
      <c r="AC701" s="160"/>
      <c r="AD701" s="160"/>
      <c r="AE701" s="160"/>
      <c r="AF701" s="160"/>
      <c r="AG701" s="160"/>
      <c r="AH701" s="156"/>
      <c r="AI701" s="160"/>
      <c r="AJ701" s="160"/>
      <c r="AK701" s="160"/>
      <c r="AL701" s="160"/>
      <c r="AM701" s="225"/>
      <c r="AN701" s="160"/>
      <c r="AO701" s="160"/>
      <c r="AP701"/>
      <c r="AQ701"/>
      <c r="AR701" s="160"/>
      <c r="AS701" s="156"/>
      <c r="AT701" s="159"/>
      <c r="AU701" s="156"/>
    </row>
    <row r="702" spans="1:47" ht="14.4" x14ac:dyDescent="0.3">
      <c r="A702" s="214"/>
      <c r="B702" s="215"/>
      <c r="C702" s="215"/>
      <c r="D702" s="215"/>
      <c r="E702" s="215"/>
      <c r="F702" s="222"/>
      <c r="G702" s="215"/>
      <c r="H702" s="215"/>
      <c r="I702" s="215"/>
      <c r="J702" s="224"/>
      <c r="K702" s="215"/>
      <c r="L702" s="215"/>
      <c r="M702" s="215"/>
      <c r="N702" s="215"/>
      <c r="O702" s="222"/>
      <c r="P702" s="240"/>
      <c r="Q702" s="222"/>
      <c r="R702" s="215"/>
      <c r="S702" s="215"/>
      <c r="T702" s="215"/>
      <c r="U702" s="160"/>
      <c r="V702" s="160"/>
      <c r="W702" s="160"/>
      <c r="X702" s="160"/>
      <c r="Y702" s="160"/>
      <c r="Z702" s="160"/>
      <c r="AA702" s="160"/>
      <c r="AB702" s="160"/>
      <c r="AC702" s="160"/>
      <c r="AD702" s="160"/>
      <c r="AE702" s="160"/>
      <c r="AF702" s="160"/>
      <c r="AG702" s="160"/>
      <c r="AH702" s="156"/>
      <c r="AI702" s="160"/>
      <c r="AJ702" s="160"/>
      <c r="AK702" s="160"/>
      <c r="AL702" s="160"/>
      <c r="AM702" s="225"/>
      <c r="AN702" s="160"/>
      <c r="AO702" s="160"/>
      <c r="AP702"/>
      <c r="AQ702"/>
      <c r="AR702" s="160"/>
      <c r="AS702" s="156"/>
      <c r="AT702" s="159"/>
      <c r="AU702" s="156"/>
    </row>
    <row r="703" spans="1:47" ht="14.4" x14ac:dyDescent="0.3">
      <c r="A703" s="214"/>
      <c r="B703" s="215"/>
      <c r="C703" s="215"/>
      <c r="D703" s="215"/>
      <c r="E703" s="215"/>
      <c r="F703" s="221"/>
      <c r="G703" s="215"/>
      <c r="H703" s="215"/>
      <c r="I703" s="215"/>
      <c r="J703" s="215"/>
      <c r="K703" s="214"/>
      <c r="L703" s="215"/>
      <c r="M703" s="156"/>
      <c r="N703" s="214"/>
      <c r="O703" s="214"/>
      <c r="P703" s="240"/>
      <c r="Q703" s="215"/>
      <c r="R703" s="215"/>
      <c r="S703" s="215"/>
      <c r="T703" s="215"/>
      <c r="AP703"/>
      <c r="AQ703"/>
    </row>
    <row r="704" spans="1:47" ht="14.4" x14ac:dyDescent="0.3">
      <c r="A704" s="214"/>
      <c r="B704" s="215"/>
      <c r="C704" s="215"/>
      <c r="D704" s="215"/>
      <c r="E704" s="215"/>
      <c r="F704" s="222"/>
      <c r="G704" s="215"/>
      <c r="H704" s="215"/>
      <c r="I704" s="215"/>
      <c r="J704" s="224"/>
      <c r="K704" s="215"/>
      <c r="L704" s="215"/>
      <c r="M704" s="160"/>
      <c r="N704" s="215"/>
      <c r="O704" s="222"/>
      <c r="P704" s="240"/>
      <c r="Q704" s="222"/>
      <c r="R704" s="215"/>
      <c r="S704" s="215"/>
      <c r="T704" s="215"/>
      <c r="U704" s="160"/>
      <c r="V704" s="160"/>
      <c r="W704" s="160"/>
      <c r="X704" s="160"/>
      <c r="Y704" s="160"/>
      <c r="Z704" s="160"/>
      <c r="AA704" s="160"/>
      <c r="AB704" s="160"/>
      <c r="AC704" s="160"/>
      <c r="AD704" s="160"/>
      <c r="AE704" s="160"/>
      <c r="AF704" s="160"/>
      <c r="AG704" s="160"/>
      <c r="AH704" s="156"/>
      <c r="AI704" s="160"/>
      <c r="AJ704" s="160"/>
      <c r="AK704" s="160"/>
      <c r="AL704" s="160"/>
      <c r="AM704" s="225"/>
      <c r="AN704" s="160"/>
      <c r="AO704" s="160"/>
      <c r="AP704"/>
      <c r="AQ704"/>
      <c r="AR704" s="160"/>
      <c r="AS704" s="156"/>
      <c r="AT704" s="159"/>
      <c r="AU704" s="156"/>
    </row>
    <row r="705" spans="1:47" ht="14.4" x14ac:dyDescent="0.3">
      <c r="A705" s="214"/>
      <c r="B705" s="215"/>
      <c r="C705" s="215"/>
      <c r="D705" s="215"/>
      <c r="E705" s="215"/>
      <c r="F705" s="221"/>
      <c r="G705" s="215"/>
      <c r="H705" s="215"/>
      <c r="I705" s="215"/>
      <c r="J705" s="215"/>
      <c r="K705" s="214"/>
      <c r="L705" s="215"/>
      <c r="M705" s="222"/>
      <c r="N705" s="214"/>
      <c r="O705" s="214"/>
      <c r="P705" s="240"/>
      <c r="Q705" s="215"/>
      <c r="R705" s="215"/>
      <c r="S705" s="215"/>
      <c r="T705" s="215"/>
      <c r="AP705"/>
      <c r="AQ705"/>
    </row>
    <row r="706" spans="1:47" ht="14.4" x14ac:dyDescent="0.3">
      <c r="A706" s="214"/>
      <c r="B706" s="215"/>
      <c r="C706" s="215"/>
      <c r="D706" s="215"/>
      <c r="E706" s="215"/>
      <c r="F706" s="220"/>
      <c r="G706" s="215"/>
      <c r="H706" s="215"/>
      <c r="I706" s="215"/>
      <c r="J706" s="224"/>
      <c r="K706" s="215"/>
      <c r="L706" s="215"/>
      <c r="M706" s="160"/>
      <c r="N706" s="215"/>
      <c r="O706" s="222"/>
      <c r="P706" s="240"/>
      <c r="Q706" s="222"/>
      <c r="R706" s="215"/>
      <c r="S706" s="215"/>
      <c r="T706" s="215"/>
      <c r="U706" s="160"/>
      <c r="V706" s="160"/>
      <c r="W706" s="160"/>
      <c r="X706" s="160"/>
      <c r="Y706" s="160"/>
      <c r="Z706" s="160"/>
      <c r="AA706" s="160"/>
      <c r="AB706" s="160"/>
      <c r="AC706" s="160"/>
      <c r="AD706" s="160"/>
      <c r="AE706" s="160"/>
      <c r="AF706" s="160"/>
      <c r="AG706" s="160"/>
      <c r="AH706" s="156"/>
      <c r="AI706" s="160"/>
      <c r="AJ706" s="160"/>
      <c r="AK706" s="160"/>
      <c r="AL706" s="160"/>
      <c r="AM706" s="225"/>
      <c r="AN706" s="160"/>
      <c r="AO706" s="160"/>
      <c r="AP706"/>
      <c r="AQ706"/>
      <c r="AR706" s="160"/>
      <c r="AS706" s="156"/>
      <c r="AT706" s="159"/>
      <c r="AU706" s="156"/>
    </row>
    <row r="707" spans="1:47" ht="14.4" x14ac:dyDescent="0.3">
      <c r="A707" s="214"/>
      <c r="B707" s="215"/>
      <c r="C707" s="215"/>
      <c r="D707" s="215"/>
      <c r="E707" s="215"/>
      <c r="F707" s="221"/>
      <c r="G707" s="215"/>
      <c r="H707" s="215"/>
      <c r="I707" s="215"/>
      <c r="J707" s="215"/>
      <c r="K707" s="214"/>
      <c r="L707" s="215"/>
      <c r="M707" s="156"/>
      <c r="N707" s="214"/>
      <c r="O707" s="214"/>
      <c r="P707" s="240"/>
      <c r="Q707" s="215"/>
      <c r="R707" s="215"/>
      <c r="S707" s="215"/>
      <c r="T707" s="215"/>
      <c r="AP707"/>
      <c r="AQ707"/>
    </row>
    <row r="708" spans="1:47" ht="14.4" x14ac:dyDescent="0.3">
      <c r="A708" s="214"/>
      <c r="B708" s="215"/>
      <c r="C708" s="215"/>
      <c r="D708" s="215"/>
      <c r="E708" s="215"/>
      <c r="F708" s="222"/>
      <c r="G708" s="215"/>
      <c r="H708" s="215"/>
      <c r="I708" s="215"/>
      <c r="J708" s="224"/>
      <c r="K708" s="215"/>
      <c r="L708" s="215"/>
      <c r="M708" s="160"/>
      <c r="N708" s="215"/>
      <c r="O708" s="222"/>
      <c r="P708" s="240"/>
      <c r="Q708" s="222"/>
      <c r="R708" s="215"/>
      <c r="S708" s="215"/>
      <c r="T708" s="215"/>
      <c r="U708" s="160"/>
      <c r="V708" s="160"/>
      <c r="W708" s="160"/>
      <c r="X708" s="160"/>
      <c r="Y708" s="160"/>
      <c r="Z708" s="160"/>
      <c r="AA708" s="160"/>
      <c r="AB708" s="160"/>
      <c r="AC708" s="160"/>
      <c r="AD708" s="160"/>
      <c r="AE708" s="160"/>
      <c r="AF708" s="160"/>
      <c r="AG708" s="160"/>
      <c r="AH708" s="156"/>
      <c r="AI708" s="160"/>
      <c r="AJ708" s="160"/>
      <c r="AK708" s="160"/>
      <c r="AL708" s="160"/>
      <c r="AM708" s="225"/>
      <c r="AN708" s="160"/>
      <c r="AO708" s="160"/>
      <c r="AP708"/>
      <c r="AQ708"/>
      <c r="AR708" s="160"/>
      <c r="AS708" s="156"/>
      <c r="AT708" s="159"/>
      <c r="AU708" s="156"/>
    </row>
    <row r="709" spans="1:47" ht="14.4" x14ac:dyDescent="0.3">
      <c r="A709" s="214"/>
      <c r="B709" s="215"/>
      <c r="C709" s="215"/>
      <c r="D709" s="215"/>
      <c r="E709" s="215"/>
      <c r="F709" s="222"/>
      <c r="G709" s="215"/>
      <c r="H709" s="215"/>
      <c r="I709" s="215"/>
      <c r="J709" s="224"/>
      <c r="K709" s="215"/>
      <c r="L709" s="215"/>
      <c r="M709" s="160"/>
      <c r="N709" s="215"/>
      <c r="O709" s="222"/>
      <c r="P709" s="240"/>
      <c r="Q709" s="222"/>
      <c r="R709" s="215"/>
      <c r="S709" s="215"/>
      <c r="T709" s="215"/>
      <c r="U709" s="160"/>
      <c r="V709" s="160"/>
      <c r="W709" s="160"/>
      <c r="X709" s="160"/>
      <c r="Y709" s="160"/>
      <c r="Z709" s="160"/>
      <c r="AA709" s="160"/>
      <c r="AB709" s="160"/>
      <c r="AC709" s="160"/>
      <c r="AD709" s="160"/>
      <c r="AE709" s="160"/>
      <c r="AF709" s="160"/>
      <c r="AG709" s="160"/>
      <c r="AH709" s="156"/>
      <c r="AI709" s="160"/>
      <c r="AJ709" s="160"/>
      <c r="AK709" s="160"/>
      <c r="AL709" s="160"/>
      <c r="AM709" s="225"/>
      <c r="AN709" s="160"/>
      <c r="AO709" s="160"/>
      <c r="AP709"/>
      <c r="AQ709"/>
      <c r="AR709" s="160"/>
      <c r="AS709" s="156"/>
      <c r="AT709" s="159"/>
      <c r="AU709" s="156"/>
    </row>
    <row r="710" spans="1:47" ht="14.4" x14ac:dyDescent="0.3">
      <c r="A710" s="214"/>
      <c r="B710" s="215"/>
      <c r="C710" s="215"/>
      <c r="D710" s="215"/>
      <c r="E710" s="215"/>
      <c r="F710" s="221"/>
      <c r="G710" s="215"/>
      <c r="H710" s="215"/>
      <c r="I710" s="215"/>
      <c r="J710" s="215"/>
      <c r="K710" s="214"/>
      <c r="L710" s="215"/>
      <c r="M710" s="156"/>
      <c r="N710" s="214"/>
      <c r="O710" s="214"/>
      <c r="P710" s="240"/>
      <c r="Q710" s="215"/>
      <c r="R710" s="215"/>
      <c r="S710" s="215"/>
      <c r="T710" s="215"/>
      <c r="AP710"/>
      <c r="AQ710"/>
    </row>
    <row r="711" spans="1:47" ht="14.4" x14ac:dyDescent="0.3">
      <c r="A711" s="214"/>
      <c r="B711" s="215"/>
      <c r="C711" s="215"/>
      <c r="D711" s="215"/>
      <c r="E711" s="215"/>
      <c r="F711" s="220"/>
      <c r="G711" s="215"/>
      <c r="H711" s="215"/>
      <c r="I711" s="215"/>
      <c r="J711" s="224"/>
      <c r="K711" s="215"/>
      <c r="L711" s="215"/>
      <c r="M711" s="160"/>
      <c r="N711" s="215"/>
      <c r="O711" s="219"/>
      <c r="P711" s="240"/>
      <c r="Q711" s="219"/>
      <c r="R711" s="215"/>
      <c r="S711" s="215"/>
      <c r="T711" s="215"/>
      <c r="U711" s="160"/>
      <c r="V711" s="160"/>
      <c r="W711" s="160"/>
      <c r="X711" s="160"/>
      <c r="Y711" s="160"/>
      <c r="Z711" s="160"/>
      <c r="AA711" s="160"/>
      <c r="AB711" s="160"/>
      <c r="AC711" s="160"/>
      <c r="AD711" s="160"/>
      <c r="AE711" s="160"/>
      <c r="AF711" s="160"/>
      <c r="AG711" s="160"/>
      <c r="AH711" s="156"/>
      <c r="AI711" s="160"/>
      <c r="AJ711" s="160"/>
      <c r="AK711" s="160"/>
      <c r="AL711" s="160"/>
      <c r="AM711" s="225"/>
      <c r="AN711" s="160"/>
      <c r="AO711" s="160"/>
      <c r="AP711"/>
      <c r="AQ711"/>
      <c r="AR711" s="160"/>
      <c r="AS711" s="156"/>
      <c r="AT711" s="159"/>
      <c r="AU711" s="156"/>
    </row>
    <row r="712" spans="1:47" ht="14.4" x14ac:dyDescent="0.3">
      <c r="A712" s="214"/>
      <c r="B712" s="215"/>
      <c r="C712" s="215"/>
      <c r="D712" s="215"/>
      <c r="E712" s="215"/>
      <c r="F712" s="221"/>
      <c r="G712" s="215"/>
      <c r="H712" s="215"/>
      <c r="I712" s="215"/>
      <c r="J712" s="215"/>
      <c r="K712" s="214"/>
      <c r="L712" s="215"/>
      <c r="M712" s="156"/>
      <c r="N712" s="214"/>
      <c r="O712" s="214"/>
      <c r="P712" s="240"/>
      <c r="Q712" s="215"/>
      <c r="R712" s="215"/>
      <c r="S712" s="215"/>
      <c r="T712" s="215"/>
      <c r="AP712"/>
      <c r="AQ712"/>
    </row>
    <row r="713" spans="1:47" ht="14.4" x14ac:dyDescent="0.3">
      <c r="A713" s="214"/>
      <c r="B713" s="215"/>
      <c r="C713" s="215"/>
      <c r="D713" s="215"/>
      <c r="E713" s="215"/>
      <c r="F713" s="222"/>
      <c r="G713" s="215"/>
      <c r="H713" s="215"/>
      <c r="I713" s="215"/>
      <c r="J713" s="224"/>
      <c r="K713" s="215"/>
      <c r="L713" s="215"/>
      <c r="M713" s="160"/>
      <c r="N713" s="215"/>
      <c r="O713" s="222"/>
      <c r="P713" s="240"/>
      <c r="Q713" s="222"/>
      <c r="R713" s="215"/>
      <c r="S713" s="215"/>
      <c r="T713" s="215"/>
      <c r="U713" s="160"/>
      <c r="V713" s="160"/>
      <c r="W713" s="160"/>
      <c r="X713" s="160"/>
      <c r="Y713" s="160"/>
      <c r="Z713" s="160"/>
      <c r="AA713" s="160"/>
      <c r="AB713" s="160"/>
      <c r="AC713" s="160"/>
      <c r="AD713" s="160"/>
      <c r="AE713" s="160"/>
      <c r="AF713" s="160"/>
      <c r="AG713" s="160"/>
      <c r="AH713" s="156"/>
      <c r="AI713" s="160"/>
      <c r="AJ713" s="160"/>
      <c r="AK713" s="160"/>
      <c r="AL713" s="160"/>
      <c r="AM713" s="225"/>
      <c r="AN713" s="160"/>
      <c r="AO713" s="160"/>
      <c r="AP713"/>
      <c r="AQ713"/>
      <c r="AR713" s="160"/>
      <c r="AS713" s="156"/>
      <c r="AT713" s="159"/>
      <c r="AU713" s="156"/>
    </row>
    <row r="714" spans="1:47" ht="14.4" x14ac:dyDescent="0.3">
      <c r="A714" s="214"/>
      <c r="B714" s="215"/>
      <c r="C714" s="215"/>
      <c r="D714" s="215"/>
      <c r="E714" s="215"/>
      <c r="F714" s="222"/>
      <c r="G714" s="215"/>
      <c r="H714" s="215"/>
      <c r="I714" s="215"/>
      <c r="J714" s="224"/>
      <c r="K714" s="215"/>
      <c r="L714" s="215"/>
      <c r="M714" s="215"/>
      <c r="N714" s="215"/>
      <c r="O714" s="222"/>
      <c r="P714" s="240"/>
      <c r="Q714" s="222"/>
      <c r="R714" s="215"/>
      <c r="S714" s="215"/>
      <c r="T714" s="215"/>
      <c r="U714" s="160"/>
      <c r="V714" s="160"/>
      <c r="W714" s="160"/>
      <c r="X714" s="160"/>
      <c r="Y714" s="160"/>
      <c r="Z714" s="160"/>
      <c r="AA714" s="160"/>
      <c r="AB714" s="160"/>
      <c r="AC714" s="160"/>
      <c r="AD714" s="160"/>
      <c r="AE714" s="160"/>
      <c r="AF714" s="160"/>
      <c r="AG714" s="160"/>
      <c r="AH714" s="156"/>
      <c r="AI714" s="160"/>
      <c r="AJ714" s="160"/>
      <c r="AK714" s="160"/>
      <c r="AL714" s="160"/>
      <c r="AM714" s="225"/>
      <c r="AN714" s="160"/>
      <c r="AO714" s="160"/>
      <c r="AP714"/>
      <c r="AQ714"/>
      <c r="AR714" s="160"/>
      <c r="AS714" s="156"/>
      <c r="AT714" s="159"/>
      <c r="AU714" s="156"/>
    </row>
    <row r="715" spans="1:47" ht="14.4" x14ac:dyDescent="0.3">
      <c r="A715" s="214"/>
      <c r="B715" s="215"/>
      <c r="C715" s="215"/>
      <c r="D715" s="215"/>
      <c r="E715" s="215"/>
      <c r="F715" s="222"/>
      <c r="G715" s="215"/>
      <c r="H715" s="215"/>
      <c r="I715" s="215"/>
      <c r="J715" s="224"/>
      <c r="K715" s="215"/>
      <c r="L715" s="215"/>
      <c r="M715" s="160"/>
      <c r="N715" s="215"/>
      <c r="O715" s="222"/>
      <c r="P715" s="240"/>
      <c r="Q715" s="222"/>
      <c r="R715" s="215"/>
      <c r="S715" s="215"/>
      <c r="T715" s="215"/>
      <c r="U715" s="160"/>
      <c r="V715" s="160"/>
      <c r="W715" s="160"/>
      <c r="X715" s="160"/>
      <c r="Y715" s="160"/>
      <c r="Z715" s="160"/>
      <c r="AA715" s="160"/>
      <c r="AB715" s="160"/>
      <c r="AC715" s="160"/>
      <c r="AD715" s="160"/>
      <c r="AE715" s="160"/>
      <c r="AF715" s="160"/>
      <c r="AG715" s="160"/>
      <c r="AH715" s="156"/>
      <c r="AI715" s="160"/>
      <c r="AJ715" s="160"/>
      <c r="AK715" s="160"/>
      <c r="AL715" s="160"/>
      <c r="AM715" s="225"/>
      <c r="AN715" s="160"/>
      <c r="AO715" s="160"/>
      <c r="AP715"/>
      <c r="AQ715"/>
      <c r="AR715" s="160"/>
      <c r="AS715" s="156"/>
      <c r="AT715" s="159"/>
      <c r="AU715" s="156"/>
    </row>
    <row r="716" spans="1:47" ht="14.4" x14ac:dyDescent="0.3">
      <c r="A716" s="214"/>
      <c r="B716" s="215"/>
      <c r="C716" s="215"/>
      <c r="D716" s="215"/>
      <c r="E716" s="215"/>
      <c r="F716" s="222"/>
      <c r="G716" s="215"/>
      <c r="H716" s="215"/>
      <c r="I716" s="215"/>
      <c r="J716" s="224"/>
      <c r="K716" s="215"/>
      <c r="L716" s="215"/>
      <c r="M716" s="160"/>
      <c r="N716" s="215"/>
      <c r="O716" s="222"/>
      <c r="P716" s="240"/>
      <c r="Q716" s="222"/>
      <c r="R716" s="215"/>
      <c r="S716" s="215"/>
      <c r="T716" s="215"/>
      <c r="U716" s="160"/>
      <c r="V716" s="160"/>
      <c r="W716" s="160"/>
      <c r="X716" s="160"/>
      <c r="Y716" s="160"/>
      <c r="Z716" s="160"/>
      <c r="AA716" s="160"/>
      <c r="AB716" s="160"/>
      <c r="AC716" s="160"/>
      <c r="AD716" s="160"/>
      <c r="AE716" s="160"/>
      <c r="AF716" s="160"/>
      <c r="AG716" s="160"/>
      <c r="AH716" s="156"/>
      <c r="AI716" s="160"/>
      <c r="AJ716" s="160"/>
      <c r="AK716" s="160"/>
      <c r="AL716" s="160"/>
      <c r="AM716" s="225"/>
      <c r="AN716" s="160"/>
      <c r="AO716" s="160"/>
      <c r="AP716"/>
      <c r="AQ716"/>
      <c r="AR716" s="160"/>
      <c r="AS716" s="156"/>
      <c r="AT716" s="159"/>
      <c r="AU716" s="156"/>
    </row>
    <row r="717" spans="1:47" ht="14.4" x14ac:dyDescent="0.3">
      <c r="A717" s="214"/>
      <c r="B717" s="215"/>
      <c r="C717" s="215"/>
      <c r="D717" s="215"/>
      <c r="E717" s="215"/>
      <c r="F717" s="220"/>
      <c r="G717" s="215"/>
      <c r="H717" s="215"/>
      <c r="I717" s="215"/>
      <c r="J717" s="224"/>
      <c r="K717" s="215"/>
      <c r="L717" s="215"/>
      <c r="M717" s="160"/>
      <c r="N717" s="215"/>
      <c r="O717" s="222"/>
      <c r="P717" s="240"/>
      <c r="Q717" s="222"/>
      <c r="R717" s="215"/>
      <c r="S717" s="215"/>
      <c r="T717" s="215"/>
      <c r="U717" s="160"/>
      <c r="V717" s="160"/>
      <c r="W717" s="160"/>
      <c r="X717" s="160"/>
      <c r="Y717" s="160"/>
      <c r="Z717" s="160"/>
      <c r="AA717" s="160"/>
      <c r="AB717" s="160"/>
      <c r="AC717" s="160"/>
      <c r="AD717" s="160"/>
      <c r="AE717" s="160"/>
      <c r="AF717" s="160"/>
      <c r="AG717" s="160"/>
      <c r="AH717" s="156"/>
      <c r="AI717" s="160"/>
      <c r="AJ717" s="160"/>
      <c r="AK717" s="160"/>
      <c r="AL717" s="160"/>
      <c r="AM717" s="225"/>
      <c r="AN717" s="160"/>
      <c r="AO717" s="160"/>
      <c r="AP717"/>
      <c r="AQ717"/>
      <c r="AR717" s="160"/>
      <c r="AS717" s="156"/>
      <c r="AT717" s="159"/>
      <c r="AU717" s="156"/>
    </row>
    <row r="718" spans="1:47" ht="14.4" x14ac:dyDescent="0.3">
      <c r="A718" s="214"/>
      <c r="B718" s="215"/>
      <c r="C718" s="215"/>
      <c r="D718" s="215"/>
      <c r="E718" s="215"/>
      <c r="F718" s="222"/>
      <c r="G718" s="215"/>
      <c r="H718" s="215"/>
      <c r="I718" s="215"/>
      <c r="J718" s="224"/>
      <c r="K718" s="215"/>
      <c r="L718" s="215"/>
      <c r="M718" s="160"/>
      <c r="N718" s="215"/>
      <c r="O718" s="222"/>
      <c r="P718" s="240"/>
      <c r="Q718" s="222"/>
      <c r="R718" s="215"/>
      <c r="S718" s="215"/>
      <c r="T718" s="215"/>
      <c r="U718" s="160"/>
      <c r="V718" s="160"/>
      <c r="W718" s="160"/>
      <c r="X718" s="160"/>
      <c r="Y718" s="160"/>
      <c r="Z718" s="160"/>
      <c r="AA718" s="160"/>
      <c r="AB718" s="160"/>
      <c r="AC718" s="160"/>
      <c r="AD718" s="160"/>
      <c r="AE718" s="160"/>
      <c r="AF718" s="160"/>
      <c r="AG718" s="160"/>
      <c r="AH718" s="156"/>
      <c r="AI718" s="160"/>
      <c r="AJ718" s="160"/>
      <c r="AK718" s="160"/>
      <c r="AL718" s="160"/>
      <c r="AM718" s="225"/>
      <c r="AN718" s="160"/>
      <c r="AO718" s="160"/>
      <c r="AP718"/>
      <c r="AQ718"/>
      <c r="AR718" s="160"/>
      <c r="AS718" s="156"/>
      <c r="AT718" s="159"/>
      <c r="AU718" s="156"/>
    </row>
    <row r="719" spans="1:47" ht="14.4" x14ac:dyDescent="0.3">
      <c r="A719" s="214"/>
      <c r="B719" s="215"/>
      <c r="C719" s="215"/>
      <c r="D719" s="215"/>
      <c r="E719" s="215"/>
      <c r="F719" s="220"/>
      <c r="G719" s="215"/>
      <c r="H719" s="215"/>
      <c r="I719" s="215"/>
      <c r="J719" s="224"/>
      <c r="K719" s="215"/>
      <c r="L719" s="215"/>
      <c r="M719" s="160"/>
      <c r="N719" s="215"/>
      <c r="O719" s="222"/>
      <c r="P719" s="240"/>
      <c r="Q719" s="222"/>
      <c r="R719" s="215"/>
      <c r="S719" s="215"/>
      <c r="T719" s="215"/>
      <c r="U719" s="160"/>
      <c r="V719" s="160"/>
      <c r="W719" s="160"/>
      <c r="X719" s="160"/>
      <c r="Y719" s="160"/>
      <c r="Z719" s="160"/>
      <c r="AA719" s="160"/>
      <c r="AB719" s="160"/>
      <c r="AC719" s="160"/>
      <c r="AD719" s="160"/>
      <c r="AE719" s="160"/>
      <c r="AF719" s="160"/>
      <c r="AG719" s="160"/>
      <c r="AH719" s="156"/>
      <c r="AI719" s="160"/>
      <c r="AJ719" s="160"/>
      <c r="AK719" s="160"/>
      <c r="AL719" s="160"/>
      <c r="AM719" s="225"/>
      <c r="AN719" s="160"/>
      <c r="AO719" s="160"/>
      <c r="AP719"/>
      <c r="AQ719"/>
      <c r="AR719" s="160"/>
      <c r="AS719" s="156"/>
      <c r="AT719" s="159"/>
      <c r="AU719" s="156"/>
    </row>
    <row r="720" spans="1:47" ht="14.4" x14ac:dyDescent="0.3">
      <c r="A720" s="214"/>
      <c r="B720" s="215"/>
      <c r="C720" s="215"/>
      <c r="D720" s="215"/>
      <c r="E720" s="215"/>
      <c r="F720" s="221"/>
      <c r="G720" s="215"/>
      <c r="H720" s="215"/>
      <c r="I720" s="215"/>
      <c r="J720" s="215"/>
      <c r="K720" s="214"/>
      <c r="L720" s="215"/>
      <c r="M720" s="156"/>
      <c r="N720" s="214"/>
      <c r="O720" s="214"/>
      <c r="P720" s="240"/>
      <c r="Q720" s="215"/>
      <c r="R720" s="215"/>
      <c r="S720" s="215"/>
      <c r="T720" s="215"/>
      <c r="AP720"/>
      <c r="AQ720"/>
    </row>
    <row r="721" spans="1:47" ht="14.4" x14ac:dyDescent="0.3">
      <c r="A721" s="214"/>
      <c r="B721" s="215"/>
      <c r="C721" s="215"/>
      <c r="D721" s="215"/>
      <c r="E721" s="215"/>
      <c r="F721" s="222"/>
      <c r="G721" s="215"/>
      <c r="H721" s="215"/>
      <c r="I721" s="215"/>
      <c r="J721" s="224"/>
      <c r="K721" s="215"/>
      <c r="L721" s="215"/>
      <c r="M721" s="160"/>
      <c r="N721" s="215"/>
      <c r="O721" s="222"/>
      <c r="P721" s="240"/>
      <c r="Q721" s="222"/>
      <c r="R721" s="215"/>
      <c r="S721" s="215"/>
      <c r="T721" s="215"/>
      <c r="U721" s="160"/>
      <c r="V721" s="160"/>
      <c r="W721" s="160"/>
      <c r="X721" s="160"/>
      <c r="Y721" s="160"/>
      <c r="Z721" s="160"/>
      <c r="AA721" s="160"/>
      <c r="AB721" s="160"/>
      <c r="AC721" s="160"/>
      <c r="AD721" s="160"/>
      <c r="AE721" s="160"/>
      <c r="AF721" s="160"/>
      <c r="AG721" s="160"/>
      <c r="AH721" s="156"/>
      <c r="AI721" s="160"/>
      <c r="AJ721" s="160"/>
      <c r="AK721" s="160"/>
      <c r="AL721" s="160"/>
      <c r="AM721" s="225"/>
      <c r="AN721" s="160"/>
      <c r="AO721" s="160"/>
      <c r="AP721"/>
      <c r="AQ721"/>
      <c r="AR721" s="160"/>
      <c r="AS721" s="156"/>
      <c r="AT721" s="159"/>
      <c r="AU721" s="156"/>
    </row>
    <row r="722" spans="1:47" ht="14.4" x14ac:dyDescent="0.3">
      <c r="A722" s="214"/>
      <c r="B722" s="215"/>
      <c r="C722" s="215"/>
      <c r="D722" s="215"/>
      <c r="E722" s="215"/>
      <c r="F722" s="222"/>
      <c r="G722" s="215"/>
      <c r="H722" s="215"/>
      <c r="I722" s="215"/>
      <c r="J722" s="224"/>
      <c r="K722" s="215"/>
      <c r="L722" s="215"/>
      <c r="M722" s="160"/>
      <c r="N722" s="215"/>
      <c r="O722" s="222"/>
      <c r="P722" s="240"/>
      <c r="Q722" s="222"/>
      <c r="R722" s="215"/>
      <c r="S722" s="215"/>
      <c r="T722" s="215"/>
      <c r="U722" s="160"/>
      <c r="V722" s="160"/>
      <c r="W722" s="160"/>
      <c r="X722" s="160"/>
      <c r="Y722" s="160"/>
      <c r="Z722" s="160"/>
      <c r="AA722" s="160"/>
      <c r="AB722" s="160"/>
      <c r="AC722" s="160"/>
      <c r="AD722" s="160"/>
      <c r="AE722" s="160"/>
      <c r="AF722" s="160"/>
      <c r="AG722" s="160"/>
      <c r="AH722" s="156"/>
      <c r="AI722" s="160"/>
      <c r="AJ722" s="160"/>
      <c r="AK722" s="160"/>
      <c r="AL722" s="160"/>
      <c r="AM722" s="225"/>
      <c r="AN722" s="160"/>
      <c r="AO722" s="160"/>
      <c r="AP722"/>
      <c r="AQ722"/>
      <c r="AR722" s="160"/>
      <c r="AS722" s="156"/>
      <c r="AT722" s="159"/>
      <c r="AU722" s="156"/>
    </row>
    <row r="723" spans="1:47" ht="14.4" x14ac:dyDescent="0.3">
      <c r="A723" s="214"/>
      <c r="B723" s="215"/>
      <c r="C723" s="215"/>
      <c r="D723" s="215"/>
      <c r="E723" s="215"/>
      <c r="F723" s="221"/>
      <c r="G723" s="215"/>
      <c r="H723" s="215"/>
      <c r="I723" s="215"/>
      <c r="J723" s="215"/>
      <c r="K723" s="214"/>
      <c r="L723" s="215"/>
      <c r="M723" s="222"/>
      <c r="N723" s="214"/>
      <c r="O723" s="214"/>
      <c r="P723" s="240"/>
      <c r="Q723" s="215"/>
      <c r="R723" s="215"/>
      <c r="S723" s="215"/>
      <c r="T723" s="215"/>
      <c r="AP723"/>
      <c r="AQ723"/>
    </row>
    <row r="724" spans="1:47" ht="14.4" x14ac:dyDescent="0.3">
      <c r="A724" s="214"/>
      <c r="B724" s="215"/>
      <c r="C724" s="215"/>
      <c r="D724" s="215"/>
      <c r="E724" s="215"/>
      <c r="F724" s="222"/>
      <c r="G724" s="215"/>
      <c r="H724" s="215"/>
      <c r="I724" s="215"/>
      <c r="J724" s="224"/>
      <c r="K724" s="215"/>
      <c r="L724" s="215"/>
      <c r="M724" s="160"/>
      <c r="N724" s="215"/>
      <c r="O724" s="222"/>
      <c r="P724" s="240"/>
      <c r="Q724" s="222"/>
      <c r="R724" s="215"/>
      <c r="S724" s="215"/>
      <c r="T724" s="215"/>
      <c r="U724" s="160"/>
      <c r="V724" s="160"/>
      <c r="W724" s="160"/>
      <c r="X724" s="160"/>
      <c r="Y724" s="160"/>
      <c r="Z724" s="160"/>
      <c r="AA724" s="160"/>
      <c r="AB724" s="160"/>
      <c r="AC724" s="160"/>
      <c r="AD724" s="160"/>
      <c r="AE724" s="160"/>
      <c r="AF724" s="160"/>
      <c r="AG724" s="160"/>
      <c r="AH724" s="156"/>
      <c r="AI724" s="160"/>
      <c r="AJ724" s="160"/>
      <c r="AK724" s="160"/>
      <c r="AL724" s="160"/>
      <c r="AM724" s="225"/>
      <c r="AN724" s="160"/>
      <c r="AO724" s="160"/>
      <c r="AP724"/>
      <c r="AQ724"/>
      <c r="AR724" s="160"/>
      <c r="AS724" s="156"/>
      <c r="AT724" s="159"/>
      <c r="AU724" s="156"/>
    </row>
    <row r="725" spans="1:47" ht="14.4" x14ac:dyDescent="0.3">
      <c r="A725" s="214"/>
      <c r="B725" s="215"/>
      <c r="C725" s="215"/>
      <c r="D725" s="215"/>
      <c r="E725" s="215"/>
      <c r="F725" s="222"/>
      <c r="G725" s="215"/>
      <c r="H725" s="215"/>
      <c r="I725" s="215"/>
      <c r="J725" s="224"/>
      <c r="K725" s="215"/>
      <c r="L725" s="215"/>
      <c r="M725" s="160"/>
      <c r="N725" s="215"/>
      <c r="O725" s="222"/>
      <c r="P725" s="240"/>
      <c r="Q725" s="222"/>
      <c r="R725" s="215"/>
      <c r="S725" s="215"/>
      <c r="T725" s="215"/>
      <c r="U725" s="160"/>
      <c r="V725" s="160"/>
      <c r="W725" s="160"/>
      <c r="X725" s="160"/>
      <c r="Y725" s="160"/>
      <c r="Z725" s="160"/>
      <c r="AA725" s="160"/>
      <c r="AB725" s="160"/>
      <c r="AC725" s="160"/>
      <c r="AD725" s="160"/>
      <c r="AE725" s="160"/>
      <c r="AF725" s="160"/>
      <c r="AG725" s="160"/>
      <c r="AH725" s="156"/>
      <c r="AI725" s="160"/>
      <c r="AJ725" s="160"/>
      <c r="AK725" s="160"/>
      <c r="AL725" s="160"/>
      <c r="AM725" s="225"/>
      <c r="AN725" s="160"/>
      <c r="AO725" s="160"/>
      <c r="AP725"/>
      <c r="AQ725"/>
      <c r="AR725" s="160"/>
      <c r="AS725" s="156"/>
      <c r="AT725" s="159"/>
      <c r="AU725" s="156"/>
    </row>
    <row r="726" spans="1:47" ht="14.4" x14ac:dyDescent="0.3">
      <c r="A726" s="214"/>
      <c r="B726" s="215"/>
      <c r="C726" s="215"/>
      <c r="D726" s="215"/>
      <c r="E726" s="215"/>
      <c r="F726" s="221"/>
      <c r="G726" s="215"/>
      <c r="H726" s="215"/>
      <c r="I726" s="215"/>
      <c r="J726" s="215"/>
      <c r="K726" s="214"/>
      <c r="L726" s="215"/>
      <c r="M726" s="156"/>
      <c r="N726" s="214"/>
      <c r="O726" s="214"/>
      <c r="P726" s="240"/>
      <c r="Q726" s="215"/>
      <c r="R726" s="215"/>
      <c r="S726" s="215"/>
      <c r="T726" s="215"/>
      <c r="AP726"/>
      <c r="AQ726"/>
    </row>
    <row r="727" spans="1:47" ht="14.4" x14ac:dyDescent="0.3">
      <c r="A727" s="214"/>
      <c r="B727" s="215"/>
      <c r="C727" s="215"/>
      <c r="D727" s="215"/>
      <c r="E727" s="215"/>
      <c r="F727" s="222"/>
      <c r="G727" s="215"/>
      <c r="H727" s="215"/>
      <c r="I727" s="215"/>
      <c r="J727" s="224"/>
      <c r="K727" s="215"/>
      <c r="L727" s="215"/>
      <c r="M727" s="160"/>
      <c r="N727" s="215"/>
      <c r="O727" s="222"/>
      <c r="P727" s="240"/>
      <c r="Q727" s="222"/>
      <c r="R727" s="215"/>
      <c r="S727" s="215"/>
      <c r="T727" s="215"/>
      <c r="U727" s="160"/>
      <c r="V727" s="160"/>
      <c r="W727" s="160"/>
      <c r="X727" s="160"/>
      <c r="Y727" s="160"/>
      <c r="Z727" s="160"/>
      <c r="AA727" s="160"/>
      <c r="AB727" s="160"/>
      <c r="AC727" s="160"/>
      <c r="AD727" s="160"/>
      <c r="AE727" s="160"/>
      <c r="AF727" s="160"/>
      <c r="AG727" s="160"/>
      <c r="AH727" s="156"/>
      <c r="AI727" s="160"/>
      <c r="AJ727" s="160"/>
      <c r="AK727" s="160"/>
      <c r="AL727" s="160"/>
      <c r="AM727" s="225"/>
      <c r="AN727" s="160"/>
      <c r="AO727" s="160"/>
      <c r="AP727"/>
      <c r="AQ727"/>
      <c r="AR727" s="160"/>
      <c r="AS727" s="156"/>
      <c r="AT727" s="159"/>
      <c r="AU727" s="156"/>
    </row>
    <row r="728" spans="1:47" ht="14.4" x14ac:dyDescent="0.3">
      <c r="A728" s="214"/>
      <c r="B728" s="215"/>
      <c r="C728" s="215"/>
      <c r="D728" s="215"/>
      <c r="E728" s="215"/>
      <c r="F728" s="221"/>
      <c r="G728" s="215"/>
      <c r="H728" s="215"/>
      <c r="I728" s="215"/>
      <c r="J728" s="215"/>
      <c r="K728" s="214"/>
      <c r="L728" s="215"/>
      <c r="M728" s="156"/>
      <c r="N728" s="214"/>
      <c r="O728" s="214"/>
      <c r="P728" s="240"/>
      <c r="Q728" s="215"/>
      <c r="R728" s="215"/>
      <c r="S728" s="215"/>
      <c r="T728" s="215"/>
      <c r="AP728"/>
      <c r="AQ728"/>
    </row>
    <row r="729" spans="1:47" ht="14.4" x14ac:dyDescent="0.3">
      <c r="A729" s="214"/>
      <c r="B729" s="215"/>
      <c r="C729" s="215"/>
      <c r="D729" s="215"/>
      <c r="E729" s="215"/>
      <c r="F729" s="222"/>
      <c r="G729" s="215"/>
      <c r="H729" s="215"/>
      <c r="I729" s="215"/>
      <c r="J729" s="224"/>
      <c r="K729" s="215"/>
      <c r="L729" s="215"/>
      <c r="M729" s="160"/>
      <c r="N729" s="215"/>
      <c r="O729" s="222"/>
      <c r="P729" s="240"/>
      <c r="Q729" s="222"/>
      <c r="R729" s="215"/>
      <c r="S729" s="215"/>
      <c r="T729" s="215"/>
      <c r="U729" s="160"/>
      <c r="V729" s="160"/>
      <c r="W729" s="160"/>
      <c r="X729" s="160"/>
      <c r="Y729" s="160"/>
      <c r="Z729" s="160"/>
      <c r="AA729" s="160"/>
      <c r="AB729" s="160"/>
      <c r="AC729" s="160"/>
      <c r="AD729" s="160"/>
      <c r="AE729" s="160"/>
      <c r="AF729" s="160"/>
      <c r="AG729" s="160"/>
      <c r="AH729" s="156"/>
      <c r="AI729" s="160"/>
      <c r="AJ729" s="160"/>
      <c r="AK729" s="160"/>
      <c r="AL729" s="160"/>
      <c r="AM729" s="225"/>
      <c r="AN729" s="160"/>
      <c r="AO729" s="160"/>
      <c r="AP729"/>
      <c r="AQ729"/>
      <c r="AR729" s="160"/>
      <c r="AS729" s="156"/>
      <c r="AT729" s="159"/>
      <c r="AU729" s="156"/>
    </row>
    <row r="730" spans="1:47" ht="14.4" x14ac:dyDescent="0.3">
      <c r="A730" s="214"/>
      <c r="B730" s="215"/>
      <c r="C730" s="215"/>
      <c r="D730" s="215"/>
      <c r="E730" s="215"/>
      <c r="F730" s="221"/>
      <c r="G730" s="215"/>
      <c r="H730" s="215"/>
      <c r="I730" s="215"/>
      <c r="J730" s="215"/>
      <c r="K730" s="214"/>
      <c r="L730" s="215"/>
      <c r="M730" s="226"/>
      <c r="N730" s="214"/>
      <c r="O730" s="214"/>
      <c r="P730" s="240"/>
      <c r="Q730" s="215"/>
      <c r="R730" s="215"/>
      <c r="S730" s="215"/>
      <c r="T730" s="215"/>
      <c r="AP730"/>
      <c r="AQ730"/>
    </row>
    <row r="731" spans="1:47" ht="14.4" x14ac:dyDescent="0.3">
      <c r="A731" s="214"/>
      <c r="B731" s="215"/>
      <c r="C731" s="215"/>
      <c r="D731" s="215"/>
      <c r="E731" s="215"/>
      <c r="F731" s="222"/>
      <c r="G731" s="215"/>
      <c r="H731" s="215"/>
      <c r="I731" s="215"/>
      <c r="J731" s="224"/>
      <c r="K731" s="215"/>
      <c r="L731" s="215"/>
      <c r="M731" s="160"/>
      <c r="N731" s="215"/>
      <c r="O731" s="222"/>
      <c r="P731" s="240"/>
      <c r="Q731" s="222"/>
      <c r="R731" s="215"/>
      <c r="S731" s="215"/>
      <c r="T731" s="215"/>
      <c r="U731" s="160"/>
      <c r="V731" s="160"/>
      <c r="W731" s="160"/>
      <c r="X731" s="160"/>
      <c r="Y731" s="160"/>
      <c r="Z731" s="160"/>
      <c r="AA731" s="160"/>
      <c r="AB731" s="160"/>
      <c r="AC731" s="160"/>
      <c r="AD731" s="160"/>
      <c r="AE731" s="160"/>
      <c r="AF731" s="160"/>
      <c r="AG731" s="160"/>
      <c r="AH731" s="156"/>
      <c r="AI731" s="160"/>
      <c r="AJ731" s="160"/>
      <c r="AK731" s="160"/>
      <c r="AL731" s="160"/>
      <c r="AM731" s="225"/>
      <c r="AN731" s="160"/>
      <c r="AO731" s="160"/>
      <c r="AP731"/>
      <c r="AQ731"/>
      <c r="AR731" s="160"/>
      <c r="AS731" s="156"/>
      <c r="AT731" s="159"/>
      <c r="AU731" s="156"/>
    </row>
    <row r="732" spans="1:47" ht="14.4" x14ac:dyDescent="0.3">
      <c r="A732" s="214"/>
      <c r="B732" s="215"/>
      <c r="C732" s="215"/>
      <c r="D732" s="215"/>
      <c r="E732" s="215"/>
      <c r="F732" s="222"/>
      <c r="G732" s="215"/>
      <c r="H732" s="215"/>
      <c r="I732" s="215"/>
      <c r="J732" s="224"/>
      <c r="K732" s="215"/>
      <c r="L732" s="215"/>
      <c r="M732" s="160"/>
      <c r="N732" s="215"/>
      <c r="O732" s="222"/>
      <c r="P732" s="240"/>
      <c r="Q732" s="222"/>
      <c r="R732" s="215"/>
      <c r="S732" s="215"/>
      <c r="T732" s="215"/>
      <c r="U732" s="160"/>
      <c r="V732" s="160"/>
      <c r="W732" s="160"/>
      <c r="X732" s="160"/>
      <c r="Y732" s="160"/>
      <c r="Z732" s="160"/>
      <c r="AA732" s="160"/>
      <c r="AB732" s="160"/>
      <c r="AC732" s="160"/>
      <c r="AD732" s="160"/>
      <c r="AE732" s="160"/>
      <c r="AF732" s="160"/>
      <c r="AG732" s="160"/>
      <c r="AH732" s="156"/>
      <c r="AI732" s="160"/>
      <c r="AJ732" s="160"/>
      <c r="AK732" s="160"/>
      <c r="AL732" s="160"/>
      <c r="AM732" s="225"/>
      <c r="AN732" s="160"/>
      <c r="AO732" s="160"/>
      <c r="AP732"/>
      <c r="AQ732"/>
      <c r="AR732" s="160"/>
      <c r="AS732" s="156"/>
      <c r="AT732" s="159"/>
      <c r="AU732" s="156"/>
    </row>
    <row r="733" spans="1:47" ht="14.4" x14ac:dyDescent="0.3">
      <c r="A733" s="214"/>
      <c r="B733" s="215"/>
      <c r="C733" s="215"/>
      <c r="D733" s="215"/>
      <c r="E733" s="215"/>
      <c r="F733" s="221"/>
      <c r="G733" s="215"/>
      <c r="H733" s="215"/>
      <c r="I733" s="215"/>
      <c r="J733" s="215"/>
      <c r="K733" s="214"/>
      <c r="L733" s="215"/>
      <c r="M733" s="156"/>
      <c r="N733" s="214"/>
      <c r="O733" s="214"/>
      <c r="P733" s="240"/>
      <c r="Q733" s="215"/>
      <c r="R733" s="215"/>
      <c r="S733" s="215"/>
      <c r="T733" s="215"/>
      <c r="AP733"/>
      <c r="AQ733"/>
    </row>
    <row r="734" spans="1:47" ht="14.4" x14ac:dyDescent="0.3">
      <c r="A734" s="214"/>
      <c r="B734" s="215"/>
      <c r="C734" s="215"/>
      <c r="D734" s="215"/>
      <c r="E734" s="215"/>
      <c r="F734" s="220"/>
      <c r="G734" s="215"/>
      <c r="H734" s="215"/>
      <c r="I734" s="215"/>
      <c r="J734" s="224"/>
      <c r="K734" s="215"/>
      <c r="L734" s="215"/>
      <c r="M734" s="160"/>
      <c r="N734" s="215"/>
      <c r="O734" s="222"/>
      <c r="P734" s="240"/>
      <c r="Q734" s="222"/>
      <c r="R734" s="215"/>
      <c r="S734" s="215"/>
      <c r="T734" s="215"/>
      <c r="U734" s="160"/>
      <c r="V734" s="160"/>
      <c r="W734" s="160"/>
      <c r="X734" s="160"/>
      <c r="Y734" s="160"/>
      <c r="Z734" s="160"/>
      <c r="AA734" s="160"/>
      <c r="AB734" s="160"/>
      <c r="AC734" s="160"/>
      <c r="AD734" s="160"/>
      <c r="AE734" s="160"/>
      <c r="AF734" s="160"/>
      <c r="AG734" s="160"/>
      <c r="AH734" s="156"/>
      <c r="AI734" s="160"/>
      <c r="AJ734" s="160"/>
      <c r="AK734" s="160"/>
      <c r="AL734" s="160"/>
      <c r="AM734" s="225"/>
      <c r="AN734" s="160"/>
      <c r="AO734" s="160"/>
      <c r="AP734"/>
      <c r="AQ734"/>
      <c r="AR734" s="160"/>
      <c r="AS734" s="156"/>
      <c r="AT734" s="159"/>
      <c r="AU734" s="156"/>
    </row>
    <row r="735" spans="1:47" ht="14.4" x14ac:dyDescent="0.3">
      <c r="A735" s="214"/>
      <c r="B735" s="215"/>
      <c r="C735" s="215"/>
      <c r="D735" s="215"/>
      <c r="E735" s="215"/>
      <c r="F735" s="222"/>
      <c r="G735" s="215"/>
      <c r="H735" s="215"/>
      <c r="I735" s="215"/>
      <c r="J735" s="224"/>
      <c r="K735" s="215"/>
      <c r="L735" s="215"/>
      <c r="M735" s="160"/>
      <c r="N735" s="215"/>
      <c r="O735" s="222"/>
      <c r="P735" s="240"/>
      <c r="Q735" s="222"/>
      <c r="R735" s="215"/>
      <c r="S735" s="215"/>
      <c r="T735" s="215"/>
      <c r="U735" s="160"/>
      <c r="V735" s="160"/>
      <c r="W735" s="160"/>
      <c r="X735" s="160"/>
      <c r="Y735" s="160"/>
      <c r="Z735" s="160"/>
      <c r="AA735" s="160"/>
      <c r="AB735" s="160"/>
      <c r="AC735" s="160"/>
      <c r="AD735" s="160"/>
      <c r="AE735" s="160"/>
      <c r="AF735" s="160"/>
      <c r="AG735" s="160"/>
      <c r="AH735" s="156"/>
      <c r="AI735" s="160"/>
      <c r="AJ735" s="160"/>
      <c r="AK735" s="160"/>
      <c r="AL735" s="160"/>
      <c r="AM735" s="225"/>
      <c r="AN735" s="160"/>
      <c r="AO735" s="160"/>
      <c r="AP735"/>
      <c r="AQ735"/>
      <c r="AR735" s="160"/>
      <c r="AS735" s="156"/>
      <c r="AT735" s="159"/>
      <c r="AU735" s="156"/>
    </row>
    <row r="736" spans="1:47" ht="14.4" x14ac:dyDescent="0.3">
      <c r="A736" s="214"/>
      <c r="B736" s="215"/>
      <c r="C736" s="215"/>
      <c r="D736" s="215"/>
      <c r="E736" s="215"/>
      <c r="F736" s="222"/>
      <c r="G736" s="215"/>
      <c r="H736" s="215"/>
      <c r="I736" s="215"/>
      <c r="J736" s="224"/>
      <c r="K736" s="215"/>
      <c r="L736" s="215"/>
      <c r="M736" s="160"/>
      <c r="N736" s="215"/>
      <c r="O736" s="222"/>
      <c r="P736" s="240"/>
      <c r="Q736" s="222"/>
      <c r="R736" s="215"/>
      <c r="S736" s="215"/>
      <c r="T736" s="215"/>
      <c r="U736" s="160"/>
      <c r="V736" s="160"/>
      <c r="W736" s="160"/>
      <c r="X736" s="160"/>
      <c r="Y736" s="160"/>
      <c r="Z736" s="160"/>
      <c r="AA736" s="160"/>
      <c r="AB736" s="160"/>
      <c r="AC736" s="160"/>
      <c r="AD736" s="160"/>
      <c r="AE736" s="160"/>
      <c r="AF736" s="160"/>
      <c r="AG736" s="160"/>
      <c r="AH736" s="156"/>
      <c r="AI736" s="160"/>
      <c r="AJ736" s="160"/>
      <c r="AK736" s="160"/>
      <c r="AL736" s="160"/>
      <c r="AM736" s="225"/>
      <c r="AN736" s="160"/>
      <c r="AO736" s="160"/>
      <c r="AP736"/>
      <c r="AQ736"/>
      <c r="AR736" s="160"/>
      <c r="AS736" s="156"/>
      <c r="AT736" s="159"/>
      <c r="AU736" s="156"/>
    </row>
    <row r="737" spans="1:47" ht="14.4" x14ac:dyDescent="0.3">
      <c r="A737" s="214"/>
      <c r="B737" s="215"/>
      <c r="C737" s="215"/>
      <c r="D737" s="215"/>
      <c r="E737" s="215"/>
      <c r="F737" s="222"/>
      <c r="G737" s="215"/>
      <c r="H737" s="215"/>
      <c r="I737" s="215"/>
      <c r="J737" s="224"/>
      <c r="K737" s="215"/>
      <c r="L737" s="215"/>
      <c r="M737" s="215"/>
      <c r="N737" s="215"/>
      <c r="O737" s="222"/>
      <c r="P737" s="240"/>
      <c r="Q737" s="222"/>
      <c r="R737" s="215"/>
      <c r="S737" s="215"/>
      <c r="T737" s="215"/>
      <c r="U737" s="160"/>
      <c r="V737" s="160"/>
      <c r="W737" s="160"/>
      <c r="X737" s="160"/>
      <c r="Y737" s="160"/>
      <c r="Z737" s="160"/>
      <c r="AA737" s="160"/>
      <c r="AB737" s="160"/>
      <c r="AC737" s="160"/>
      <c r="AD737" s="160"/>
      <c r="AE737" s="160"/>
      <c r="AF737" s="160"/>
      <c r="AG737" s="160"/>
      <c r="AH737" s="156"/>
      <c r="AI737" s="160"/>
      <c r="AJ737" s="160"/>
      <c r="AK737" s="160"/>
      <c r="AL737" s="160"/>
      <c r="AM737" s="225"/>
      <c r="AN737" s="160"/>
      <c r="AO737" s="160"/>
      <c r="AP737"/>
      <c r="AQ737"/>
      <c r="AR737" s="160"/>
      <c r="AS737" s="156"/>
      <c r="AT737" s="159"/>
      <c r="AU737" s="156"/>
    </row>
    <row r="738" spans="1:47" ht="14.4" x14ac:dyDescent="0.3">
      <c r="A738" s="214"/>
      <c r="B738" s="215"/>
      <c r="C738" s="215"/>
      <c r="D738" s="215"/>
      <c r="E738" s="215"/>
      <c r="F738" s="222"/>
      <c r="G738" s="215"/>
      <c r="H738" s="215"/>
      <c r="I738" s="215"/>
      <c r="J738" s="224"/>
      <c r="K738" s="215"/>
      <c r="L738" s="215"/>
      <c r="M738" s="160"/>
      <c r="N738" s="215"/>
      <c r="O738" s="222"/>
      <c r="P738" s="240"/>
      <c r="Q738" s="222"/>
      <c r="R738" s="215"/>
      <c r="S738" s="215"/>
      <c r="T738" s="215"/>
      <c r="U738" s="160"/>
      <c r="V738" s="160"/>
      <c r="W738" s="160"/>
      <c r="X738" s="160"/>
      <c r="Y738" s="160"/>
      <c r="Z738" s="160"/>
      <c r="AA738" s="160"/>
      <c r="AB738" s="160"/>
      <c r="AC738" s="160"/>
      <c r="AD738" s="160"/>
      <c r="AE738" s="160"/>
      <c r="AF738" s="160"/>
      <c r="AG738" s="160"/>
      <c r="AH738" s="156"/>
      <c r="AI738" s="160"/>
      <c r="AJ738" s="160"/>
      <c r="AK738" s="160"/>
      <c r="AL738" s="160"/>
      <c r="AM738" s="225"/>
      <c r="AN738" s="160"/>
      <c r="AO738" s="160"/>
      <c r="AP738"/>
      <c r="AQ738"/>
      <c r="AR738" s="160"/>
      <c r="AS738" s="156"/>
      <c r="AT738" s="159"/>
      <c r="AU738" s="156"/>
    </row>
    <row r="739" spans="1:47" ht="14.4" x14ac:dyDescent="0.3">
      <c r="A739" s="214"/>
      <c r="B739" s="215"/>
      <c r="C739" s="215"/>
      <c r="D739" s="215"/>
      <c r="E739" s="215"/>
      <c r="F739" s="222"/>
      <c r="G739" s="215"/>
      <c r="H739" s="215"/>
      <c r="I739" s="215"/>
      <c r="J739" s="224"/>
      <c r="K739" s="215"/>
      <c r="L739" s="215"/>
      <c r="M739" s="160"/>
      <c r="N739" s="215"/>
      <c r="O739" s="222"/>
      <c r="P739" s="240"/>
      <c r="Q739" s="222"/>
      <c r="R739" s="215"/>
      <c r="S739" s="215"/>
      <c r="T739" s="215"/>
      <c r="U739" s="160"/>
      <c r="V739" s="160"/>
      <c r="W739" s="160"/>
      <c r="X739" s="160"/>
      <c r="Y739" s="160"/>
      <c r="Z739" s="160"/>
      <c r="AA739" s="160"/>
      <c r="AB739" s="160"/>
      <c r="AC739" s="160"/>
      <c r="AD739" s="160"/>
      <c r="AE739" s="160"/>
      <c r="AF739" s="160"/>
      <c r="AG739" s="160"/>
      <c r="AH739" s="156"/>
      <c r="AI739" s="160"/>
      <c r="AJ739" s="160"/>
      <c r="AK739" s="160"/>
      <c r="AL739" s="160"/>
      <c r="AM739" s="225"/>
      <c r="AN739" s="160"/>
      <c r="AO739" s="160"/>
      <c r="AP739"/>
      <c r="AQ739"/>
      <c r="AR739" s="160"/>
      <c r="AS739" s="156"/>
      <c r="AT739" s="159"/>
      <c r="AU739" s="156"/>
    </row>
    <row r="740" spans="1:47" ht="14.4" x14ac:dyDescent="0.3">
      <c r="A740" s="214"/>
      <c r="B740" s="215"/>
      <c r="C740" s="215"/>
      <c r="D740" s="215"/>
      <c r="E740" s="215"/>
      <c r="F740" s="222"/>
      <c r="G740" s="215"/>
      <c r="H740" s="215"/>
      <c r="I740" s="215"/>
      <c r="J740" s="224"/>
      <c r="K740" s="215"/>
      <c r="L740" s="215"/>
      <c r="M740" s="160"/>
      <c r="N740" s="215"/>
      <c r="O740" s="222"/>
      <c r="P740" s="240"/>
      <c r="Q740" s="222"/>
      <c r="R740" s="215"/>
      <c r="S740" s="215"/>
      <c r="T740" s="215"/>
      <c r="U740" s="160"/>
      <c r="V740" s="160"/>
      <c r="W740" s="160"/>
      <c r="X740" s="160"/>
      <c r="Y740" s="160"/>
      <c r="Z740" s="160"/>
      <c r="AA740" s="160"/>
      <c r="AB740" s="160"/>
      <c r="AC740" s="160"/>
      <c r="AD740" s="160"/>
      <c r="AE740" s="160"/>
      <c r="AF740" s="160"/>
      <c r="AG740" s="160"/>
      <c r="AH740" s="156"/>
      <c r="AI740" s="160"/>
      <c r="AJ740" s="160"/>
      <c r="AK740" s="160"/>
      <c r="AL740" s="160"/>
      <c r="AM740" s="225"/>
      <c r="AN740" s="160"/>
      <c r="AO740" s="160"/>
      <c r="AP740"/>
      <c r="AQ740"/>
      <c r="AR740" s="160"/>
      <c r="AS740" s="156"/>
      <c r="AT740" s="159"/>
      <c r="AU740" s="156"/>
    </row>
    <row r="741" spans="1:47" ht="14.4" x14ac:dyDescent="0.3">
      <c r="A741" s="214"/>
      <c r="B741" s="215"/>
      <c r="C741" s="215"/>
      <c r="D741" s="215"/>
      <c r="E741" s="215"/>
      <c r="F741" s="222"/>
      <c r="G741" s="215"/>
      <c r="H741" s="215"/>
      <c r="I741" s="215"/>
      <c r="J741" s="224"/>
      <c r="K741" s="215"/>
      <c r="L741" s="215"/>
      <c r="M741" s="160"/>
      <c r="N741" s="215"/>
      <c r="O741" s="222"/>
      <c r="P741" s="240"/>
      <c r="Q741" s="222"/>
      <c r="R741" s="215"/>
      <c r="S741" s="215"/>
      <c r="T741" s="215"/>
      <c r="U741" s="160"/>
      <c r="V741" s="160"/>
      <c r="W741" s="160"/>
      <c r="X741" s="160"/>
      <c r="Y741" s="160"/>
      <c r="Z741" s="160"/>
      <c r="AA741" s="160"/>
      <c r="AB741" s="160"/>
      <c r="AC741" s="160"/>
      <c r="AD741" s="160"/>
      <c r="AE741" s="160"/>
      <c r="AF741" s="160"/>
      <c r="AG741" s="160"/>
      <c r="AH741" s="156"/>
      <c r="AI741" s="160"/>
      <c r="AJ741" s="160"/>
      <c r="AK741" s="160"/>
      <c r="AL741" s="160"/>
      <c r="AM741" s="225"/>
      <c r="AN741" s="160"/>
      <c r="AO741" s="160"/>
      <c r="AP741"/>
      <c r="AQ741"/>
      <c r="AR741" s="160"/>
      <c r="AS741" s="156"/>
      <c r="AT741" s="159"/>
      <c r="AU741" s="156"/>
    </row>
    <row r="742" spans="1:47" ht="14.4" x14ac:dyDescent="0.3">
      <c r="A742" s="214"/>
      <c r="B742" s="215"/>
      <c r="C742" s="215"/>
      <c r="D742" s="215"/>
      <c r="E742" s="215"/>
      <c r="F742" s="221"/>
      <c r="G742" s="215"/>
      <c r="H742" s="215"/>
      <c r="I742" s="215"/>
      <c r="J742" s="215"/>
      <c r="K742" s="214"/>
      <c r="L742" s="215"/>
      <c r="M742" s="156"/>
      <c r="N742" s="214"/>
      <c r="O742" s="214"/>
      <c r="P742" s="240"/>
      <c r="Q742" s="215"/>
      <c r="R742" s="215"/>
      <c r="S742" s="215"/>
      <c r="T742" s="215"/>
      <c r="AP742"/>
      <c r="AQ742"/>
    </row>
    <row r="743" spans="1:47" ht="14.4" x14ac:dyDescent="0.3">
      <c r="A743" s="214"/>
      <c r="B743" s="215"/>
      <c r="C743" s="215"/>
      <c r="D743" s="215"/>
      <c r="E743" s="215"/>
      <c r="F743" s="221"/>
      <c r="G743" s="215"/>
      <c r="H743" s="215"/>
      <c r="I743" s="215"/>
      <c r="J743" s="215"/>
      <c r="K743" s="214"/>
      <c r="L743" s="215"/>
      <c r="M743" s="156"/>
      <c r="N743" s="214"/>
      <c r="O743" s="214"/>
      <c r="P743" s="240"/>
      <c r="Q743" s="215"/>
      <c r="R743" s="215"/>
      <c r="S743" s="215"/>
      <c r="T743" s="215"/>
      <c r="AP743"/>
      <c r="AQ743"/>
    </row>
    <row r="744" spans="1:47" ht="14.4" x14ac:dyDescent="0.3">
      <c r="A744" s="214"/>
      <c r="B744" s="215"/>
      <c r="C744" s="215"/>
      <c r="D744" s="215"/>
      <c r="E744" s="215"/>
      <c r="F744" s="156"/>
      <c r="G744" s="215"/>
      <c r="H744" s="215"/>
      <c r="I744" s="215"/>
      <c r="J744" s="224"/>
      <c r="K744" s="215"/>
      <c r="L744" s="215"/>
      <c r="M744" s="160"/>
      <c r="N744" s="215"/>
      <c r="O744" s="222"/>
      <c r="P744" s="240"/>
      <c r="Q744" s="222"/>
      <c r="R744" s="215"/>
      <c r="S744" s="215"/>
      <c r="T744" s="215"/>
      <c r="U744" s="160"/>
      <c r="V744" s="160"/>
      <c r="W744" s="160"/>
      <c r="X744" s="160"/>
      <c r="Y744" s="160"/>
      <c r="Z744" s="160"/>
      <c r="AA744" s="160"/>
      <c r="AB744" s="160"/>
      <c r="AC744" s="160"/>
      <c r="AD744" s="160"/>
      <c r="AE744" s="160"/>
      <c r="AF744" s="160"/>
      <c r="AG744" s="160"/>
      <c r="AH744" s="156"/>
      <c r="AI744" s="160"/>
      <c r="AJ744" s="160"/>
      <c r="AK744" s="160"/>
      <c r="AL744" s="160"/>
      <c r="AM744" s="225"/>
      <c r="AN744" s="160"/>
      <c r="AO744" s="160"/>
      <c r="AP744"/>
      <c r="AQ744"/>
      <c r="AR744" s="160"/>
      <c r="AS744" s="156"/>
      <c r="AT744" s="159"/>
      <c r="AU744" s="156"/>
    </row>
    <row r="745" spans="1:47" ht="14.4" x14ac:dyDescent="0.3">
      <c r="A745" s="214"/>
      <c r="B745" s="215"/>
      <c r="C745" s="215"/>
      <c r="D745" s="215"/>
      <c r="E745" s="215"/>
      <c r="F745" s="221"/>
      <c r="G745" s="215"/>
      <c r="H745" s="215"/>
      <c r="I745" s="215"/>
      <c r="J745" s="215"/>
      <c r="K745" s="214"/>
      <c r="L745" s="215"/>
      <c r="M745" s="222"/>
      <c r="N745" s="214"/>
      <c r="O745" s="214"/>
      <c r="P745" s="240"/>
      <c r="Q745" s="215"/>
      <c r="R745" s="215"/>
      <c r="S745" s="215"/>
      <c r="T745" s="215"/>
      <c r="AP745"/>
      <c r="AQ745"/>
    </row>
    <row r="746" spans="1:47" ht="14.4" x14ac:dyDescent="0.3">
      <c r="A746" s="214"/>
      <c r="B746" s="215"/>
      <c r="C746" s="215"/>
      <c r="D746" s="215"/>
      <c r="E746" s="215"/>
      <c r="F746" s="222"/>
      <c r="G746" s="215"/>
      <c r="H746" s="215"/>
      <c r="I746" s="215"/>
      <c r="J746" s="224"/>
      <c r="K746" s="215"/>
      <c r="L746" s="215"/>
      <c r="M746" s="160"/>
      <c r="N746" s="215"/>
      <c r="O746" s="222"/>
      <c r="P746" s="240"/>
      <c r="Q746" s="222"/>
      <c r="R746" s="215"/>
      <c r="S746" s="215"/>
      <c r="T746" s="215"/>
      <c r="U746" s="160"/>
      <c r="V746" s="160"/>
      <c r="W746" s="160"/>
      <c r="X746" s="160"/>
      <c r="Y746" s="160"/>
      <c r="Z746" s="160"/>
      <c r="AA746" s="160"/>
      <c r="AB746" s="160"/>
      <c r="AC746" s="160"/>
      <c r="AD746" s="160"/>
      <c r="AE746" s="160"/>
      <c r="AF746" s="160"/>
      <c r="AG746" s="160"/>
      <c r="AH746" s="156"/>
      <c r="AI746" s="160"/>
      <c r="AJ746" s="160"/>
      <c r="AK746" s="160"/>
      <c r="AL746" s="160"/>
      <c r="AM746" s="225"/>
      <c r="AN746" s="160"/>
      <c r="AO746" s="160"/>
      <c r="AP746"/>
      <c r="AQ746"/>
      <c r="AR746" s="160"/>
      <c r="AS746" s="156"/>
      <c r="AT746" s="159"/>
      <c r="AU746" s="156"/>
    </row>
    <row r="747" spans="1:47" ht="14.4" x14ac:dyDescent="0.3">
      <c r="A747" s="214"/>
      <c r="B747" s="215"/>
      <c r="C747" s="215"/>
      <c r="D747" s="215"/>
      <c r="E747" s="215"/>
      <c r="F747" s="221"/>
      <c r="G747" s="215"/>
      <c r="H747" s="215"/>
      <c r="I747" s="215"/>
      <c r="J747" s="215"/>
      <c r="K747" s="214"/>
      <c r="L747" s="215"/>
      <c r="M747" s="156"/>
      <c r="N747" s="214"/>
      <c r="O747" s="214"/>
      <c r="P747" s="240"/>
      <c r="Q747" s="215"/>
      <c r="R747" s="215"/>
      <c r="S747" s="215"/>
      <c r="T747" s="215"/>
      <c r="AP747"/>
      <c r="AQ747"/>
    </row>
    <row r="748" spans="1:47" ht="14.4" x14ac:dyDescent="0.3">
      <c r="A748" s="214"/>
      <c r="B748" s="215"/>
      <c r="C748" s="215"/>
      <c r="D748" s="215"/>
      <c r="E748" s="215"/>
      <c r="F748" s="222"/>
      <c r="G748" s="215"/>
      <c r="H748" s="215"/>
      <c r="I748" s="215"/>
      <c r="J748" s="224"/>
      <c r="K748" s="215"/>
      <c r="L748" s="215"/>
      <c r="M748" s="215"/>
      <c r="N748" s="215"/>
      <c r="O748" s="222"/>
      <c r="P748" s="240"/>
      <c r="Q748" s="222"/>
      <c r="R748" s="215"/>
      <c r="S748" s="215"/>
      <c r="T748" s="215"/>
      <c r="U748" s="160"/>
      <c r="V748" s="160"/>
      <c r="W748" s="160"/>
      <c r="X748" s="160"/>
      <c r="Y748" s="160"/>
      <c r="Z748" s="160"/>
      <c r="AA748" s="160"/>
      <c r="AB748" s="160"/>
      <c r="AC748" s="160"/>
      <c r="AD748" s="160"/>
      <c r="AE748" s="160"/>
      <c r="AF748" s="160"/>
      <c r="AG748" s="160"/>
      <c r="AH748" s="156"/>
      <c r="AI748" s="160"/>
      <c r="AJ748" s="160"/>
      <c r="AK748" s="160"/>
      <c r="AL748" s="160"/>
      <c r="AM748" s="225"/>
      <c r="AN748" s="160"/>
      <c r="AO748" s="160"/>
      <c r="AP748"/>
      <c r="AQ748"/>
      <c r="AR748" s="160"/>
      <c r="AS748" s="156"/>
      <c r="AT748" s="159"/>
      <c r="AU748" s="156"/>
    </row>
    <row r="749" spans="1:47" ht="14.4" x14ac:dyDescent="0.3">
      <c r="A749" s="214"/>
      <c r="B749" s="215"/>
      <c r="C749" s="215"/>
      <c r="D749" s="215"/>
      <c r="E749" s="215"/>
      <c r="F749" s="222"/>
      <c r="G749" s="215"/>
      <c r="H749" s="215"/>
      <c r="I749" s="215"/>
      <c r="J749" s="224"/>
      <c r="K749" s="215"/>
      <c r="L749" s="215"/>
      <c r="M749" s="160"/>
      <c r="N749" s="215"/>
      <c r="O749" s="222"/>
      <c r="P749" s="240"/>
      <c r="Q749" s="222"/>
      <c r="R749" s="215"/>
      <c r="S749" s="215"/>
      <c r="T749" s="215"/>
      <c r="U749" s="160"/>
      <c r="V749" s="160"/>
      <c r="W749" s="160"/>
      <c r="X749" s="160"/>
      <c r="Y749" s="160"/>
      <c r="Z749" s="160"/>
      <c r="AA749" s="160"/>
      <c r="AB749" s="160"/>
      <c r="AC749" s="160"/>
      <c r="AD749" s="160"/>
      <c r="AE749" s="160"/>
      <c r="AF749" s="160"/>
      <c r="AG749" s="160"/>
      <c r="AH749" s="156"/>
      <c r="AI749" s="160"/>
      <c r="AJ749" s="160"/>
      <c r="AK749" s="160"/>
      <c r="AL749" s="160"/>
      <c r="AM749" s="225"/>
      <c r="AN749" s="160"/>
      <c r="AO749" s="160"/>
      <c r="AP749"/>
      <c r="AQ749"/>
      <c r="AR749" s="160"/>
      <c r="AS749" s="156"/>
      <c r="AT749" s="159"/>
      <c r="AU749" s="156"/>
    </row>
    <row r="750" spans="1:47" ht="14.4" x14ac:dyDescent="0.3">
      <c r="A750" s="214"/>
      <c r="B750" s="215"/>
      <c r="C750" s="215"/>
      <c r="D750" s="215"/>
      <c r="E750" s="215"/>
      <c r="F750" s="222"/>
      <c r="G750" s="215"/>
      <c r="H750" s="215"/>
      <c r="I750" s="215"/>
      <c r="J750" s="224"/>
      <c r="K750" s="215"/>
      <c r="L750" s="215"/>
      <c r="M750" s="160"/>
      <c r="N750" s="215"/>
      <c r="O750" s="222"/>
      <c r="P750" s="240"/>
      <c r="Q750" s="222"/>
      <c r="R750" s="215"/>
      <c r="S750" s="215"/>
      <c r="T750" s="215"/>
      <c r="U750" s="160"/>
      <c r="V750" s="160"/>
      <c r="W750" s="160"/>
      <c r="X750" s="160"/>
      <c r="Y750" s="160"/>
      <c r="Z750" s="160"/>
      <c r="AA750" s="160"/>
      <c r="AB750" s="160"/>
      <c r="AC750" s="160"/>
      <c r="AD750" s="160"/>
      <c r="AE750" s="160"/>
      <c r="AF750" s="160"/>
      <c r="AG750" s="160"/>
      <c r="AH750" s="156"/>
      <c r="AI750" s="160"/>
      <c r="AJ750" s="160"/>
      <c r="AK750" s="160"/>
      <c r="AL750" s="160"/>
      <c r="AM750" s="225"/>
      <c r="AN750" s="160"/>
      <c r="AO750" s="160"/>
      <c r="AP750"/>
      <c r="AQ750"/>
      <c r="AR750" s="160"/>
      <c r="AS750" s="156"/>
      <c r="AT750" s="159"/>
      <c r="AU750" s="156"/>
    </row>
    <row r="751" spans="1:47" ht="14.4" x14ac:dyDescent="0.3">
      <c r="A751" s="214"/>
      <c r="B751" s="215"/>
      <c r="C751" s="215"/>
      <c r="D751" s="215"/>
      <c r="E751" s="215"/>
      <c r="F751" s="221"/>
      <c r="G751" s="215"/>
      <c r="H751" s="215"/>
      <c r="I751" s="215"/>
      <c r="J751" s="215"/>
      <c r="K751" s="214"/>
      <c r="L751" s="215"/>
      <c r="M751" s="156"/>
      <c r="N751" s="214"/>
      <c r="O751" s="214"/>
      <c r="P751" s="240"/>
      <c r="Q751" s="215"/>
      <c r="R751" s="215"/>
      <c r="S751" s="215"/>
      <c r="T751" s="215"/>
      <c r="AP751"/>
      <c r="AQ751"/>
    </row>
    <row r="752" spans="1:47" ht="14.4" x14ac:dyDescent="0.3">
      <c r="A752" s="214"/>
      <c r="B752" s="215"/>
      <c r="C752" s="215"/>
      <c r="D752" s="215"/>
      <c r="E752" s="215"/>
      <c r="F752" s="222"/>
      <c r="G752" s="215"/>
      <c r="H752" s="215"/>
      <c r="I752" s="215"/>
      <c r="J752" s="224"/>
      <c r="K752" s="215"/>
      <c r="L752" s="215"/>
      <c r="M752" s="160"/>
      <c r="N752" s="215"/>
      <c r="O752" s="222"/>
      <c r="P752" s="240"/>
      <c r="Q752" s="222"/>
      <c r="R752" s="215"/>
      <c r="S752" s="215"/>
      <c r="T752" s="215"/>
      <c r="U752" s="160"/>
      <c r="V752" s="160"/>
      <c r="W752" s="160"/>
      <c r="X752" s="160"/>
      <c r="Y752" s="160"/>
      <c r="Z752" s="160"/>
      <c r="AA752" s="160"/>
      <c r="AB752" s="160"/>
      <c r="AC752" s="160"/>
      <c r="AD752" s="160"/>
      <c r="AE752" s="160"/>
      <c r="AF752" s="160"/>
      <c r="AG752" s="160"/>
      <c r="AH752" s="156"/>
      <c r="AI752" s="160"/>
      <c r="AJ752" s="160"/>
      <c r="AK752" s="160"/>
      <c r="AL752" s="160"/>
      <c r="AM752" s="225"/>
      <c r="AN752" s="160"/>
      <c r="AO752" s="160"/>
      <c r="AP752"/>
      <c r="AQ752"/>
      <c r="AR752" s="160"/>
      <c r="AS752" s="156"/>
      <c r="AT752" s="159"/>
      <c r="AU752" s="156"/>
    </row>
    <row r="753" spans="1:47" ht="14.4" x14ac:dyDescent="0.3">
      <c r="A753" s="214"/>
      <c r="B753" s="215"/>
      <c r="C753" s="215"/>
      <c r="D753" s="215"/>
      <c r="E753" s="215"/>
      <c r="F753" s="222"/>
      <c r="G753" s="215"/>
      <c r="H753" s="215"/>
      <c r="I753" s="215"/>
      <c r="J753" s="224"/>
      <c r="K753" s="215"/>
      <c r="L753" s="215"/>
      <c r="M753" s="160"/>
      <c r="N753" s="215"/>
      <c r="O753" s="222"/>
      <c r="P753" s="240"/>
      <c r="Q753" s="222"/>
      <c r="R753" s="215"/>
      <c r="S753" s="215"/>
      <c r="T753" s="215"/>
      <c r="U753" s="160"/>
      <c r="V753" s="160"/>
      <c r="W753" s="160"/>
      <c r="X753" s="160"/>
      <c r="Y753" s="160"/>
      <c r="Z753" s="160"/>
      <c r="AA753" s="160"/>
      <c r="AB753" s="160"/>
      <c r="AC753" s="160"/>
      <c r="AD753" s="160"/>
      <c r="AE753" s="160"/>
      <c r="AF753" s="160"/>
      <c r="AG753" s="160"/>
      <c r="AH753" s="156"/>
      <c r="AI753" s="160"/>
      <c r="AJ753" s="160"/>
      <c r="AK753" s="160"/>
      <c r="AL753" s="160"/>
      <c r="AM753" s="225"/>
      <c r="AN753" s="160"/>
      <c r="AO753" s="160"/>
      <c r="AP753"/>
      <c r="AQ753"/>
      <c r="AR753" s="160"/>
      <c r="AS753" s="156"/>
      <c r="AT753" s="159"/>
      <c r="AU753" s="156"/>
    </row>
    <row r="754" spans="1:47" ht="14.4" x14ac:dyDescent="0.3">
      <c r="A754" s="214"/>
      <c r="B754" s="215"/>
      <c r="C754" s="215"/>
      <c r="D754" s="215"/>
      <c r="E754" s="215"/>
      <c r="F754" s="222"/>
      <c r="G754" s="215"/>
      <c r="H754" s="215"/>
      <c r="I754" s="215"/>
      <c r="J754" s="224"/>
      <c r="K754" s="215"/>
      <c r="L754" s="215"/>
      <c r="M754" s="160"/>
      <c r="N754" s="215"/>
      <c r="O754" s="222"/>
      <c r="P754" s="240"/>
      <c r="Q754" s="222"/>
      <c r="R754" s="215"/>
      <c r="S754" s="215"/>
      <c r="T754" s="215"/>
      <c r="U754" s="160"/>
      <c r="V754" s="160"/>
      <c r="W754" s="160"/>
      <c r="X754" s="160"/>
      <c r="Y754" s="160"/>
      <c r="Z754" s="160"/>
      <c r="AA754" s="160"/>
      <c r="AB754" s="160"/>
      <c r="AC754" s="160"/>
      <c r="AD754" s="160"/>
      <c r="AE754" s="160"/>
      <c r="AF754" s="160"/>
      <c r="AG754" s="160"/>
      <c r="AH754" s="156"/>
      <c r="AI754" s="160"/>
      <c r="AJ754" s="160"/>
      <c r="AK754" s="160"/>
      <c r="AL754" s="160"/>
      <c r="AM754" s="225"/>
      <c r="AN754" s="160"/>
      <c r="AO754" s="160"/>
      <c r="AP754"/>
      <c r="AQ754"/>
      <c r="AR754" s="160"/>
      <c r="AS754" s="156"/>
      <c r="AT754" s="159"/>
      <c r="AU754" s="156"/>
    </row>
    <row r="755" spans="1:47" ht="14.4" x14ac:dyDescent="0.3">
      <c r="A755" s="214"/>
      <c r="B755" s="215"/>
      <c r="C755" s="215"/>
      <c r="D755" s="215"/>
      <c r="E755" s="215"/>
      <c r="F755" s="221"/>
      <c r="G755" s="215"/>
      <c r="H755" s="215"/>
      <c r="I755" s="215"/>
      <c r="J755" s="215"/>
      <c r="K755" s="214"/>
      <c r="L755" s="215"/>
      <c r="M755" s="156"/>
      <c r="N755" s="214"/>
      <c r="O755" s="214"/>
      <c r="P755" s="240"/>
      <c r="Q755" s="215"/>
      <c r="R755" s="215"/>
      <c r="S755" s="215"/>
      <c r="T755" s="215"/>
      <c r="AP755"/>
      <c r="AQ755"/>
    </row>
    <row r="756" spans="1:47" ht="14.4" x14ac:dyDescent="0.3">
      <c r="A756" s="214"/>
      <c r="B756" s="215"/>
      <c r="C756" s="215"/>
      <c r="D756" s="215"/>
      <c r="E756" s="215"/>
      <c r="F756" s="222"/>
      <c r="G756" s="215"/>
      <c r="H756" s="215"/>
      <c r="I756" s="215"/>
      <c r="J756" s="224"/>
      <c r="K756" s="215"/>
      <c r="L756" s="215"/>
      <c r="M756" s="160"/>
      <c r="N756" s="215"/>
      <c r="O756" s="222"/>
      <c r="P756" s="240"/>
      <c r="Q756" s="222"/>
      <c r="R756" s="215"/>
      <c r="S756" s="215"/>
      <c r="T756" s="215"/>
      <c r="U756" s="160"/>
      <c r="V756" s="160"/>
      <c r="W756" s="160"/>
      <c r="X756" s="160"/>
      <c r="Y756" s="160"/>
      <c r="Z756" s="160"/>
      <c r="AA756" s="160"/>
      <c r="AB756" s="160"/>
      <c r="AC756" s="160"/>
      <c r="AD756" s="160"/>
      <c r="AE756" s="160"/>
      <c r="AF756" s="160"/>
      <c r="AG756" s="160"/>
      <c r="AH756" s="156"/>
      <c r="AI756" s="160"/>
      <c r="AJ756" s="160"/>
      <c r="AK756" s="160"/>
      <c r="AL756" s="160"/>
      <c r="AM756" s="225"/>
      <c r="AN756" s="160"/>
      <c r="AO756" s="160"/>
      <c r="AP756"/>
      <c r="AQ756"/>
      <c r="AR756" s="160"/>
      <c r="AS756" s="156"/>
      <c r="AT756" s="159"/>
      <c r="AU756" s="156"/>
    </row>
    <row r="757" spans="1:47" ht="14.4" x14ac:dyDescent="0.3">
      <c r="A757" s="214"/>
      <c r="B757" s="215"/>
      <c r="C757" s="215"/>
      <c r="D757" s="215"/>
      <c r="E757" s="215"/>
      <c r="F757" s="221"/>
      <c r="G757" s="215"/>
      <c r="H757" s="215"/>
      <c r="I757" s="215"/>
      <c r="J757" s="215"/>
      <c r="K757" s="214"/>
      <c r="L757" s="215"/>
      <c r="M757" s="156"/>
      <c r="N757" s="214"/>
      <c r="O757" s="214"/>
      <c r="P757" s="240"/>
      <c r="Q757" s="215"/>
      <c r="R757" s="215"/>
      <c r="S757" s="215"/>
      <c r="T757" s="215"/>
      <c r="AP757"/>
      <c r="AQ757"/>
    </row>
    <row r="758" spans="1:47" ht="14.4" x14ac:dyDescent="0.3">
      <c r="A758" s="214"/>
      <c r="B758" s="215"/>
      <c r="C758" s="215"/>
      <c r="D758" s="215"/>
      <c r="E758" s="215"/>
      <c r="F758" s="221"/>
      <c r="G758" s="215"/>
      <c r="H758" s="215"/>
      <c r="I758" s="215"/>
      <c r="J758" s="215"/>
      <c r="K758" s="214"/>
      <c r="L758" s="215"/>
      <c r="M758" s="156"/>
      <c r="N758" s="214"/>
      <c r="O758" s="214"/>
      <c r="P758" s="240"/>
      <c r="Q758" s="215"/>
      <c r="R758" s="215"/>
      <c r="S758" s="215"/>
      <c r="T758" s="215"/>
      <c r="AP758"/>
      <c r="AQ758"/>
    </row>
    <row r="759" spans="1:47" ht="14.4" x14ac:dyDescent="0.3">
      <c r="A759" s="214"/>
      <c r="B759" s="215"/>
      <c r="C759" s="215"/>
      <c r="D759" s="215"/>
      <c r="E759" s="215"/>
      <c r="F759" s="221"/>
      <c r="G759" s="215"/>
      <c r="H759" s="215"/>
      <c r="I759" s="215"/>
      <c r="J759" s="215"/>
      <c r="K759" s="214"/>
      <c r="L759" s="215"/>
      <c r="M759" s="226"/>
      <c r="N759" s="214"/>
      <c r="O759" s="214"/>
      <c r="P759" s="240"/>
      <c r="Q759" s="215"/>
      <c r="R759" s="215"/>
      <c r="S759" s="215"/>
      <c r="T759" s="215"/>
      <c r="AP759"/>
      <c r="AQ759"/>
    </row>
    <row r="760" spans="1:47" ht="14.4" x14ac:dyDescent="0.3">
      <c r="A760" s="214"/>
      <c r="B760" s="215"/>
      <c r="C760" s="215"/>
      <c r="D760" s="215"/>
      <c r="E760" s="215"/>
      <c r="F760" s="221"/>
      <c r="G760" s="215"/>
      <c r="H760" s="215"/>
      <c r="I760" s="215"/>
      <c r="J760" s="215"/>
      <c r="K760" s="214"/>
      <c r="L760" s="215"/>
      <c r="M760" s="222"/>
      <c r="N760" s="214"/>
      <c r="O760" s="214"/>
      <c r="P760" s="240"/>
      <c r="Q760" s="215"/>
      <c r="R760" s="215"/>
      <c r="S760" s="215"/>
      <c r="T760" s="215"/>
      <c r="AP760"/>
      <c r="AQ760"/>
    </row>
    <row r="761" spans="1:47" ht="14.4" x14ac:dyDescent="0.3">
      <c r="A761" s="214"/>
      <c r="B761" s="215"/>
      <c r="C761" s="215"/>
      <c r="D761" s="215"/>
      <c r="E761" s="215"/>
      <c r="F761" s="222"/>
      <c r="G761" s="215"/>
      <c r="H761" s="215"/>
      <c r="I761" s="215"/>
      <c r="J761" s="224"/>
      <c r="K761" s="215"/>
      <c r="L761" s="215"/>
      <c r="M761" s="160"/>
      <c r="N761" s="215"/>
      <c r="O761" s="222"/>
      <c r="P761" s="240"/>
      <c r="Q761" s="222"/>
      <c r="R761" s="215"/>
      <c r="S761" s="215"/>
      <c r="T761" s="215"/>
      <c r="U761" s="160"/>
      <c r="V761" s="160"/>
      <c r="W761" s="160"/>
      <c r="X761" s="160"/>
      <c r="Y761" s="160"/>
      <c r="Z761" s="160"/>
      <c r="AA761" s="160"/>
      <c r="AB761" s="160"/>
      <c r="AC761" s="160"/>
      <c r="AD761" s="160"/>
      <c r="AE761" s="160"/>
      <c r="AF761" s="160"/>
      <c r="AG761" s="160"/>
      <c r="AH761" s="156"/>
      <c r="AI761" s="160"/>
      <c r="AJ761" s="160"/>
      <c r="AK761" s="160"/>
      <c r="AL761" s="160"/>
      <c r="AM761" s="225"/>
      <c r="AN761" s="160"/>
      <c r="AO761" s="160"/>
      <c r="AP761"/>
      <c r="AQ761"/>
      <c r="AR761" s="160"/>
      <c r="AS761" s="156"/>
      <c r="AT761" s="159"/>
      <c r="AU761" s="156"/>
    </row>
    <row r="762" spans="1:47" ht="14.4" x14ac:dyDescent="0.3">
      <c r="A762" s="214"/>
      <c r="B762" s="215"/>
      <c r="C762" s="215"/>
      <c r="D762" s="215"/>
      <c r="E762" s="215"/>
      <c r="F762" s="221"/>
      <c r="G762" s="215"/>
      <c r="H762" s="215"/>
      <c r="I762" s="215"/>
      <c r="J762" s="215"/>
      <c r="K762" s="214"/>
      <c r="L762" s="215"/>
      <c r="M762" s="156"/>
      <c r="N762" s="214"/>
      <c r="O762" s="214"/>
      <c r="P762" s="240"/>
      <c r="Q762" s="215"/>
      <c r="R762" s="215"/>
      <c r="S762" s="215"/>
      <c r="T762" s="215"/>
      <c r="AP762"/>
      <c r="AQ762"/>
    </row>
    <row r="763" spans="1:47" ht="14.4" x14ac:dyDescent="0.3">
      <c r="A763" s="214"/>
      <c r="B763" s="215"/>
      <c r="C763" s="215"/>
      <c r="D763" s="215"/>
      <c r="E763" s="215"/>
      <c r="F763" s="222"/>
      <c r="G763" s="215"/>
      <c r="H763" s="215"/>
      <c r="I763" s="215"/>
      <c r="J763" s="224"/>
      <c r="K763" s="215"/>
      <c r="L763" s="215"/>
      <c r="M763" s="160"/>
      <c r="N763" s="215"/>
      <c r="O763" s="222"/>
      <c r="P763" s="240"/>
      <c r="Q763" s="222"/>
      <c r="R763" s="215"/>
      <c r="S763" s="215"/>
      <c r="T763" s="215"/>
      <c r="U763" s="160"/>
      <c r="V763" s="160"/>
      <c r="W763" s="160"/>
      <c r="X763" s="160"/>
      <c r="Y763" s="160"/>
      <c r="Z763" s="160"/>
      <c r="AA763" s="160"/>
      <c r="AB763" s="160"/>
      <c r="AC763" s="160"/>
      <c r="AD763" s="160"/>
      <c r="AE763" s="160"/>
      <c r="AF763" s="160"/>
      <c r="AG763" s="160"/>
      <c r="AH763" s="156"/>
      <c r="AI763" s="160"/>
      <c r="AJ763" s="160"/>
      <c r="AK763" s="160"/>
      <c r="AL763" s="160"/>
      <c r="AM763" s="225"/>
      <c r="AN763" s="160"/>
      <c r="AO763" s="160"/>
      <c r="AP763"/>
      <c r="AQ763"/>
      <c r="AR763" s="160"/>
      <c r="AS763" s="156"/>
      <c r="AT763" s="159"/>
      <c r="AU763" s="156"/>
    </row>
    <row r="764" spans="1:47" ht="14.4" x14ac:dyDescent="0.3">
      <c r="A764" s="214"/>
      <c r="B764" s="215"/>
      <c r="C764" s="215"/>
      <c r="D764" s="215"/>
      <c r="E764" s="215"/>
      <c r="F764" s="221"/>
      <c r="G764" s="215"/>
      <c r="H764" s="215"/>
      <c r="I764" s="215"/>
      <c r="J764" s="215"/>
      <c r="K764" s="214"/>
      <c r="L764" s="215"/>
      <c r="M764" s="156"/>
      <c r="N764" s="214"/>
      <c r="O764" s="214"/>
      <c r="P764" s="240"/>
      <c r="Q764" s="215"/>
      <c r="R764" s="215"/>
      <c r="S764" s="215"/>
      <c r="T764" s="215"/>
      <c r="AP764"/>
      <c r="AQ764"/>
    </row>
    <row r="765" spans="1:47" ht="14.4" x14ac:dyDescent="0.3">
      <c r="A765" s="214"/>
      <c r="B765" s="215"/>
      <c r="C765" s="215"/>
      <c r="D765" s="215"/>
      <c r="E765" s="215"/>
      <c r="F765" s="221"/>
      <c r="G765" s="215"/>
      <c r="H765" s="215"/>
      <c r="I765" s="215"/>
      <c r="J765" s="215"/>
      <c r="K765" s="214"/>
      <c r="L765" s="215"/>
      <c r="M765" s="156"/>
      <c r="N765" s="214"/>
      <c r="O765" s="214"/>
      <c r="P765" s="240"/>
      <c r="Q765" s="215"/>
      <c r="R765" s="215"/>
      <c r="S765" s="215"/>
      <c r="T765" s="215"/>
      <c r="AP765"/>
      <c r="AQ765"/>
    </row>
    <row r="766" spans="1:47" ht="14.4" x14ac:dyDescent="0.3">
      <c r="A766" s="214"/>
      <c r="B766" s="215"/>
      <c r="C766" s="215"/>
      <c r="D766" s="215"/>
      <c r="E766" s="215"/>
      <c r="F766" s="221"/>
      <c r="G766" s="215"/>
      <c r="H766" s="215"/>
      <c r="I766" s="215"/>
      <c r="J766" s="215"/>
      <c r="K766" s="214"/>
      <c r="L766" s="215"/>
      <c r="M766" s="156"/>
      <c r="N766" s="214"/>
      <c r="O766" s="214"/>
      <c r="P766" s="240"/>
      <c r="Q766" s="215"/>
      <c r="R766" s="215"/>
      <c r="S766" s="215"/>
      <c r="T766" s="215"/>
      <c r="AP766"/>
      <c r="AQ766"/>
    </row>
    <row r="767" spans="1:47" ht="14.4" x14ac:dyDescent="0.3">
      <c r="A767" s="214"/>
      <c r="B767" s="215"/>
      <c r="C767" s="215"/>
      <c r="D767" s="215"/>
      <c r="E767" s="215"/>
      <c r="F767" s="221"/>
      <c r="G767" s="215"/>
      <c r="H767" s="215"/>
      <c r="I767" s="215"/>
      <c r="J767" s="215"/>
      <c r="K767" s="214"/>
      <c r="L767" s="215"/>
      <c r="M767" s="226"/>
      <c r="N767" s="214"/>
      <c r="O767" s="214"/>
      <c r="P767" s="240"/>
      <c r="Q767" s="215"/>
      <c r="R767" s="215"/>
      <c r="S767" s="215"/>
      <c r="T767" s="215"/>
      <c r="AP767"/>
      <c r="AQ767"/>
    </row>
    <row r="768" spans="1:47" ht="14.4" x14ac:dyDescent="0.3">
      <c r="A768" s="214"/>
      <c r="B768" s="215"/>
      <c r="C768" s="215"/>
      <c r="D768" s="215"/>
      <c r="E768" s="215"/>
      <c r="F768" s="221"/>
      <c r="G768" s="215"/>
      <c r="H768" s="215"/>
      <c r="I768" s="215"/>
      <c r="J768" s="215"/>
      <c r="K768" s="214"/>
      <c r="L768" s="215"/>
      <c r="M768" s="156"/>
      <c r="N768" s="214"/>
      <c r="O768" s="214"/>
      <c r="P768" s="240"/>
      <c r="Q768" s="215"/>
      <c r="R768" s="215"/>
      <c r="S768" s="215"/>
      <c r="T768" s="215"/>
      <c r="AP768"/>
      <c r="AQ768"/>
    </row>
    <row r="769" spans="1:47" ht="14.4" x14ac:dyDescent="0.3">
      <c r="A769" s="214"/>
      <c r="B769" s="215"/>
      <c r="C769" s="215"/>
      <c r="D769" s="215"/>
      <c r="E769" s="215"/>
      <c r="F769" s="222"/>
      <c r="G769" s="215"/>
      <c r="H769" s="215"/>
      <c r="I769" s="215"/>
      <c r="J769" s="224"/>
      <c r="K769" s="215"/>
      <c r="L769" s="215"/>
      <c r="M769" s="160"/>
      <c r="N769" s="215"/>
      <c r="O769" s="222"/>
      <c r="P769" s="240"/>
      <c r="Q769" s="222"/>
      <c r="R769" s="215"/>
      <c r="S769" s="215"/>
      <c r="T769" s="215"/>
      <c r="U769" s="160"/>
      <c r="V769" s="160"/>
      <c r="W769" s="160"/>
      <c r="X769" s="160"/>
      <c r="Y769" s="160"/>
      <c r="Z769" s="160"/>
      <c r="AA769" s="160"/>
      <c r="AB769" s="160"/>
      <c r="AC769" s="160"/>
      <c r="AD769" s="160"/>
      <c r="AE769" s="160"/>
      <c r="AF769" s="160"/>
      <c r="AG769" s="160"/>
      <c r="AH769" s="156"/>
      <c r="AI769" s="160"/>
      <c r="AJ769" s="160"/>
      <c r="AK769" s="160"/>
      <c r="AL769" s="160"/>
      <c r="AM769" s="225"/>
      <c r="AN769" s="160"/>
      <c r="AO769" s="160"/>
      <c r="AP769"/>
      <c r="AQ769"/>
      <c r="AR769" s="160"/>
      <c r="AS769" s="156"/>
      <c r="AT769" s="159"/>
      <c r="AU769" s="156"/>
    </row>
    <row r="770" spans="1:47" ht="14.4" x14ac:dyDescent="0.3">
      <c r="A770" s="214"/>
      <c r="B770" s="215"/>
      <c r="C770" s="215"/>
      <c r="D770" s="215"/>
      <c r="E770" s="215"/>
      <c r="F770" s="221"/>
      <c r="G770" s="215"/>
      <c r="H770" s="215"/>
      <c r="I770" s="215"/>
      <c r="J770" s="215"/>
      <c r="K770" s="214"/>
      <c r="L770" s="215"/>
      <c r="M770" s="226"/>
      <c r="N770" s="214"/>
      <c r="O770" s="214"/>
      <c r="P770" s="240"/>
      <c r="Q770" s="215"/>
      <c r="R770" s="215"/>
      <c r="S770" s="215"/>
      <c r="T770" s="215"/>
      <c r="AP770"/>
      <c r="AQ770"/>
    </row>
    <row r="771" spans="1:47" ht="14.4" x14ac:dyDescent="0.3">
      <c r="A771" s="214"/>
      <c r="B771" s="215"/>
      <c r="C771" s="215"/>
      <c r="D771" s="215"/>
      <c r="E771" s="215"/>
      <c r="F771" s="222"/>
      <c r="G771" s="215"/>
      <c r="H771" s="215"/>
      <c r="I771" s="215"/>
      <c r="J771" s="224"/>
      <c r="K771" s="215"/>
      <c r="L771" s="215"/>
      <c r="M771" s="160"/>
      <c r="N771" s="215"/>
      <c r="O771" s="222"/>
      <c r="P771" s="240"/>
      <c r="Q771" s="222"/>
      <c r="R771" s="215"/>
      <c r="S771" s="215"/>
      <c r="T771" s="215"/>
      <c r="U771" s="160"/>
      <c r="V771" s="160"/>
      <c r="W771" s="160"/>
      <c r="X771" s="160"/>
      <c r="Y771" s="160"/>
      <c r="Z771" s="160"/>
      <c r="AA771" s="160"/>
      <c r="AB771" s="160"/>
      <c r="AC771" s="160"/>
      <c r="AD771" s="160"/>
      <c r="AE771" s="160"/>
      <c r="AF771" s="160"/>
      <c r="AG771" s="160"/>
      <c r="AH771" s="156"/>
      <c r="AI771" s="160"/>
      <c r="AJ771" s="160"/>
      <c r="AK771" s="160"/>
      <c r="AL771" s="160"/>
      <c r="AM771" s="225"/>
      <c r="AN771" s="160"/>
      <c r="AO771" s="160"/>
      <c r="AP771"/>
      <c r="AQ771"/>
      <c r="AR771" s="160"/>
      <c r="AS771" s="156"/>
      <c r="AT771" s="159"/>
      <c r="AU771" s="156"/>
    </row>
    <row r="772" spans="1:47" ht="14.4" x14ac:dyDescent="0.3">
      <c r="A772" s="214"/>
      <c r="B772" s="215"/>
      <c r="C772" s="215"/>
      <c r="D772" s="215"/>
      <c r="E772" s="215"/>
      <c r="F772" s="222"/>
      <c r="G772" s="215"/>
      <c r="H772" s="215"/>
      <c r="I772" s="215"/>
      <c r="J772" s="224"/>
      <c r="K772" s="215"/>
      <c r="L772" s="215"/>
      <c r="M772" s="160"/>
      <c r="N772" s="215"/>
      <c r="O772" s="222"/>
      <c r="P772" s="240"/>
      <c r="Q772" s="222"/>
      <c r="R772" s="215"/>
      <c r="S772" s="215"/>
      <c r="T772" s="215"/>
      <c r="U772" s="160"/>
      <c r="V772" s="160"/>
      <c r="W772" s="160"/>
      <c r="X772" s="160"/>
      <c r="Y772" s="160"/>
      <c r="Z772" s="160"/>
      <c r="AA772" s="160"/>
      <c r="AB772" s="160"/>
      <c r="AC772" s="160"/>
      <c r="AD772" s="160"/>
      <c r="AE772" s="160"/>
      <c r="AF772" s="160"/>
      <c r="AG772" s="160"/>
      <c r="AH772" s="156"/>
      <c r="AI772" s="160"/>
      <c r="AJ772" s="160"/>
      <c r="AK772" s="160"/>
      <c r="AL772" s="160"/>
      <c r="AM772" s="225"/>
      <c r="AN772" s="160"/>
      <c r="AO772" s="160"/>
      <c r="AP772"/>
      <c r="AQ772"/>
      <c r="AR772" s="160"/>
      <c r="AS772" s="156"/>
      <c r="AT772" s="159"/>
      <c r="AU772" s="156"/>
    </row>
    <row r="773" spans="1:47" ht="14.4" x14ac:dyDescent="0.3">
      <c r="A773" s="214"/>
      <c r="B773" s="215"/>
      <c r="C773" s="215"/>
      <c r="D773" s="215"/>
      <c r="E773" s="215"/>
      <c r="F773" s="222"/>
      <c r="G773" s="215"/>
      <c r="H773" s="215"/>
      <c r="I773" s="215"/>
      <c r="J773" s="224"/>
      <c r="K773" s="215"/>
      <c r="L773" s="215"/>
      <c r="M773" s="160"/>
      <c r="N773" s="215"/>
      <c r="O773" s="222"/>
      <c r="P773" s="240"/>
      <c r="Q773" s="222"/>
      <c r="R773" s="215"/>
      <c r="S773" s="215"/>
      <c r="T773" s="215"/>
      <c r="U773" s="160"/>
      <c r="V773" s="160"/>
      <c r="W773" s="160"/>
      <c r="X773" s="160"/>
      <c r="Y773" s="160"/>
      <c r="Z773" s="160"/>
      <c r="AA773" s="160"/>
      <c r="AB773" s="160"/>
      <c r="AC773" s="160"/>
      <c r="AD773" s="160"/>
      <c r="AE773" s="160"/>
      <c r="AF773" s="160"/>
      <c r="AG773" s="160"/>
      <c r="AH773" s="156"/>
      <c r="AI773" s="160"/>
      <c r="AJ773" s="160"/>
      <c r="AK773" s="160"/>
      <c r="AL773" s="160"/>
      <c r="AM773" s="225"/>
      <c r="AN773" s="160"/>
      <c r="AO773" s="160"/>
      <c r="AP773"/>
      <c r="AQ773"/>
    </row>
    <row r="774" spans="1:47" ht="14.4" x14ac:dyDescent="0.3">
      <c r="A774" s="214"/>
      <c r="B774" s="215"/>
      <c r="C774" s="215"/>
      <c r="D774" s="215"/>
      <c r="E774" s="215"/>
      <c r="F774" s="222"/>
      <c r="G774" s="215"/>
      <c r="H774" s="215"/>
      <c r="I774" s="215"/>
      <c r="J774" s="224"/>
      <c r="K774" s="215"/>
      <c r="L774" s="215"/>
      <c r="M774" s="160"/>
      <c r="N774" s="215"/>
      <c r="O774" s="222"/>
      <c r="P774" s="240"/>
      <c r="Q774" s="222"/>
      <c r="R774" s="215"/>
      <c r="S774" s="215"/>
      <c r="T774" s="215"/>
      <c r="U774" s="160"/>
      <c r="V774" s="160"/>
      <c r="W774" s="160"/>
      <c r="X774" s="160"/>
      <c r="Y774" s="160"/>
      <c r="Z774" s="160"/>
      <c r="AA774" s="160"/>
      <c r="AB774" s="160"/>
      <c r="AC774" s="160"/>
      <c r="AD774" s="160"/>
      <c r="AE774" s="160"/>
      <c r="AF774" s="160"/>
      <c r="AG774" s="160"/>
      <c r="AH774" s="156"/>
      <c r="AI774" s="160"/>
      <c r="AJ774" s="160"/>
      <c r="AK774" s="160"/>
      <c r="AL774" s="160"/>
      <c r="AM774" s="225"/>
      <c r="AN774" s="160"/>
      <c r="AO774" s="160"/>
      <c r="AP774"/>
      <c r="AQ774"/>
      <c r="AR774" s="160"/>
      <c r="AS774" s="156"/>
      <c r="AT774" s="159"/>
      <c r="AU774" s="156"/>
    </row>
    <row r="775" spans="1:47" ht="14.4" x14ac:dyDescent="0.3">
      <c r="A775" s="214"/>
      <c r="B775" s="215"/>
      <c r="C775" s="215"/>
      <c r="D775" s="215"/>
      <c r="E775" s="215"/>
      <c r="F775" s="221"/>
      <c r="G775" s="215"/>
      <c r="H775" s="215"/>
      <c r="I775" s="215"/>
      <c r="J775" s="215"/>
      <c r="K775" s="214"/>
      <c r="L775" s="215"/>
      <c r="M775" s="156"/>
      <c r="N775" s="214"/>
      <c r="O775" s="214"/>
      <c r="P775" s="240"/>
      <c r="Q775" s="215"/>
      <c r="R775" s="215"/>
      <c r="S775" s="215"/>
      <c r="T775" s="215"/>
      <c r="AP775"/>
      <c r="AQ775"/>
    </row>
    <row r="776" spans="1:47" ht="14.4" x14ac:dyDescent="0.3">
      <c r="A776" s="214"/>
      <c r="B776" s="215"/>
      <c r="C776" s="215"/>
      <c r="D776" s="215"/>
      <c r="E776" s="215"/>
      <c r="F776" s="221"/>
      <c r="G776" s="215"/>
      <c r="H776" s="215"/>
      <c r="I776" s="215"/>
      <c r="J776" s="215"/>
      <c r="K776" s="214"/>
      <c r="L776" s="215"/>
      <c r="M776" s="156"/>
      <c r="N776" s="214"/>
      <c r="O776" s="214"/>
      <c r="P776" s="240"/>
      <c r="Q776" s="215"/>
      <c r="R776" s="215"/>
      <c r="S776" s="215"/>
      <c r="T776" s="215"/>
      <c r="AP776"/>
      <c r="AQ776"/>
    </row>
    <row r="777" spans="1:47" ht="14.4" x14ac:dyDescent="0.3">
      <c r="A777" s="214"/>
      <c r="B777" s="215"/>
      <c r="C777" s="215"/>
      <c r="D777" s="215"/>
      <c r="E777" s="215"/>
      <c r="F777" s="221"/>
      <c r="G777" s="215"/>
      <c r="H777" s="215"/>
      <c r="I777" s="215"/>
      <c r="J777" s="215"/>
      <c r="K777" s="214"/>
      <c r="L777" s="215"/>
      <c r="M777" s="156"/>
      <c r="N777" s="214"/>
      <c r="O777" s="214"/>
      <c r="P777" s="240"/>
      <c r="Q777" s="215"/>
      <c r="R777" s="215"/>
      <c r="S777" s="215"/>
      <c r="T777" s="215"/>
      <c r="AP777"/>
      <c r="AQ777"/>
    </row>
    <row r="778" spans="1:47" ht="14.4" x14ac:dyDescent="0.3">
      <c r="A778" s="214"/>
      <c r="B778" s="215"/>
      <c r="C778" s="215"/>
      <c r="D778" s="215"/>
      <c r="E778" s="215"/>
      <c r="F778" s="221"/>
      <c r="G778" s="215"/>
      <c r="H778" s="215"/>
      <c r="I778" s="215"/>
      <c r="J778" s="215"/>
      <c r="K778" s="214"/>
      <c r="L778" s="215"/>
      <c r="M778" s="222"/>
      <c r="N778" s="214"/>
      <c r="O778" s="214"/>
      <c r="P778" s="240"/>
      <c r="Q778" s="215"/>
      <c r="R778" s="215"/>
      <c r="S778" s="215"/>
      <c r="T778" s="215"/>
      <c r="AP778"/>
      <c r="AQ778"/>
    </row>
    <row r="779" spans="1:47" ht="14.4" x14ac:dyDescent="0.3">
      <c r="A779" s="214"/>
      <c r="B779" s="215"/>
      <c r="C779" s="215"/>
      <c r="D779" s="215"/>
      <c r="E779" s="215"/>
      <c r="F779" s="222"/>
      <c r="G779" s="215"/>
      <c r="H779" s="215"/>
      <c r="I779" s="215"/>
      <c r="J779" s="224"/>
      <c r="K779" s="215"/>
      <c r="L779" s="215"/>
      <c r="M779" s="160"/>
      <c r="N779" s="215"/>
      <c r="O779" s="222"/>
      <c r="P779" s="240"/>
      <c r="Q779" s="222"/>
      <c r="R779" s="215"/>
      <c r="S779" s="215"/>
      <c r="T779" s="215"/>
      <c r="U779" s="160"/>
      <c r="V779" s="160"/>
      <c r="W779" s="160"/>
      <c r="X779" s="160"/>
      <c r="Y779" s="160"/>
      <c r="Z779" s="160"/>
      <c r="AA779" s="160"/>
      <c r="AB779" s="160"/>
      <c r="AC779" s="160"/>
      <c r="AD779" s="160"/>
      <c r="AE779" s="160"/>
      <c r="AF779" s="160"/>
      <c r="AG779" s="160"/>
      <c r="AH779" s="156"/>
      <c r="AI779" s="160"/>
      <c r="AJ779" s="160"/>
      <c r="AK779" s="160"/>
      <c r="AL779" s="160"/>
      <c r="AM779" s="225"/>
      <c r="AN779" s="160"/>
      <c r="AO779" s="160"/>
      <c r="AP779"/>
      <c r="AQ779"/>
      <c r="AR779" s="160"/>
      <c r="AS779" s="156"/>
      <c r="AT779" s="159"/>
      <c r="AU779" s="156"/>
    </row>
    <row r="780" spans="1:47" ht="14.4" x14ac:dyDescent="0.3">
      <c r="A780" s="214"/>
      <c r="B780" s="215"/>
      <c r="C780" s="215"/>
      <c r="D780" s="215"/>
      <c r="E780" s="215"/>
      <c r="F780" s="222"/>
      <c r="G780" s="215"/>
      <c r="H780" s="215"/>
      <c r="I780" s="215"/>
      <c r="J780" s="224"/>
      <c r="K780" s="215"/>
      <c r="L780" s="215"/>
      <c r="M780" s="160"/>
      <c r="N780" s="215"/>
      <c r="O780" s="222"/>
      <c r="P780" s="240"/>
      <c r="Q780" s="222"/>
      <c r="R780" s="215"/>
      <c r="S780" s="215"/>
      <c r="T780" s="215"/>
      <c r="U780" s="160"/>
      <c r="V780" s="160"/>
      <c r="W780" s="160"/>
      <c r="X780" s="160"/>
      <c r="Y780" s="160"/>
      <c r="Z780" s="160"/>
      <c r="AA780" s="160"/>
      <c r="AB780" s="160"/>
      <c r="AC780" s="160"/>
      <c r="AD780" s="160"/>
      <c r="AE780" s="160"/>
      <c r="AF780" s="160"/>
      <c r="AG780" s="160"/>
      <c r="AH780" s="156"/>
      <c r="AI780" s="160"/>
      <c r="AJ780" s="160"/>
      <c r="AK780" s="160"/>
      <c r="AL780" s="160"/>
      <c r="AM780" s="225"/>
      <c r="AN780" s="160"/>
      <c r="AO780" s="160"/>
      <c r="AP780"/>
      <c r="AQ780"/>
      <c r="AR780" s="160"/>
      <c r="AS780" s="156"/>
      <c r="AT780" s="159"/>
      <c r="AU780" s="156"/>
    </row>
    <row r="781" spans="1:47" ht="14.4" x14ac:dyDescent="0.3">
      <c r="A781" s="214"/>
      <c r="B781" s="215"/>
      <c r="C781" s="215"/>
      <c r="D781" s="215"/>
      <c r="E781" s="215"/>
      <c r="F781" s="222"/>
      <c r="G781" s="215"/>
      <c r="H781" s="215"/>
      <c r="I781" s="215"/>
      <c r="J781" s="224"/>
      <c r="K781" s="215"/>
      <c r="L781" s="215"/>
      <c r="M781" s="160"/>
      <c r="N781" s="215"/>
      <c r="O781" s="222"/>
      <c r="P781" s="240"/>
      <c r="Q781" s="222"/>
      <c r="R781" s="215"/>
      <c r="S781" s="215"/>
      <c r="T781" s="215"/>
      <c r="U781" s="160"/>
      <c r="V781" s="160"/>
      <c r="W781" s="160"/>
      <c r="X781" s="160"/>
      <c r="Y781" s="160"/>
      <c r="Z781" s="160"/>
      <c r="AA781" s="160"/>
      <c r="AB781" s="160"/>
      <c r="AC781" s="160"/>
      <c r="AD781" s="160"/>
      <c r="AE781" s="160"/>
      <c r="AF781" s="160"/>
      <c r="AG781" s="160"/>
      <c r="AH781" s="156"/>
      <c r="AI781" s="160"/>
      <c r="AJ781" s="160"/>
      <c r="AK781" s="160"/>
      <c r="AL781" s="160"/>
      <c r="AM781" s="225"/>
      <c r="AN781" s="160"/>
      <c r="AO781" s="160"/>
      <c r="AP781"/>
      <c r="AQ781"/>
      <c r="AR781" s="160"/>
      <c r="AS781" s="156"/>
      <c r="AT781" s="159"/>
      <c r="AU781" s="156"/>
    </row>
    <row r="782" spans="1:47" ht="14.4" x14ac:dyDescent="0.3">
      <c r="A782" s="214"/>
      <c r="B782" s="215"/>
      <c r="C782" s="215"/>
      <c r="D782" s="215"/>
      <c r="E782" s="215"/>
      <c r="F782" s="221"/>
      <c r="G782" s="215"/>
      <c r="H782" s="215"/>
      <c r="I782" s="215"/>
      <c r="J782" s="215"/>
      <c r="K782" s="214"/>
      <c r="L782" s="215"/>
      <c r="M782" s="156"/>
      <c r="N782" s="214"/>
      <c r="O782" s="214"/>
      <c r="P782" s="240"/>
      <c r="Q782" s="215"/>
      <c r="R782" s="215"/>
      <c r="S782" s="215"/>
      <c r="T782" s="215"/>
      <c r="AP782"/>
      <c r="AQ782"/>
    </row>
    <row r="783" spans="1:47" ht="14.4" x14ac:dyDescent="0.3">
      <c r="A783" s="214"/>
      <c r="B783" s="215"/>
      <c r="C783" s="215"/>
      <c r="D783" s="215"/>
      <c r="E783" s="215"/>
      <c r="F783" s="222"/>
      <c r="G783" s="215"/>
      <c r="H783" s="215"/>
      <c r="I783" s="215"/>
      <c r="J783" s="224"/>
      <c r="K783" s="215"/>
      <c r="L783" s="215"/>
      <c r="M783" s="160"/>
      <c r="N783" s="215"/>
      <c r="O783" s="222"/>
      <c r="P783" s="240"/>
      <c r="Q783" s="222"/>
      <c r="R783" s="215"/>
      <c r="S783" s="215"/>
      <c r="T783" s="215"/>
      <c r="U783" s="160"/>
      <c r="V783" s="160"/>
      <c r="W783" s="160"/>
      <c r="X783" s="160"/>
      <c r="Y783" s="160"/>
      <c r="Z783" s="160"/>
      <c r="AA783" s="160"/>
      <c r="AB783" s="160"/>
      <c r="AC783" s="160"/>
      <c r="AD783" s="160"/>
      <c r="AE783" s="160"/>
      <c r="AF783" s="160"/>
      <c r="AG783" s="160"/>
      <c r="AH783" s="156"/>
      <c r="AI783" s="160"/>
      <c r="AJ783" s="160"/>
      <c r="AK783" s="160"/>
      <c r="AL783" s="160"/>
      <c r="AM783" s="225"/>
      <c r="AN783" s="160"/>
      <c r="AO783" s="160"/>
      <c r="AP783"/>
      <c r="AQ783"/>
      <c r="AR783" s="160"/>
      <c r="AS783" s="156"/>
      <c r="AT783" s="159"/>
      <c r="AU783" s="156"/>
    </row>
    <row r="784" spans="1:47" ht="14.4" x14ac:dyDescent="0.3">
      <c r="A784" s="214"/>
      <c r="B784" s="215"/>
      <c r="C784" s="215"/>
      <c r="D784" s="215"/>
      <c r="E784" s="215"/>
      <c r="F784" s="222"/>
      <c r="G784" s="215"/>
      <c r="H784" s="215"/>
      <c r="I784" s="215"/>
      <c r="J784" s="224"/>
      <c r="K784" s="215"/>
      <c r="L784" s="215"/>
      <c r="M784" s="160"/>
      <c r="N784" s="215"/>
      <c r="O784" s="222"/>
      <c r="P784" s="240"/>
      <c r="Q784" s="222"/>
      <c r="R784" s="215"/>
      <c r="S784" s="215"/>
      <c r="T784" s="215"/>
      <c r="U784" s="160"/>
      <c r="V784" s="160"/>
      <c r="W784" s="160"/>
      <c r="X784" s="160"/>
      <c r="Y784" s="160"/>
      <c r="Z784" s="160"/>
      <c r="AA784" s="160"/>
      <c r="AB784" s="160"/>
      <c r="AC784" s="160"/>
      <c r="AD784" s="160"/>
      <c r="AE784" s="160"/>
      <c r="AF784" s="160"/>
      <c r="AG784" s="160"/>
      <c r="AH784" s="156"/>
      <c r="AI784" s="160"/>
      <c r="AJ784" s="160"/>
      <c r="AK784" s="160"/>
      <c r="AL784" s="160"/>
      <c r="AM784" s="225"/>
      <c r="AN784" s="160"/>
      <c r="AO784" s="160"/>
      <c r="AP784"/>
      <c r="AQ784"/>
      <c r="AR784" s="160"/>
      <c r="AS784" s="156"/>
      <c r="AT784" s="159"/>
      <c r="AU784" s="156"/>
    </row>
    <row r="785" spans="1:47" ht="14.4" x14ac:dyDescent="0.3">
      <c r="A785" s="214"/>
      <c r="B785" s="215"/>
      <c r="C785" s="215"/>
      <c r="D785" s="215"/>
      <c r="E785" s="215"/>
      <c r="F785" s="222"/>
      <c r="G785" s="215"/>
      <c r="H785" s="215"/>
      <c r="I785" s="215"/>
      <c r="J785" s="224"/>
      <c r="K785" s="215"/>
      <c r="L785" s="215"/>
      <c r="M785" s="160"/>
      <c r="N785" s="215"/>
      <c r="O785" s="222"/>
      <c r="P785" s="240"/>
      <c r="Q785" s="222"/>
      <c r="R785" s="215"/>
      <c r="S785" s="215"/>
      <c r="T785" s="215"/>
      <c r="U785" s="160"/>
      <c r="V785" s="160"/>
      <c r="W785" s="160"/>
      <c r="X785" s="160"/>
      <c r="Y785" s="160"/>
      <c r="Z785" s="160"/>
      <c r="AA785" s="160"/>
      <c r="AB785" s="160"/>
      <c r="AC785" s="160"/>
      <c r="AD785" s="160"/>
      <c r="AE785" s="160"/>
      <c r="AF785" s="160"/>
      <c r="AG785" s="160"/>
      <c r="AH785" s="156"/>
      <c r="AI785" s="160"/>
      <c r="AJ785" s="160"/>
      <c r="AK785" s="160"/>
      <c r="AL785" s="160"/>
      <c r="AM785" s="225"/>
      <c r="AN785" s="160"/>
      <c r="AO785" s="160"/>
      <c r="AP785"/>
      <c r="AQ785"/>
      <c r="AR785" s="160"/>
      <c r="AS785" s="156"/>
      <c r="AT785" s="159"/>
      <c r="AU785" s="156"/>
    </row>
    <row r="786" spans="1:47" ht="14.4" x14ac:dyDescent="0.3">
      <c r="A786" s="214"/>
      <c r="B786" s="215"/>
      <c r="C786" s="215"/>
      <c r="D786" s="215"/>
      <c r="E786" s="215"/>
      <c r="F786" s="222"/>
      <c r="G786" s="215"/>
      <c r="H786" s="215"/>
      <c r="I786" s="215"/>
      <c r="J786" s="224"/>
      <c r="K786" s="215"/>
      <c r="L786" s="215"/>
      <c r="M786" s="160"/>
      <c r="N786" s="215"/>
      <c r="O786" s="222"/>
      <c r="P786" s="240"/>
      <c r="Q786" s="222"/>
      <c r="R786" s="215"/>
      <c r="S786" s="215"/>
      <c r="T786" s="215"/>
      <c r="U786" s="160"/>
      <c r="V786" s="160"/>
      <c r="W786" s="160"/>
      <c r="X786" s="160"/>
      <c r="Y786" s="160"/>
      <c r="Z786" s="160"/>
      <c r="AA786" s="160"/>
      <c r="AB786" s="160"/>
      <c r="AC786" s="160"/>
      <c r="AD786" s="160"/>
      <c r="AE786" s="160"/>
      <c r="AF786" s="160"/>
      <c r="AG786" s="160"/>
      <c r="AH786" s="156"/>
      <c r="AI786" s="160"/>
      <c r="AJ786" s="160"/>
      <c r="AK786" s="160"/>
      <c r="AL786" s="160"/>
      <c r="AM786" s="225"/>
      <c r="AN786" s="160"/>
      <c r="AO786" s="160"/>
      <c r="AP786"/>
      <c r="AQ786"/>
      <c r="AR786" s="160"/>
      <c r="AS786" s="156"/>
      <c r="AT786" s="159"/>
      <c r="AU786" s="156"/>
    </row>
    <row r="787" spans="1:47" ht="14.4" x14ac:dyDescent="0.3">
      <c r="A787" s="214"/>
      <c r="B787" s="215"/>
      <c r="C787" s="215"/>
      <c r="D787" s="215"/>
      <c r="E787" s="215"/>
      <c r="F787" s="221"/>
      <c r="G787" s="215"/>
      <c r="H787" s="215"/>
      <c r="I787" s="215"/>
      <c r="J787" s="215"/>
      <c r="K787" s="214"/>
      <c r="L787" s="215"/>
      <c r="M787" s="156"/>
      <c r="N787" s="214"/>
      <c r="O787" s="214"/>
      <c r="P787" s="240"/>
      <c r="Q787" s="215"/>
      <c r="R787" s="215"/>
      <c r="S787" s="215"/>
      <c r="T787" s="215"/>
      <c r="AP787"/>
      <c r="AQ787"/>
    </row>
    <row r="788" spans="1:47" ht="14.4" x14ac:dyDescent="0.3">
      <c r="A788" s="214"/>
      <c r="B788" s="215"/>
      <c r="C788" s="215"/>
      <c r="D788" s="215"/>
      <c r="E788" s="215"/>
      <c r="F788" s="221"/>
      <c r="G788" s="215"/>
      <c r="H788" s="215"/>
      <c r="I788" s="215"/>
      <c r="J788" s="215"/>
      <c r="K788" s="214"/>
      <c r="L788" s="215"/>
      <c r="M788" s="156"/>
      <c r="N788" s="214"/>
      <c r="O788" s="214"/>
      <c r="P788" s="240"/>
      <c r="Q788" s="215"/>
      <c r="R788" s="215"/>
      <c r="S788" s="215"/>
      <c r="T788" s="215"/>
      <c r="AP788"/>
      <c r="AQ788"/>
    </row>
    <row r="789" spans="1:47" ht="14.4" x14ac:dyDescent="0.3">
      <c r="A789" s="214"/>
      <c r="B789" s="215"/>
      <c r="C789" s="215"/>
      <c r="D789" s="215"/>
      <c r="E789" s="215"/>
      <c r="F789" s="221"/>
      <c r="G789" s="215"/>
      <c r="H789" s="215"/>
      <c r="I789" s="215"/>
      <c r="J789" s="215"/>
      <c r="K789" s="214"/>
      <c r="L789" s="215"/>
      <c r="M789" s="156"/>
      <c r="N789" s="214"/>
      <c r="O789" s="214"/>
      <c r="P789" s="240"/>
      <c r="Q789" s="215"/>
      <c r="R789" s="215"/>
      <c r="S789" s="215"/>
      <c r="T789" s="215"/>
      <c r="AP789"/>
      <c r="AQ789"/>
    </row>
    <row r="790" spans="1:47" ht="14.4" x14ac:dyDescent="0.3">
      <c r="A790" s="214"/>
      <c r="B790" s="215"/>
      <c r="C790" s="215"/>
      <c r="D790" s="215"/>
      <c r="E790" s="215"/>
      <c r="F790" s="221"/>
      <c r="G790" s="215"/>
      <c r="H790" s="215"/>
      <c r="I790" s="215"/>
      <c r="J790" s="215"/>
      <c r="K790" s="214"/>
      <c r="L790" s="215"/>
      <c r="M790" s="156"/>
      <c r="N790" s="214"/>
      <c r="O790" s="214"/>
      <c r="P790" s="240"/>
      <c r="Q790" s="215"/>
      <c r="R790" s="215"/>
      <c r="S790" s="215"/>
      <c r="T790" s="215"/>
      <c r="AP790"/>
      <c r="AQ790"/>
    </row>
    <row r="791" spans="1:47" ht="14.4" x14ac:dyDescent="0.3">
      <c r="A791" s="214"/>
      <c r="B791" s="215"/>
      <c r="C791" s="215"/>
      <c r="D791" s="215"/>
      <c r="E791" s="215"/>
      <c r="F791" s="221"/>
      <c r="G791" s="215"/>
      <c r="H791" s="215"/>
      <c r="I791" s="215"/>
      <c r="J791" s="215"/>
      <c r="K791" s="214"/>
      <c r="L791" s="215"/>
      <c r="M791" s="156"/>
      <c r="N791" s="214"/>
      <c r="O791" s="214"/>
      <c r="P791" s="240"/>
      <c r="Q791" s="215"/>
      <c r="R791" s="215"/>
      <c r="S791" s="215"/>
      <c r="T791" s="215"/>
      <c r="AP791"/>
      <c r="AQ791"/>
    </row>
    <row r="792" spans="1:47" ht="14.4" x14ac:dyDescent="0.3">
      <c r="A792" s="214"/>
      <c r="B792" s="215"/>
      <c r="C792" s="215"/>
      <c r="D792" s="215"/>
      <c r="E792" s="215"/>
      <c r="F792" s="221"/>
      <c r="G792" s="215"/>
      <c r="H792" s="215"/>
      <c r="I792" s="215"/>
      <c r="J792" s="215"/>
      <c r="K792" s="214"/>
      <c r="L792" s="215"/>
      <c r="M792" s="156"/>
      <c r="N792" s="214"/>
      <c r="O792" s="214"/>
      <c r="P792" s="240"/>
      <c r="Q792" s="215"/>
      <c r="R792" s="215"/>
      <c r="S792" s="215"/>
      <c r="T792" s="215"/>
      <c r="AP792"/>
      <c r="AQ792"/>
    </row>
    <row r="793" spans="1:47" ht="14.4" x14ac:dyDescent="0.3">
      <c r="A793" s="214"/>
      <c r="B793" s="215"/>
      <c r="C793" s="215"/>
      <c r="D793" s="215"/>
      <c r="E793" s="215"/>
      <c r="F793" s="222"/>
      <c r="G793" s="215"/>
      <c r="H793" s="215"/>
      <c r="I793" s="215"/>
      <c r="J793" s="224"/>
      <c r="K793" s="215"/>
      <c r="L793" s="215"/>
      <c r="M793" s="215"/>
      <c r="N793" s="215"/>
      <c r="O793" s="222"/>
      <c r="P793" s="240"/>
      <c r="Q793" s="222"/>
      <c r="R793" s="215"/>
      <c r="S793" s="215"/>
      <c r="T793" s="215"/>
      <c r="U793" s="160"/>
      <c r="V793" s="160"/>
      <c r="W793" s="160"/>
      <c r="X793" s="160"/>
      <c r="Y793" s="160"/>
      <c r="Z793" s="160"/>
      <c r="AA793" s="160"/>
      <c r="AB793" s="160"/>
      <c r="AC793" s="160"/>
      <c r="AD793" s="160"/>
      <c r="AE793" s="160"/>
      <c r="AF793" s="160"/>
      <c r="AG793" s="160"/>
      <c r="AH793" s="156"/>
      <c r="AI793" s="160"/>
      <c r="AJ793" s="160"/>
      <c r="AK793" s="160"/>
      <c r="AL793" s="160"/>
      <c r="AM793" s="225"/>
      <c r="AN793" s="160"/>
      <c r="AO793" s="160"/>
      <c r="AP793"/>
      <c r="AQ793"/>
      <c r="AR793" s="160"/>
      <c r="AS793" s="156"/>
      <c r="AT793" s="159"/>
      <c r="AU793" s="156"/>
    </row>
    <row r="794" spans="1:47" ht="14.4" x14ac:dyDescent="0.3">
      <c r="A794" s="214"/>
      <c r="B794" s="215"/>
      <c r="C794" s="215"/>
      <c r="D794" s="215"/>
      <c r="E794" s="215"/>
      <c r="F794" s="222"/>
      <c r="G794" s="215"/>
      <c r="H794" s="215"/>
      <c r="I794" s="215"/>
      <c r="J794" s="224"/>
      <c r="K794" s="215"/>
      <c r="L794" s="215"/>
      <c r="M794" s="215"/>
      <c r="N794" s="215"/>
      <c r="O794" s="222"/>
      <c r="P794" s="240"/>
      <c r="Q794" s="222"/>
      <c r="R794" s="215"/>
      <c r="S794" s="215"/>
      <c r="T794" s="215"/>
      <c r="U794" s="160"/>
      <c r="V794" s="160"/>
      <c r="W794" s="160"/>
      <c r="X794" s="160"/>
      <c r="Y794" s="160"/>
      <c r="Z794" s="160"/>
      <c r="AA794" s="160"/>
      <c r="AB794" s="160"/>
      <c r="AC794" s="160"/>
      <c r="AD794" s="160"/>
      <c r="AE794" s="160"/>
      <c r="AF794" s="160"/>
      <c r="AG794" s="160"/>
      <c r="AH794" s="156"/>
      <c r="AI794" s="160"/>
      <c r="AJ794" s="160"/>
      <c r="AK794" s="160"/>
      <c r="AL794" s="160"/>
      <c r="AM794" s="225"/>
      <c r="AN794" s="160"/>
      <c r="AO794" s="160"/>
      <c r="AP794"/>
      <c r="AQ794"/>
      <c r="AR794" s="160"/>
      <c r="AS794" s="156"/>
      <c r="AT794" s="159"/>
      <c r="AU794" s="156"/>
    </row>
    <row r="795" spans="1:47" ht="14.4" x14ac:dyDescent="0.3">
      <c r="A795" s="214"/>
      <c r="B795" s="215"/>
      <c r="C795" s="215"/>
      <c r="D795" s="215"/>
      <c r="E795" s="215"/>
      <c r="F795" s="222"/>
      <c r="G795" s="215"/>
      <c r="H795" s="215"/>
      <c r="I795" s="215"/>
      <c r="J795" s="224"/>
      <c r="K795" s="215"/>
      <c r="L795" s="215"/>
      <c r="M795" s="160"/>
      <c r="N795" s="215"/>
      <c r="O795" s="222"/>
      <c r="P795" s="240"/>
      <c r="Q795" s="222"/>
      <c r="R795" s="215"/>
      <c r="S795" s="215"/>
      <c r="T795" s="215"/>
      <c r="U795" s="160"/>
      <c r="V795" s="160"/>
      <c r="W795" s="160"/>
      <c r="X795" s="160"/>
      <c r="Y795" s="160"/>
      <c r="Z795" s="160"/>
      <c r="AA795" s="160"/>
      <c r="AB795" s="160"/>
      <c r="AC795" s="160"/>
      <c r="AD795" s="160"/>
      <c r="AE795" s="160"/>
      <c r="AF795" s="160"/>
      <c r="AG795" s="160"/>
      <c r="AH795" s="156"/>
      <c r="AI795" s="160"/>
      <c r="AJ795" s="160"/>
      <c r="AK795" s="160"/>
      <c r="AL795" s="160"/>
      <c r="AM795" s="225"/>
      <c r="AN795" s="160"/>
      <c r="AO795" s="160"/>
      <c r="AP795"/>
      <c r="AQ795"/>
      <c r="AR795" s="160"/>
      <c r="AS795" s="156"/>
      <c r="AT795" s="159"/>
      <c r="AU795" s="156"/>
    </row>
    <row r="796" spans="1:47" ht="14.4" x14ac:dyDescent="0.3">
      <c r="A796" s="214"/>
      <c r="B796" s="215"/>
      <c r="C796" s="215"/>
      <c r="D796" s="215"/>
      <c r="E796" s="215"/>
      <c r="F796" s="221"/>
      <c r="G796" s="215"/>
      <c r="H796" s="215"/>
      <c r="I796" s="215"/>
      <c r="J796" s="215"/>
      <c r="K796" s="214"/>
      <c r="L796" s="215"/>
      <c r="M796" s="156"/>
      <c r="N796" s="214"/>
      <c r="O796" s="214"/>
      <c r="P796" s="240"/>
      <c r="Q796" s="215"/>
      <c r="R796" s="215"/>
      <c r="S796" s="215"/>
      <c r="T796" s="215"/>
      <c r="AP796"/>
      <c r="AQ796"/>
    </row>
    <row r="797" spans="1:47" ht="14.4" x14ac:dyDescent="0.3">
      <c r="A797" s="214"/>
      <c r="B797" s="215"/>
      <c r="C797" s="215"/>
      <c r="D797" s="215"/>
      <c r="E797" s="215"/>
      <c r="F797" s="222"/>
      <c r="G797" s="215"/>
      <c r="H797" s="215"/>
      <c r="I797" s="215"/>
      <c r="J797" s="224"/>
      <c r="K797" s="215"/>
      <c r="L797" s="215"/>
      <c r="M797" s="160"/>
      <c r="N797" s="215"/>
      <c r="O797" s="222"/>
      <c r="P797" s="240"/>
      <c r="Q797" s="222"/>
      <c r="R797" s="215"/>
      <c r="S797" s="215"/>
      <c r="T797" s="215"/>
      <c r="U797" s="160"/>
      <c r="V797" s="160"/>
      <c r="W797" s="160"/>
      <c r="X797" s="160"/>
      <c r="Y797" s="160"/>
      <c r="Z797" s="160"/>
      <c r="AA797" s="160"/>
      <c r="AB797" s="160"/>
      <c r="AC797" s="160"/>
      <c r="AD797" s="160"/>
      <c r="AE797" s="160"/>
      <c r="AF797" s="160"/>
      <c r="AG797" s="160"/>
      <c r="AH797" s="156"/>
      <c r="AI797" s="160"/>
      <c r="AJ797" s="160"/>
      <c r="AK797" s="160"/>
      <c r="AL797" s="160"/>
      <c r="AM797" s="225"/>
      <c r="AN797" s="160"/>
      <c r="AO797" s="160"/>
      <c r="AP797"/>
      <c r="AQ797"/>
      <c r="AR797" s="160"/>
      <c r="AS797" s="156"/>
      <c r="AT797" s="159"/>
      <c r="AU797" s="156"/>
    </row>
    <row r="798" spans="1:47" ht="14.4" x14ac:dyDescent="0.3">
      <c r="A798" s="214"/>
      <c r="B798" s="215"/>
      <c r="C798" s="215"/>
      <c r="D798" s="215"/>
      <c r="E798" s="215"/>
      <c r="F798" s="222"/>
      <c r="G798" s="215"/>
      <c r="H798" s="215"/>
      <c r="I798" s="215"/>
      <c r="J798" s="224"/>
      <c r="K798" s="215"/>
      <c r="L798" s="215"/>
      <c r="M798" s="160"/>
      <c r="N798" s="215"/>
      <c r="O798" s="222"/>
      <c r="P798" s="240"/>
      <c r="Q798" s="222"/>
      <c r="R798" s="215"/>
      <c r="S798" s="215"/>
      <c r="T798" s="215"/>
      <c r="U798" s="160"/>
      <c r="V798" s="160"/>
      <c r="W798" s="160"/>
      <c r="X798" s="160"/>
      <c r="Y798" s="160"/>
      <c r="Z798" s="160"/>
      <c r="AA798" s="160"/>
      <c r="AB798" s="160"/>
      <c r="AC798" s="160"/>
      <c r="AD798" s="160"/>
      <c r="AE798" s="160"/>
      <c r="AF798" s="160"/>
      <c r="AG798" s="160"/>
      <c r="AH798" s="156"/>
      <c r="AI798" s="160"/>
      <c r="AJ798" s="160"/>
      <c r="AK798" s="160"/>
      <c r="AL798" s="160"/>
      <c r="AM798" s="225"/>
      <c r="AN798" s="160"/>
      <c r="AO798" s="160"/>
      <c r="AP798"/>
      <c r="AQ798"/>
      <c r="AR798" s="160"/>
      <c r="AS798" s="156"/>
      <c r="AT798" s="159"/>
      <c r="AU798" s="156"/>
    </row>
    <row r="799" spans="1:47" ht="14.4" x14ac:dyDescent="0.3">
      <c r="A799" s="214"/>
      <c r="B799" s="215"/>
      <c r="C799" s="215"/>
      <c r="D799" s="215"/>
      <c r="E799" s="215"/>
      <c r="F799" s="222"/>
      <c r="G799" s="215"/>
      <c r="H799" s="215"/>
      <c r="I799" s="215"/>
      <c r="J799" s="224"/>
      <c r="K799" s="215"/>
      <c r="L799" s="215"/>
      <c r="M799" s="160"/>
      <c r="N799" s="215"/>
      <c r="O799" s="222"/>
      <c r="P799" s="240"/>
      <c r="Q799" s="222"/>
      <c r="R799" s="215"/>
      <c r="S799" s="215"/>
      <c r="T799" s="215"/>
      <c r="U799" s="160"/>
      <c r="V799" s="160"/>
      <c r="W799" s="160"/>
      <c r="X799" s="160"/>
      <c r="Y799" s="160"/>
      <c r="Z799" s="160"/>
      <c r="AA799" s="160"/>
      <c r="AB799" s="160"/>
      <c r="AC799" s="160"/>
      <c r="AD799" s="160"/>
      <c r="AE799" s="160"/>
      <c r="AF799" s="160"/>
      <c r="AG799" s="160"/>
      <c r="AH799" s="156"/>
      <c r="AI799" s="160"/>
      <c r="AJ799" s="160"/>
      <c r="AK799" s="160"/>
      <c r="AL799" s="160"/>
      <c r="AM799" s="225"/>
      <c r="AN799" s="160"/>
      <c r="AO799" s="160"/>
      <c r="AP799"/>
      <c r="AQ799"/>
      <c r="AR799" s="160"/>
      <c r="AS799" s="156"/>
      <c r="AT799" s="159"/>
      <c r="AU799" s="156"/>
    </row>
    <row r="800" spans="1:47" ht="14.4" x14ac:dyDescent="0.3">
      <c r="A800" s="214"/>
      <c r="B800" s="215"/>
      <c r="C800" s="215"/>
      <c r="D800" s="215"/>
      <c r="E800" s="215"/>
      <c r="F800" s="222"/>
      <c r="G800" s="215"/>
      <c r="H800" s="215"/>
      <c r="I800" s="215"/>
      <c r="J800" s="224"/>
      <c r="K800" s="215"/>
      <c r="L800" s="215"/>
      <c r="M800" s="160"/>
      <c r="N800" s="215"/>
      <c r="O800" s="222"/>
      <c r="P800" s="240"/>
      <c r="Q800" s="222"/>
      <c r="R800" s="215"/>
      <c r="S800" s="215"/>
      <c r="T800" s="215"/>
      <c r="U800" s="160"/>
      <c r="V800" s="160"/>
      <c r="W800" s="160"/>
      <c r="X800" s="160"/>
      <c r="Y800" s="160"/>
      <c r="Z800" s="160"/>
      <c r="AA800" s="160"/>
      <c r="AB800" s="160"/>
      <c r="AC800" s="160"/>
      <c r="AD800" s="160"/>
      <c r="AE800" s="160"/>
      <c r="AF800" s="160"/>
      <c r="AG800" s="160"/>
      <c r="AH800" s="156"/>
      <c r="AI800" s="160"/>
      <c r="AJ800" s="160"/>
      <c r="AK800" s="160"/>
      <c r="AL800" s="160"/>
      <c r="AM800" s="225"/>
      <c r="AN800" s="160"/>
      <c r="AO800" s="160"/>
      <c r="AP800"/>
      <c r="AQ800"/>
      <c r="AR800" s="160"/>
      <c r="AS800" s="156"/>
      <c r="AT800" s="159"/>
      <c r="AU800" s="156"/>
    </row>
    <row r="801" spans="1:47" ht="14.4" x14ac:dyDescent="0.3">
      <c r="A801" s="214"/>
      <c r="B801" s="215"/>
      <c r="C801" s="215"/>
      <c r="D801" s="215"/>
      <c r="E801" s="215"/>
      <c r="F801" s="222"/>
      <c r="G801" s="215"/>
      <c r="H801" s="215"/>
      <c r="I801" s="215"/>
      <c r="J801" s="224"/>
      <c r="K801" s="215"/>
      <c r="L801" s="215"/>
      <c r="M801" s="160"/>
      <c r="N801" s="215"/>
      <c r="O801" s="222"/>
      <c r="P801" s="240"/>
      <c r="Q801" s="222"/>
      <c r="R801" s="215"/>
      <c r="S801" s="215"/>
      <c r="T801" s="215"/>
      <c r="U801" s="160"/>
      <c r="V801" s="160"/>
      <c r="W801" s="160"/>
      <c r="X801" s="160"/>
      <c r="Y801" s="160"/>
      <c r="Z801" s="160"/>
      <c r="AA801" s="160"/>
      <c r="AB801" s="160"/>
      <c r="AC801" s="160"/>
      <c r="AD801" s="160"/>
      <c r="AE801" s="160"/>
      <c r="AF801" s="160"/>
      <c r="AG801" s="160"/>
      <c r="AH801" s="156"/>
      <c r="AI801" s="160"/>
      <c r="AJ801" s="160"/>
      <c r="AK801" s="160"/>
      <c r="AL801" s="160"/>
      <c r="AM801" s="225"/>
      <c r="AN801" s="160"/>
      <c r="AO801" s="160"/>
      <c r="AP801"/>
      <c r="AQ801"/>
      <c r="AR801" s="160"/>
      <c r="AS801" s="156"/>
      <c r="AT801" s="159"/>
      <c r="AU801" s="156"/>
    </row>
    <row r="802" spans="1:47" ht="14.4" x14ac:dyDescent="0.3">
      <c r="A802" s="214"/>
      <c r="B802" s="215"/>
      <c r="C802" s="215"/>
      <c r="D802" s="215"/>
      <c r="E802" s="215"/>
      <c r="F802" s="222"/>
      <c r="G802" s="215"/>
      <c r="H802" s="215"/>
      <c r="I802" s="215"/>
      <c r="J802" s="224"/>
      <c r="K802" s="215"/>
      <c r="L802" s="215"/>
      <c r="M802" s="160"/>
      <c r="N802" s="215"/>
      <c r="O802" s="222"/>
      <c r="P802" s="240"/>
      <c r="Q802" s="222"/>
      <c r="R802" s="215"/>
      <c r="S802" s="215"/>
      <c r="T802" s="215"/>
      <c r="U802" s="160"/>
      <c r="V802" s="160"/>
      <c r="W802" s="160"/>
      <c r="X802" s="160"/>
      <c r="Y802" s="160"/>
      <c r="Z802" s="160"/>
      <c r="AA802" s="160"/>
      <c r="AB802" s="160"/>
      <c r="AC802" s="160"/>
      <c r="AD802" s="160"/>
      <c r="AE802" s="160"/>
      <c r="AF802" s="160"/>
      <c r="AG802" s="160"/>
      <c r="AH802" s="156"/>
      <c r="AI802" s="160"/>
      <c r="AJ802" s="160"/>
      <c r="AK802" s="160"/>
      <c r="AL802" s="160"/>
      <c r="AM802" s="225"/>
      <c r="AN802" s="160"/>
      <c r="AO802" s="160"/>
      <c r="AP802"/>
      <c r="AQ802"/>
      <c r="AR802" s="160"/>
      <c r="AS802" s="156"/>
      <c r="AT802" s="159"/>
      <c r="AU802" s="156"/>
    </row>
    <row r="803" spans="1:47" ht="14.4" x14ac:dyDescent="0.3">
      <c r="A803" s="214"/>
      <c r="B803" s="215"/>
      <c r="C803" s="215"/>
      <c r="D803" s="215"/>
      <c r="E803" s="215"/>
      <c r="F803" s="221"/>
      <c r="G803" s="215"/>
      <c r="H803" s="215"/>
      <c r="I803" s="215"/>
      <c r="J803" s="215"/>
      <c r="K803" s="214"/>
      <c r="L803" s="215"/>
      <c r="M803" s="226"/>
      <c r="N803" s="214"/>
      <c r="O803" s="214"/>
      <c r="P803" s="240"/>
      <c r="Q803" s="215"/>
      <c r="R803" s="215"/>
      <c r="S803" s="215"/>
      <c r="T803" s="215"/>
      <c r="AP803"/>
      <c r="AQ803"/>
    </row>
    <row r="804" spans="1:47" ht="14.4" x14ac:dyDescent="0.3">
      <c r="A804" s="214"/>
      <c r="B804" s="215"/>
      <c r="C804" s="215"/>
      <c r="D804" s="215"/>
      <c r="E804" s="215"/>
      <c r="F804" s="220"/>
      <c r="G804" s="215"/>
      <c r="H804" s="215"/>
      <c r="I804" s="215"/>
      <c r="J804" s="224"/>
      <c r="K804" s="215"/>
      <c r="L804" s="215"/>
      <c r="M804" s="160"/>
      <c r="N804" s="215"/>
      <c r="O804" s="222"/>
      <c r="P804" s="240"/>
      <c r="Q804" s="222"/>
      <c r="R804" s="215"/>
      <c r="S804" s="215"/>
      <c r="T804" s="215"/>
      <c r="U804" s="160"/>
      <c r="V804" s="160"/>
      <c r="W804" s="160"/>
      <c r="X804" s="160"/>
      <c r="Y804" s="160"/>
      <c r="Z804" s="160"/>
      <c r="AA804" s="160"/>
      <c r="AB804" s="160"/>
      <c r="AC804" s="160"/>
      <c r="AD804" s="160"/>
      <c r="AE804" s="160"/>
      <c r="AF804" s="160"/>
      <c r="AG804" s="160"/>
      <c r="AH804" s="156"/>
      <c r="AI804" s="160"/>
      <c r="AJ804" s="160"/>
      <c r="AK804" s="160"/>
      <c r="AL804" s="160"/>
      <c r="AM804" s="225"/>
      <c r="AN804" s="160"/>
      <c r="AO804" s="160"/>
      <c r="AP804"/>
      <c r="AQ804"/>
      <c r="AR804" s="160"/>
      <c r="AS804" s="156"/>
      <c r="AT804" s="159"/>
      <c r="AU804" s="156"/>
    </row>
    <row r="805" spans="1:47" ht="14.4" x14ac:dyDescent="0.3">
      <c r="A805" s="214"/>
      <c r="B805" s="215"/>
      <c r="C805" s="215"/>
      <c r="D805" s="215"/>
      <c r="E805" s="215"/>
      <c r="F805" s="221"/>
      <c r="G805" s="215"/>
      <c r="H805" s="215"/>
      <c r="I805" s="215"/>
      <c r="J805" s="215"/>
      <c r="K805" s="214"/>
      <c r="L805" s="215"/>
      <c r="M805" s="156"/>
      <c r="N805" s="214"/>
      <c r="O805" s="214"/>
      <c r="P805" s="240"/>
      <c r="Q805" s="215"/>
      <c r="R805" s="215"/>
      <c r="S805" s="215"/>
      <c r="T805" s="215"/>
      <c r="AP805"/>
      <c r="AQ805"/>
    </row>
    <row r="806" spans="1:47" ht="14.4" x14ac:dyDescent="0.3">
      <c r="A806" s="214"/>
      <c r="B806" s="215"/>
      <c r="C806" s="215"/>
      <c r="D806" s="215"/>
      <c r="E806" s="215"/>
      <c r="F806" s="221"/>
      <c r="G806" s="215"/>
      <c r="H806" s="215"/>
      <c r="I806" s="215"/>
      <c r="J806" s="215"/>
      <c r="K806" s="214"/>
      <c r="L806" s="215"/>
      <c r="M806" s="156"/>
      <c r="N806" s="214"/>
      <c r="O806" s="214"/>
      <c r="P806" s="240"/>
      <c r="Q806" s="215"/>
      <c r="R806" s="215"/>
      <c r="S806" s="215"/>
      <c r="T806" s="215"/>
      <c r="AP806"/>
      <c r="AQ806"/>
    </row>
    <row r="807" spans="1:47" ht="14.4" x14ac:dyDescent="0.3">
      <c r="A807" s="214"/>
      <c r="B807" s="215"/>
      <c r="C807" s="215"/>
      <c r="D807" s="215"/>
      <c r="E807" s="215"/>
      <c r="F807" s="220"/>
      <c r="G807" s="215"/>
      <c r="H807" s="215"/>
      <c r="I807" s="215"/>
      <c r="J807" s="224"/>
      <c r="K807" s="215"/>
      <c r="L807" s="215"/>
      <c r="M807" s="160"/>
      <c r="N807" s="215"/>
      <c r="O807" s="222"/>
      <c r="P807" s="240"/>
      <c r="Q807" s="222"/>
      <c r="R807" s="215"/>
      <c r="S807" s="215"/>
      <c r="T807" s="215"/>
      <c r="U807" s="160"/>
      <c r="V807" s="160"/>
      <c r="W807" s="160"/>
      <c r="X807" s="160"/>
      <c r="Y807" s="160"/>
      <c r="Z807" s="160"/>
      <c r="AA807" s="160"/>
      <c r="AB807" s="160"/>
      <c r="AC807" s="160"/>
      <c r="AD807" s="160"/>
      <c r="AE807" s="160"/>
      <c r="AF807" s="160"/>
      <c r="AG807" s="160"/>
      <c r="AH807" s="156"/>
      <c r="AI807" s="160"/>
      <c r="AJ807" s="160"/>
      <c r="AK807" s="160"/>
      <c r="AL807" s="160"/>
      <c r="AM807" s="225"/>
      <c r="AN807" s="160"/>
      <c r="AO807" s="160"/>
      <c r="AP807"/>
      <c r="AQ807"/>
      <c r="AR807" s="160"/>
      <c r="AS807" s="156"/>
      <c r="AT807" s="159"/>
      <c r="AU807" s="156"/>
    </row>
    <row r="808" spans="1:47" ht="14.4" x14ac:dyDescent="0.3">
      <c r="A808" s="214"/>
      <c r="B808" s="215"/>
      <c r="C808" s="215"/>
      <c r="D808" s="215"/>
      <c r="E808" s="215"/>
      <c r="F808" s="221"/>
      <c r="G808" s="215"/>
      <c r="H808" s="215"/>
      <c r="I808" s="215"/>
      <c r="J808" s="215"/>
      <c r="K808" s="214"/>
      <c r="L808" s="215"/>
      <c r="M808" s="156"/>
      <c r="N808" s="214"/>
      <c r="O808" s="214"/>
      <c r="P808" s="240"/>
      <c r="Q808" s="215"/>
      <c r="R808" s="215"/>
      <c r="S808" s="215"/>
      <c r="T808" s="215"/>
      <c r="AP808"/>
      <c r="AQ808"/>
    </row>
    <row r="809" spans="1:47" ht="14.4" x14ac:dyDescent="0.3">
      <c r="A809" s="214"/>
      <c r="B809" s="215"/>
      <c r="C809" s="215"/>
      <c r="D809" s="215"/>
      <c r="E809" s="215"/>
      <c r="F809" s="221"/>
      <c r="G809" s="215"/>
      <c r="H809" s="215"/>
      <c r="I809" s="215"/>
      <c r="J809" s="215"/>
      <c r="K809" s="214"/>
      <c r="L809" s="215"/>
      <c r="M809" s="156"/>
      <c r="N809" s="214"/>
      <c r="O809" s="214"/>
      <c r="P809" s="240"/>
      <c r="Q809" s="215"/>
      <c r="R809" s="215"/>
      <c r="S809" s="215"/>
      <c r="T809" s="215"/>
      <c r="AP809"/>
      <c r="AQ809"/>
    </row>
    <row r="810" spans="1:47" ht="14.4" x14ac:dyDescent="0.3">
      <c r="A810" s="214"/>
      <c r="B810" s="215"/>
      <c r="C810" s="215"/>
      <c r="D810" s="215"/>
      <c r="E810" s="215"/>
      <c r="F810" s="223"/>
      <c r="G810" s="215"/>
      <c r="H810" s="215"/>
      <c r="I810" s="215"/>
      <c r="J810" s="215"/>
      <c r="K810" s="214"/>
      <c r="L810" s="215"/>
      <c r="M810" s="156"/>
      <c r="N810" s="214"/>
      <c r="O810" s="214"/>
      <c r="P810" s="240"/>
      <c r="Q810" s="215"/>
      <c r="R810" s="215"/>
      <c r="S810" s="215"/>
      <c r="T810" s="215"/>
      <c r="AP810"/>
      <c r="AQ810"/>
    </row>
    <row r="811" spans="1:47" ht="14.4" x14ac:dyDescent="0.3">
      <c r="A811" s="214"/>
      <c r="B811" s="215"/>
      <c r="C811" s="215"/>
      <c r="D811" s="215"/>
      <c r="E811" s="215"/>
      <c r="F811" s="221"/>
      <c r="G811" s="215"/>
      <c r="H811" s="215"/>
      <c r="I811" s="215"/>
      <c r="J811" s="215"/>
      <c r="K811" s="214"/>
      <c r="L811" s="215"/>
      <c r="M811" s="156"/>
      <c r="N811" s="214"/>
      <c r="O811" s="214"/>
      <c r="P811" s="240"/>
      <c r="Q811" s="215"/>
      <c r="R811" s="215"/>
      <c r="S811" s="215"/>
      <c r="T811" s="215"/>
      <c r="AP811"/>
      <c r="AQ811"/>
    </row>
    <row r="812" spans="1:47" ht="14.4" x14ac:dyDescent="0.3">
      <c r="A812" s="214"/>
      <c r="B812" s="215"/>
      <c r="C812" s="215"/>
      <c r="D812" s="215"/>
      <c r="E812" s="215"/>
      <c r="F812" s="221"/>
      <c r="G812" s="215"/>
      <c r="H812" s="215"/>
      <c r="I812" s="215"/>
      <c r="J812" s="215"/>
      <c r="K812" s="214"/>
      <c r="L812" s="215"/>
      <c r="M812" s="156"/>
      <c r="N812" s="214"/>
      <c r="O812" s="214"/>
      <c r="P812" s="240"/>
      <c r="Q812" s="215"/>
      <c r="R812" s="215"/>
      <c r="S812" s="215"/>
      <c r="T812" s="215"/>
      <c r="AP812"/>
      <c r="AQ812"/>
    </row>
    <row r="813" spans="1:47" ht="14.4" x14ac:dyDescent="0.3">
      <c r="A813" s="214"/>
      <c r="B813" s="215"/>
      <c r="C813" s="215"/>
      <c r="D813" s="215"/>
      <c r="E813" s="215"/>
      <c r="F813" s="221"/>
      <c r="G813" s="215"/>
      <c r="H813" s="215"/>
      <c r="I813" s="215"/>
      <c r="J813" s="215"/>
      <c r="K813" s="214"/>
      <c r="L813" s="215"/>
      <c r="M813" s="156"/>
      <c r="N813" s="214"/>
      <c r="O813" s="214"/>
      <c r="P813" s="240"/>
      <c r="Q813" s="215"/>
      <c r="R813" s="215"/>
      <c r="S813" s="215"/>
      <c r="T813" s="215"/>
      <c r="AP813"/>
      <c r="AQ813"/>
    </row>
    <row r="814" spans="1:47" ht="14.4" x14ac:dyDescent="0.3">
      <c r="A814" s="214"/>
      <c r="B814" s="215"/>
      <c r="C814" s="215"/>
      <c r="D814" s="215"/>
      <c r="E814" s="215"/>
      <c r="F814" s="221"/>
      <c r="G814" s="215"/>
      <c r="H814" s="215"/>
      <c r="I814" s="215"/>
      <c r="J814" s="215"/>
      <c r="K814" s="214"/>
      <c r="L814" s="215"/>
      <c r="M814" s="156"/>
      <c r="N814" s="214"/>
      <c r="O814" s="214"/>
      <c r="P814" s="240"/>
      <c r="Q814" s="215"/>
      <c r="R814" s="215"/>
      <c r="S814" s="215"/>
      <c r="T814" s="215"/>
      <c r="AP814"/>
      <c r="AQ814"/>
    </row>
    <row r="815" spans="1:47" ht="14.4" x14ac:dyDescent="0.3">
      <c r="A815" s="214"/>
      <c r="B815" s="215"/>
      <c r="C815" s="215"/>
      <c r="D815" s="215"/>
      <c r="E815" s="215"/>
      <c r="F815" s="220"/>
      <c r="G815" s="215"/>
      <c r="H815" s="215"/>
      <c r="I815" s="215"/>
      <c r="J815" s="224"/>
      <c r="K815" s="215"/>
      <c r="L815" s="215"/>
      <c r="M815" s="160"/>
      <c r="N815" s="215"/>
      <c r="O815" s="222"/>
      <c r="P815" s="240"/>
      <c r="Q815" s="222"/>
      <c r="R815" s="215"/>
      <c r="S815" s="215"/>
      <c r="T815" s="215"/>
      <c r="U815" s="160"/>
      <c r="V815" s="160"/>
      <c r="W815" s="160"/>
      <c r="X815" s="160"/>
      <c r="Y815" s="160"/>
      <c r="Z815" s="160"/>
      <c r="AA815" s="160"/>
      <c r="AB815" s="160"/>
      <c r="AC815" s="160"/>
      <c r="AD815" s="160"/>
      <c r="AE815" s="160"/>
      <c r="AF815" s="160"/>
      <c r="AG815" s="160"/>
      <c r="AH815" s="156"/>
      <c r="AI815" s="160"/>
      <c r="AJ815" s="160"/>
      <c r="AK815" s="160"/>
      <c r="AL815" s="160"/>
      <c r="AM815" s="225"/>
      <c r="AN815" s="160"/>
      <c r="AO815" s="160"/>
      <c r="AP815"/>
      <c r="AQ815"/>
      <c r="AR815" s="160"/>
      <c r="AS815" s="156"/>
      <c r="AT815" s="159"/>
      <c r="AU815" s="156"/>
    </row>
    <row r="816" spans="1:47" ht="14.4" x14ac:dyDescent="0.3">
      <c r="A816" s="214"/>
      <c r="B816" s="215"/>
      <c r="C816" s="215"/>
      <c r="D816" s="215"/>
      <c r="E816" s="215"/>
      <c r="F816" s="221"/>
      <c r="G816" s="215"/>
      <c r="H816" s="215"/>
      <c r="I816" s="215"/>
      <c r="J816" s="215"/>
      <c r="K816" s="214"/>
      <c r="L816" s="215"/>
      <c r="M816" s="156"/>
      <c r="N816" s="214"/>
      <c r="O816" s="214"/>
      <c r="P816" s="240"/>
      <c r="Q816" s="215"/>
      <c r="R816" s="215"/>
      <c r="S816" s="215"/>
      <c r="T816" s="215"/>
      <c r="AP816"/>
      <c r="AQ816"/>
    </row>
    <row r="817" spans="1:47" ht="14.4" x14ac:dyDescent="0.3">
      <c r="A817" s="214"/>
      <c r="B817" s="215"/>
      <c r="C817" s="215"/>
      <c r="D817" s="215"/>
      <c r="E817" s="215"/>
      <c r="F817" s="221"/>
      <c r="G817" s="215"/>
      <c r="H817" s="215"/>
      <c r="I817" s="215"/>
      <c r="J817" s="215"/>
      <c r="K817" s="214"/>
      <c r="L817" s="215"/>
      <c r="M817" s="156"/>
      <c r="N817" s="214"/>
      <c r="O817" s="214"/>
      <c r="P817" s="240"/>
      <c r="Q817" s="215"/>
      <c r="R817" s="215"/>
      <c r="S817" s="215"/>
      <c r="T817" s="215"/>
      <c r="AP817"/>
      <c r="AQ817"/>
    </row>
    <row r="818" spans="1:47" ht="14.4" x14ac:dyDescent="0.3">
      <c r="A818" s="214"/>
      <c r="B818" s="215"/>
      <c r="C818" s="215"/>
      <c r="D818" s="215"/>
      <c r="E818" s="215"/>
      <c r="F818" s="220"/>
      <c r="G818" s="215"/>
      <c r="H818" s="215"/>
      <c r="I818" s="215"/>
      <c r="J818" s="224"/>
      <c r="K818" s="215"/>
      <c r="L818" s="215"/>
      <c r="M818" s="160"/>
      <c r="N818" s="215"/>
      <c r="O818" s="222"/>
      <c r="P818" s="240"/>
      <c r="Q818" s="222"/>
      <c r="R818" s="215"/>
      <c r="S818" s="215"/>
      <c r="T818" s="215"/>
      <c r="U818" s="160"/>
      <c r="V818" s="160"/>
      <c r="W818" s="160"/>
      <c r="X818" s="160"/>
      <c r="Y818" s="160"/>
      <c r="Z818" s="160"/>
      <c r="AA818" s="160"/>
      <c r="AB818" s="160"/>
      <c r="AC818" s="160"/>
      <c r="AD818" s="160"/>
      <c r="AE818" s="160"/>
      <c r="AF818" s="160"/>
      <c r="AG818" s="160"/>
      <c r="AH818" s="156"/>
      <c r="AI818" s="160"/>
      <c r="AJ818" s="160"/>
      <c r="AK818" s="160"/>
      <c r="AL818" s="160"/>
      <c r="AM818" s="225"/>
      <c r="AN818" s="160"/>
      <c r="AO818" s="160"/>
      <c r="AP818"/>
      <c r="AQ818"/>
      <c r="AR818" s="160"/>
      <c r="AS818" s="156"/>
      <c r="AT818" s="159"/>
      <c r="AU818" s="156"/>
    </row>
    <row r="819" spans="1:47" ht="14.4" x14ac:dyDescent="0.3">
      <c r="A819" s="214"/>
      <c r="B819" s="215"/>
      <c r="C819" s="215"/>
      <c r="D819" s="215"/>
      <c r="E819" s="215"/>
      <c r="F819" s="220"/>
      <c r="G819" s="215"/>
      <c r="H819" s="215"/>
      <c r="I819" s="215"/>
      <c r="J819" s="224"/>
      <c r="K819" s="215"/>
      <c r="L819" s="215"/>
      <c r="M819" s="160"/>
      <c r="N819" s="215"/>
      <c r="O819" s="222"/>
      <c r="P819" s="240"/>
      <c r="Q819" s="222"/>
      <c r="R819" s="215"/>
      <c r="S819" s="215"/>
      <c r="T819" s="215"/>
      <c r="U819" s="160"/>
      <c r="V819" s="160"/>
      <c r="W819" s="160"/>
      <c r="X819" s="160"/>
      <c r="Y819" s="160"/>
      <c r="Z819" s="160"/>
      <c r="AA819" s="160"/>
      <c r="AB819" s="160"/>
      <c r="AC819" s="160"/>
      <c r="AD819" s="160"/>
      <c r="AE819" s="160"/>
      <c r="AF819" s="160"/>
      <c r="AG819" s="160"/>
      <c r="AH819" s="156"/>
      <c r="AI819" s="160"/>
      <c r="AJ819" s="160"/>
      <c r="AK819" s="160"/>
      <c r="AL819" s="160"/>
      <c r="AM819" s="225"/>
      <c r="AN819" s="160"/>
      <c r="AO819" s="160"/>
      <c r="AP819"/>
      <c r="AQ819"/>
      <c r="AR819" s="160"/>
      <c r="AS819" s="156"/>
      <c r="AT819" s="159"/>
      <c r="AU819" s="156"/>
    </row>
    <row r="820" spans="1:47" ht="14.4" x14ac:dyDescent="0.3">
      <c r="A820" s="214"/>
      <c r="B820" s="215"/>
      <c r="C820" s="215"/>
      <c r="D820" s="215"/>
      <c r="E820" s="215"/>
      <c r="F820" s="221"/>
      <c r="G820" s="215"/>
      <c r="H820" s="215"/>
      <c r="I820" s="215"/>
      <c r="J820" s="215"/>
      <c r="K820" s="214"/>
      <c r="L820" s="215"/>
      <c r="M820" s="226"/>
      <c r="N820" s="214"/>
      <c r="O820" s="214"/>
      <c r="P820" s="240"/>
      <c r="Q820" s="215"/>
      <c r="R820" s="215"/>
      <c r="S820" s="215"/>
      <c r="T820" s="215"/>
      <c r="AP820"/>
      <c r="AQ820"/>
    </row>
    <row r="821" spans="1:47" ht="14.4" x14ac:dyDescent="0.3">
      <c r="A821" s="214"/>
      <c r="B821" s="215"/>
      <c r="C821" s="215"/>
      <c r="D821" s="215"/>
      <c r="E821" s="215"/>
      <c r="F821" s="220"/>
      <c r="G821" s="215"/>
      <c r="H821" s="215"/>
      <c r="I821" s="215"/>
      <c r="J821" s="224"/>
      <c r="K821" s="215"/>
      <c r="L821" s="215"/>
      <c r="M821" s="160"/>
      <c r="N821" s="215"/>
      <c r="O821" s="222"/>
      <c r="P821" s="240"/>
      <c r="Q821" s="222"/>
      <c r="R821" s="215"/>
      <c r="S821" s="215"/>
      <c r="T821" s="215"/>
      <c r="U821" s="160"/>
      <c r="V821" s="160"/>
      <c r="W821" s="160"/>
      <c r="X821" s="160"/>
      <c r="Y821" s="160"/>
      <c r="Z821" s="160"/>
      <c r="AA821" s="160"/>
      <c r="AB821" s="160"/>
      <c r="AC821" s="160"/>
      <c r="AD821" s="160"/>
      <c r="AE821" s="160"/>
      <c r="AF821" s="160"/>
      <c r="AG821" s="160"/>
      <c r="AH821" s="156"/>
      <c r="AI821" s="160"/>
      <c r="AJ821" s="160"/>
      <c r="AK821" s="160"/>
      <c r="AL821" s="160"/>
      <c r="AM821" s="225"/>
      <c r="AN821" s="160"/>
      <c r="AO821" s="160"/>
      <c r="AP821"/>
      <c r="AQ821"/>
      <c r="AR821" s="160"/>
      <c r="AS821" s="156"/>
      <c r="AT821" s="159"/>
      <c r="AU821" s="156"/>
    </row>
    <row r="822" spans="1:47" ht="14.4" x14ac:dyDescent="0.3">
      <c r="A822" s="214"/>
      <c r="B822" s="215"/>
      <c r="C822" s="215"/>
      <c r="D822" s="215"/>
      <c r="E822" s="215"/>
      <c r="F822" s="220"/>
      <c r="G822" s="215"/>
      <c r="H822" s="215"/>
      <c r="I822" s="215"/>
      <c r="J822" s="224"/>
      <c r="K822" s="215"/>
      <c r="L822" s="215"/>
      <c r="M822" s="160"/>
      <c r="N822" s="215"/>
      <c r="O822" s="222"/>
      <c r="P822" s="240"/>
      <c r="Q822" s="222"/>
      <c r="R822" s="215"/>
      <c r="S822" s="215"/>
      <c r="T822" s="215"/>
      <c r="U822" s="160"/>
      <c r="V822" s="160"/>
      <c r="W822" s="160"/>
      <c r="X822" s="160"/>
      <c r="Y822" s="160"/>
      <c r="Z822" s="160"/>
      <c r="AA822" s="160"/>
      <c r="AB822" s="160"/>
      <c r="AC822" s="160"/>
      <c r="AD822" s="160"/>
      <c r="AE822" s="160"/>
      <c r="AF822" s="160"/>
      <c r="AG822" s="160"/>
      <c r="AH822" s="156"/>
      <c r="AI822" s="160"/>
      <c r="AJ822" s="160"/>
      <c r="AK822" s="160"/>
      <c r="AL822" s="160"/>
      <c r="AM822" s="225"/>
      <c r="AN822" s="160"/>
      <c r="AO822" s="160"/>
      <c r="AP822"/>
      <c r="AQ822"/>
      <c r="AR822" s="160"/>
      <c r="AS822" s="156"/>
      <c r="AT822" s="159"/>
      <c r="AU822" s="156"/>
    </row>
    <row r="823" spans="1:47" ht="14.4" x14ac:dyDescent="0.3">
      <c r="A823" s="214"/>
      <c r="B823" s="215"/>
      <c r="C823" s="215"/>
      <c r="D823" s="215"/>
      <c r="E823" s="215"/>
      <c r="F823" s="221"/>
      <c r="G823" s="215"/>
      <c r="H823" s="215"/>
      <c r="I823" s="215"/>
      <c r="J823" s="215"/>
      <c r="K823" s="214"/>
      <c r="L823" s="215"/>
      <c r="M823" s="156"/>
      <c r="N823" s="214"/>
      <c r="O823" s="214"/>
      <c r="P823" s="240"/>
      <c r="Q823" s="215"/>
      <c r="R823" s="215"/>
      <c r="S823" s="215"/>
      <c r="T823" s="215"/>
      <c r="AP823"/>
      <c r="AQ823"/>
    </row>
    <row r="824" spans="1:47" ht="14.4" x14ac:dyDescent="0.3">
      <c r="A824" s="214"/>
      <c r="B824" s="215"/>
      <c r="C824" s="215"/>
      <c r="D824" s="215"/>
      <c r="E824" s="215"/>
      <c r="F824" s="221"/>
      <c r="G824" s="215"/>
      <c r="H824" s="215"/>
      <c r="I824" s="215"/>
      <c r="J824" s="215"/>
      <c r="K824" s="214"/>
      <c r="L824" s="215"/>
      <c r="M824" s="156"/>
      <c r="N824" s="214"/>
      <c r="O824" s="214"/>
      <c r="P824" s="240"/>
      <c r="Q824" s="215"/>
      <c r="R824" s="215"/>
      <c r="S824" s="215"/>
      <c r="T824" s="215"/>
      <c r="AP824"/>
      <c r="AQ824"/>
    </row>
    <row r="825" spans="1:47" ht="14.4" x14ac:dyDescent="0.3">
      <c r="A825" s="214"/>
      <c r="B825" s="215"/>
      <c r="C825" s="215"/>
      <c r="D825" s="215"/>
      <c r="E825" s="215"/>
      <c r="F825" s="221"/>
      <c r="G825" s="215"/>
      <c r="H825" s="215"/>
      <c r="I825" s="215"/>
      <c r="J825" s="215"/>
      <c r="K825" s="214"/>
      <c r="L825" s="215"/>
      <c r="M825" s="156"/>
      <c r="N825" s="214"/>
      <c r="O825" s="214"/>
      <c r="P825" s="240"/>
      <c r="Q825" s="215"/>
      <c r="R825" s="215"/>
      <c r="S825" s="215"/>
      <c r="T825" s="215"/>
      <c r="AP825"/>
      <c r="AQ825"/>
    </row>
    <row r="826" spans="1:47" ht="14.4" x14ac:dyDescent="0.3">
      <c r="A826" s="214"/>
      <c r="B826" s="215"/>
      <c r="C826" s="215"/>
      <c r="D826" s="215"/>
      <c r="E826" s="215"/>
      <c r="F826" s="221"/>
      <c r="G826" s="215"/>
      <c r="H826" s="215"/>
      <c r="I826" s="215"/>
      <c r="J826" s="215"/>
      <c r="K826" s="214"/>
      <c r="L826" s="215"/>
      <c r="M826" s="156"/>
      <c r="N826" s="214"/>
      <c r="O826" s="214"/>
      <c r="P826" s="240"/>
      <c r="Q826" s="215"/>
      <c r="R826" s="215"/>
      <c r="S826" s="215"/>
      <c r="T826" s="215"/>
      <c r="AP826"/>
      <c r="AQ826"/>
    </row>
    <row r="827" spans="1:47" ht="14.4" x14ac:dyDescent="0.3">
      <c r="A827" s="214"/>
      <c r="B827" s="215"/>
      <c r="C827" s="215"/>
      <c r="D827" s="215"/>
      <c r="E827" s="215"/>
      <c r="F827" s="221"/>
      <c r="G827" s="215"/>
      <c r="H827" s="215"/>
      <c r="I827" s="215"/>
      <c r="J827" s="215"/>
      <c r="K827" s="214"/>
      <c r="L827" s="215"/>
      <c r="M827" s="156"/>
      <c r="N827" s="214"/>
      <c r="O827" s="214"/>
      <c r="P827" s="240"/>
      <c r="Q827" s="215"/>
      <c r="R827" s="215"/>
      <c r="S827" s="215"/>
      <c r="T827" s="215"/>
      <c r="AP827"/>
      <c r="AQ827"/>
    </row>
    <row r="828" spans="1:47" ht="14.4" x14ac:dyDescent="0.3">
      <c r="A828" s="214"/>
      <c r="B828" s="215"/>
      <c r="C828" s="215"/>
      <c r="D828" s="215"/>
      <c r="E828" s="215"/>
      <c r="F828" s="221"/>
      <c r="G828" s="215"/>
      <c r="H828" s="215"/>
      <c r="I828" s="215"/>
      <c r="J828" s="215"/>
      <c r="K828" s="214"/>
      <c r="L828" s="215"/>
      <c r="M828" s="156"/>
      <c r="N828" s="214"/>
      <c r="O828" s="214"/>
      <c r="P828" s="240"/>
      <c r="Q828" s="215"/>
      <c r="R828" s="215"/>
      <c r="S828" s="215"/>
      <c r="T828" s="215"/>
      <c r="AP828"/>
      <c r="AQ828"/>
    </row>
    <row r="829" spans="1:47" ht="14.4" x14ac:dyDescent="0.3">
      <c r="A829" s="214"/>
      <c r="B829" s="215"/>
      <c r="C829" s="215"/>
      <c r="D829" s="215"/>
      <c r="E829" s="215"/>
      <c r="F829" s="221"/>
      <c r="G829" s="215"/>
      <c r="H829" s="215"/>
      <c r="I829" s="215"/>
      <c r="J829" s="215"/>
      <c r="K829" s="214"/>
      <c r="L829" s="215"/>
      <c r="M829" s="222"/>
      <c r="N829" s="214"/>
      <c r="O829" s="214"/>
      <c r="P829" s="240"/>
      <c r="Q829" s="215"/>
      <c r="R829" s="215"/>
      <c r="S829" s="215"/>
      <c r="T829" s="215"/>
      <c r="AP829"/>
      <c r="AQ829"/>
    </row>
    <row r="830" spans="1:47" ht="14.4" x14ac:dyDescent="0.3">
      <c r="A830" s="214"/>
      <c r="B830" s="215"/>
      <c r="C830" s="215"/>
      <c r="D830" s="215"/>
      <c r="E830" s="215"/>
      <c r="F830" s="220"/>
      <c r="G830" s="215"/>
      <c r="H830" s="215"/>
      <c r="I830" s="215"/>
      <c r="J830" s="224"/>
      <c r="K830" s="215"/>
      <c r="L830" s="215"/>
      <c r="M830" s="160"/>
      <c r="N830" s="215"/>
      <c r="O830" s="222"/>
      <c r="P830" s="240"/>
      <c r="Q830" s="222"/>
      <c r="R830" s="215"/>
      <c r="S830" s="215"/>
      <c r="T830" s="215"/>
      <c r="U830" s="160"/>
      <c r="V830" s="160"/>
      <c r="W830" s="160"/>
      <c r="X830" s="160"/>
      <c r="Y830" s="160"/>
      <c r="Z830" s="160"/>
      <c r="AA830" s="160"/>
      <c r="AB830" s="160"/>
      <c r="AC830" s="160"/>
      <c r="AD830" s="160"/>
      <c r="AE830" s="160"/>
      <c r="AF830" s="160"/>
      <c r="AG830" s="160"/>
      <c r="AH830" s="156"/>
      <c r="AI830" s="160"/>
      <c r="AJ830" s="160"/>
      <c r="AK830" s="160"/>
      <c r="AL830" s="160"/>
      <c r="AM830" s="225"/>
      <c r="AN830" s="160"/>
      <c r="AO830" s="160"/>
      <c r="AP830"/>
      <c r="AQ830"/>
      <c r="AR830" s="160"/>
      <c r="AS830" s="156"/>
      <c r="AT830" s="159"/>
      <c r="AU830" s="156"/>
    </row>
    <row r="831" spans="1:47" ht="14.4" x14ac:dyDescent="0.3">
      <c r="A831" s="214"/>
      <c r="B831" s="215"/>
      <c r="C831" s="215"/>
      <c r="D831" s="215"/>
      <c r="E831" s="215"/>
      <c r="F831" s="221"/>
      <c r="G831" s="215"/>
      <c r="H831" s="215"/>
      <c r="I831" s="215"/>
      <c r="J831" s="215"/>
      <c r="K831" s="214"/>
      <c r="L831" s="215"/>
      <c r="M831" s="156"/>
      <c r="N831" s="214"/>
      <c r="O831" s="214"/>
      <c r="P831" s="240"/>
      <c r="Q831" s="215"/>
      <c r="R831" s="215"/>
      <c r="S831" s="215"/>
      <c r="T831" s="215"/>
      <c r="AP831"/>
      <c r="AQ831"/>
    </row>
    <row r="832" spans="1:47" ht="14.4" x14ac:dyDescent="0.3">
      <c r="A832" s="214"/>
      <c r="B832" s="215"/>
      <c r="C832" s="215"/>
      <c r="D832" s="215"/>
      <c r="E832" s="215"/>
      <c r="F832" s="220"/>
      <c r="G832" s="215"/>
      <c r="H832" s="215"/>
      <c r="I832" s="215"/>
      <c r="J832" s="224"/>
      <c r="K832" s="215"/>
      <c r="L832" s="215"/>
      <c r="M832" s="160"/>
      <c r="N832" s="215"/>
      <c r="O832" s="222"/>
      <c r="P832" s="240"/>
      <c r="Q832" s="222"/>
      <c r="R832" s="215"/>
      <c r="S832" s="215"/>
      <c r="T832" s="215"/>
      <c r="U832" s="160"/>
      <c r="V832" s="160"/>
      <c r="W832" s="160"/>
      <c r="X832" s="160"/>
      <c r="Y832" s="160"/>
      <c r="Z832" s="160"/>
      <c r="AA832" s="160"/>
      <c r="AB832" s="160"/>
      <c r="AC832" s="160"/>
      <c r="AD832" s="160"/>
      <c r="AE832" s="160"/>
      <c r="AF832" s="160"/>
      <c r="AG832" s="160"/>
      <c r="AH832" s="156"/>
      <c r="AI832" s="160"/>
      <c r="AJ832" s="160"/>
      <c r="AK832" s="160"/>
      <c r="AL832" s="160"/>
      <c r="AM832" s="225"/>
      <c r="AN832" s="160"/>
      <c r="AO832" s="160"/>
      <c r="AP832"/>
      <c r="AQ832"/>
      <c r="AR832" s="160"/>
      <c r="AS832" s="156"/>
      <c r="AT832" s="159"/>
      <c r="AU832" s="156"/>
    </row>
    <row r="833" spans="1:47" ht="14.4" x14ac:dyDescent="0.3">
      <c r="A833" s="214"/>
      <c r="B833" s="215"/>
      <c r="C833" s="215"/>
      <c r="D833" s="215"/>
      <c r="E833" s="215"/>
      <c r="F833" s="220"/>
      <c r="G833" s="215"/>
      <c r="H833" s="215"/>
      <c r="I833" s="215"/>
      <c r="J833" s="224"/>
      <c r="K833" s="215"/>
      <c r="L833" s="215"/>
      <c r="M833" s="215"/>
      <c r="N833" s="215"/>
      <c r="O833" s="222"/>
      <c r="P833" s="240"/>
      <c r="Q833" s="222"/>
      <c r="R833" s="215"/>
      <c r="S833" s="215"/>
      <c r="T833" s="215"/>
      <c r="U833" s="160"/>
      <c r="V833" s="160"/>
      <c r="W833" s="160"/>
      <c r="X833" s="160"/>
      <c r="Y833" s="160"/>
      <c r="Z833" s="160"/>
      <c r="AA833" s="160"/>
      <c r="AB833" s="160"/>
      <c r="AC833" s="160"/>
      <c r="AD833" s="160"/>
      <c r="AE833" s="160"/>
      <c r="AF833" s="160"/>
      <c r="AG833" s="160"/>
      <c r="AH833" s="156"/>
      <c r="AI833" s="160"/>
      <c r="AJ833" s="160"/>
      <c r="AK833" s="160"/>
      <c r="AL833" s="160"/>
      <c r="AM833" s="225"/>
      <c r="AN833" s="160"/>
      <c r="AO833" s="160"/>
      <c r="AP833"/>
      <c r="AQ833"/>
      <c r="AR833" s="160"/>
      <c r="AS833" s="156"/>
      <c r="AT833" s="159"/>
      <c r="AU833" s="156"/>
    </row>
    <row r="834" spans="1:47" ht="14.4" x14ac:dyDescent="0.3">
      <c r="A834" s="214"/>
      <c r="B834" s="215"/>
      <c r="C834" s="215"/>
      <c r="D834" s="215"/>
      <c r="E834" s="215"/>
      <c r="F834" s="220"/>
      <c r="G834" s="215"/>
      <c r="H834" s="215"/>
      <c r="I834" s="215"/>
      <c r="J834" s="224"/>
      <c r="K834" s="215"/>
      <c r="L834" s="215"/>
      <c r="M834" s="160"/>
      <c r="N834" s="215"/>
      <c r="O834" s="222"/>
      <c r="P834" s="240"/>
      <c r="Q834" s="222"/>
      <c r="R834" s="215"/>
      <c r="S834" s="215"/>
      <c r="T834" s="215"/>
      <c r="U834" s="160"/>
      <c r="V834" s="160"/>
      <c r="W834" s="160"/>
      <c r="X834" s="160"/>
      <c r="Y834" s="160"/>
      <c r="Z834" s="160"/>
      <c r="AA834" s="160"/>
      <c r="AB834" s="160"/>
      <c r="AC834" s="160"/>
      <c r="AD834" s="160"/>
      <c r="AE834" s="160"/>
      <c r="AF834" s="160"/>
      <c r="AG834" s="160"/>
      <c r="AH834" s="156"/>
      <c r="AI834" s="160"/>
      <c r="AJ834" s="160"/>
      <c r="AK834" s="160"/>
      <c r="AL834" s="160"/>
      <c r="AM834" s="225"/>
      <c r="AN834" s="160"/>
      <c r="AO834" s="160"/>
      <c r="AP834"/>
      <c r="AQ834"/>
      <c r="AR834" s="160"/>
      <c r="AS834" s="156"/>
      <c r="AT834" s="159"/>
      <c r="AU834" s="156"/>
    </row>
    <row r="835" spans="1:47" ht="14.4" x14ac:dyDescent="0.3">
      <c r="A835" s="214"/>
      <c r="B835" s="215"/>
      <c r="C835" s="215"/>
      <c r="D835" s="215"/>
      <c r="E835" s="215"/>
      <c r="F835" s="220"/>
      <c r="G835" s="215"/>
      <c r="H835" s="215"/>
      <c r="I835" s="215"/>
      <c r="J835" s="224"/>
      <c r="K835" s="215"/>
      <c r="L835" s="215"/>
      <c r="M835" s="160"/>
      <c r="N835" s="215"/>
      <c r="O835" s="222"/>
      <c r="P835" s="240"/>
      <c r="Q835" s="222"/>
      <c r="R835" s="215"/>
      <c r="S835" s="215"/>
      <c r="T835" s="215"/>
      <c r="U835" s="160"/>
      <c r="V835" s="160"/>
      <c r="W835" s="160"/>
      <c r="X835" s="160"/>
      <c r="Y835" s="160"/>
      <c r="Z835" s="160"/>
      <c r="AA835" s="160"/>
      <c r="AB835" s="160"/>
      <c r="AC835" s="160"/>
      <c r="AD835" s="160"/>
      <c r="AE835" s="160"/>
      <c r="AF835" s="160"/>
      <c r="AG835" s="160"/>
      <c r="AH835" s="156"/>
      <c r="AI835" s="160"/>
      <c r="AJ835" s="160"/>
      <c r="AK835" s="160"/>
      <c r="AL835" s="160"/>
      <c r="AM835" s="225"/>
      <c r="AN835" s="160"/>
      <c r="AO835" s="160"/>
      <c r="AP835"/>
      <c r="AQ835"/>
      <c r="AR835" s="160"/>
      <c r="AS835" s="156"/>
      <c r="AT835" s="159"/>
      <c r="AU835" s="156"/>
    </row>
    <row r="836" spans="1:47" ht="14.4" x14ac:dyDescent="0.3">
      <c r="A836" s="214"/>
      <c r="B836" s="215"/>
      <c r="C836" s="215"/>
      <c r="D836" s="215"/>
      <c r="E836" s="215"/>
      <c r="F836" s="221"/>
      <c r="G836" s="215"/>
      <c r="H836" s="215"/>
      <c r="I836" s="215"/>
      <c r="J836" s="215"/>
      <c r="K836" s="214"/>
      <c r="L836" s="215"/>
      <c r="M836" s="156"/>
      <c r="N836" s="214"/>
      <c r="O836" s="214"/>
      <c r="P836" s="240"/>
      <c r="Q836" s="215"/>
      <c r="R836" s="215"/>
      <c r="S836" s="215"/>
      <c r="T836" s="215"/>
      <c r="AP836"/>
      <c r="AQ836"/>
    </row>
    <row r="837" spans="1:47" ht="14.4" x14ac:dyDescent="0.3">
      <c r="A837" s="214"/>
      <c r="B837" s="215"/>
      <c r="C837" s="215"/>
      <c r="D837" s="215"/>
      <c r="E837" s="215"/>
      <c r="F837" s="220"/>
      <c r="G837" s="215"/>
      <c r="H837" s="215"/>
      <c r="I837" s="215"/>
      <c r="J837" s="224"/>
      <c r="K837" s="215"/>
      <c r="L837" s="215"/>
      <c r="M837" s="160"/>
      <c r="N837" s="215"/>
      <c r="O837" s="222"/>
      <c r="P837" s="240"/>
      <c r="Q837" s="222"/>
      <c r="R837" s="215"/>
      <c r="S837" s="215"/>
      <c r="T837" s="215"/>
      <c r="U837" s="160"/>
      <c r="V837" s="160"/>
      <c r="W837" s="160"/>
      <c r="X837" s="160"/>
      <c r="Y837" s="160"/>
      <c r="Z837" s="160"/>
      <c r="AA837" s="160"/>
      <c r="AB837" s="160"/>
      <c r="AC837" s="160"/>
      <c r="AD837" s="160"/>
      <c r="AE837" s="160"/>
      <c r="AF837" s="160"/>
      <c r="AG837" s="160"/>
      <c r="AH837" s="156"/>
      <c r="AI837" s="160"/>
      <c r="AJ837" s="160"/>
      <c r="AK837" s="160"/>
      <c r="AL837" s="160"/>
      <c r="AM837" s="225"/>
      <c r="AN837" s="160"/>
      <c r="AO837" s="160"/>
      <c r="AP837"/>
      <c r="AQ837"/>
      <c r="AR837" s="160"/>
      <c r="AS837" s="156"/>
      <c r="AT837" s="159"/>
      <c r="AU837" s="156"/>
    </row>
    <row r="838" spans="1:47" ht="14.4" x14ac:dyDescent="0.3">
      <c r="A838" s="214"/>
      <c r="B838" s="215"/>
      <c r="C838" s="215"/>
      <c r="D838" s="215"/>
      <c r="E838" s="215"/>
      <c r="F838" s="221"/>
      <c r="G838" s="215"/>
      <c r="H838" s="215"/>
      <c r="I838" s="215"/>
      <c r="J838" s="215"/>
      <c r="K838" s="214"/>
      <c r="L838" s="215"/>
      <c r="M838" s="226"/>
      <c r="N838" s="214"/>
      <c r="O838" s="214"/>
      <c r="P838" s="240"/>
      <c r="Q838" s="215"/>
      <c r="R838" s="215"/>
      <c r="S838" s="215"/>
      <c r="T838" s="215"/>
      <c r="AP838"/>
      <c r="AQ838"/>
    </row>
    <row r="839" spans="1:47" ht="14.4" x14ac:dyDescent="0.3">
      <c r="A839" s="214"/>
      <c r="B839" s="215"/>
      <c r="C839" s="215"/>
      <c r="D839" s="215"/>
      <c r="E839" s="215"/>
      <c r="F839" s="220"/>
      <c r="G839" s="215"/>
      <c r="H839" s="215"/>
      <c r="I839" s="215"/>
      <c r="J839" s="224"/>
      <c r="K839" s="215"/>
      <c r="L839" s="215"/>
      <c r="M839" s="160"/>
      <c r="N839" s="215"/>
      <c r="O839" s="222"/>
      <c r="P839" s="240"/>
      <c r="Q839" s="222"/>
      <c r="R839" s="215"/>
      <c r="S839" s="215"/>
      <c r="T839" s="215"/>
      <c r="U839" s="160"/>
      <c r="V839" s="160"/>
      <c r="W839" s="160"/>
      <c r="X839" s="160"/>
      <c r="Y839" s="160"/>
      <c r="Z839" s="160"/>
      <c r="AA839" s="160"/>
      <c r="AB839" s="160"/>
      <c r="AC839" s="160"/>
      <c r="AD839" s="160"/>
      <c r="AE839" s="160"/>
      <c r="AF839" s="160"/>
      <c r="AG839" s="160"/>
      <c r="AH839" s="156"/>
      <c r="AI839" s="160"/>
      <c r="AJ839" s="160"/>
      <c r="AK839" s="160"/>
      <c r="AL839" s="160"/>
      <c r="AM839" s="225"/>
      <c r="AN839" s="160"/>
      <c r="AO839" s="160"/>
      <c r="AP839"/>
      <c r="AQ839"/>
      <c r="AR839" s="160"/>
      <c r="AS839" s="156"/>
      <c r="AT839" s="159"/>
      <c r="AU839" s="156"/>
    </row>
    <row r="840" spans="1:47" ht="14.4" x14ac:dyDescent="0.3">
      <c r="A840" s="214"/>
      <c r="B840" s="215"/>
      <c r="C840" s="215"/>
      <c r="D840" s="215"/>
      <c r="E840" s="215"/>
      <c r="F840" s="220"/>
      <c r="G840" s="215"/>
      <c r="H840" s="215"/>
      <c r="I840" s="215"/>
      <c r="J840" s="224"/>
      <c r="K840" s="215"/>
      <c r="L840" s="215"/>
      <c r="M840" s="160"/>
      <c r="N840" s="215"/>
      <c r="O840" s="222"/>
      <c r="P840" s="240"/>
      <c r="Q840" s="222"/>
      <c r="R840" s="215"/>
      <c r="S840" s="215"/>
      <c r="T840" s="215"/>
      <c r="U840" s="160"/>
      <c r="V840" s="160"/>
      <c r="W840" s="160"/>
      <c r="X840" s="160"/>
      <c r="Y840" s="160"/>
      <c r="Z840" s="160"/>
      <c r="AA840" s="160"/>
      <c r="AB840" s="160"/>
      <c r="AC840" s="160"/>
      <c r="AD840" s="160"/>
      <c r="AE840" s="160"/>
      <c r="AF840" s="160"/>
      <c r="AG840" s="160"/>
      <c r="AH840" s="156"/>
      <c r="AI840" s="160"/>
      <c r="AJ840" s="160"/>
      <c r="AK840" s="160"/>
      <c r="AL840" s="160"/>
      <c r="AM840" s="225"/>
      <c r="AN840" s="160"/>
      <c r="AO840" s="160"/>
      <c r="AP840"/>
      <c r="AQ840"/>
      <c r="AR840"/>
      <c r="AS840"/>
    </row>
    <row r="841" spans="1:47" ht="14.4" x14ac:dyDescent="0.3">
      <c r="A841" s="214"/>
      <c r="B841" s="215"/>
      <c r="C841" s="215"/>
      <c r="D841" s="215"/>
      <c r="E841" s="215"/>
      <c r="F841" s="221"/>
      <c r="G841" s="215"/>
      <c r="H841" s="215"/>
      <c r="I841" s="215"/>
      <c r="J841" s="215"/>
      <c r="K841" s="214"/>
      <c r="L841" s="215"/>
      <c r="M841" s="156"/>
      <c r="N841" s="214"/>
      <c r="O841" s="214"/>
      <c r="P841" s="240"/>
      <c r="Q841" s="215"/>
      <c r="R841" s="215"/>
      <c r="S841" s="215"/>
      <c r="T841" s="215"/>
      <c r="AP841"/>
      <c r="AQ841"/>
    </row>
    <row r="842" spans="1:47" ht="14.4" x14ac:dyDescent="0.3">
      <c r="A842" s="214"/>
      <c r="B842" s="215"/>
      <c r="C842" s="215"/>
      <c r="D842" s="215"/>
      <c r="E842" s="215"/>
      <c r="F842" s="221"/>
      <c r="G842" s="215"/>
      <c r="H842" s="215"/>
      <c r="I842" s="215"/>
      <c r="J842" s="215"/>
      <c r="K842" s="214"/>
      <c r="L842" s="215"/>
      <c r="M842" s="156"/>
      <c r="N842" s="214"/>
      <c r="O842" s="214"/>
      <c r="P842" s="240"/>
      <c r="Q842" s="215"/>
      <c r="R842" s="215"/>
      <c r="S842" s="215"/>
      <c r="T842" s="215"/>
      <c r="AP842"/>
      <c r="AQ842"/>
    </row>
    <row r="843" spans="1:47" ht="14.4" x14ac:dyDescent="0.3">
      <c r="A843" s="214"/>
      <c r="B843" s="215"/>
      <c r="C843" s="215"/>
      <c r="D843" s="215"/>
      <c r="E843" s="215"/>
      <c r="F843" s="220"/>
      <c r="G843" s="215"/>
      <c r="H843" s="215"/>
      <c r="I843" s="215"/>
      <c r="J843" s="224"/>
      <c r="K843" s="215"/>
      <c r="L843" s="215"/>
      <c r="M843" s="160"/>
      <c r="N843" s="215"/>
      <c r="O843" s="222"/>
      <c r="P843" s="240"/>
      <c r="Q843" s="222"/>
      <c r="R843" s="215"/>
      <c r="S843" s="215"/>
      <c r="T843" s="215"/>
      <c r="U843" s="160"/>
      <c r="V843" s="160"/>
      <c r="W843" s="160"/>
      <c r="X843" s="160"/>
      <c r="Y843" s="160"/>
      <c r="Z843" s="160"/>
      <c r="AA843" s="160"/>
      <c r="AB843" s="160"/>
      <c r="AC843" s="160"/>
      <c r="AD843" s="160"/>
      <c r="AE843" s="160"/>
      <c r="AF843" s="160"/>
      <c r="AG843" s="160"/>
      <c r="AH843" s="156"/>
      <c r="AI843" s="160"/>
      <c r="AJ843" s="160"/>
      <c r="AK843" s="160"/>
      <c r="AL843" s="160"/>
      <c r="AM843" s="225"/>
      <c r="AN843" s="160"/>
      <c r="AO843" s="160"/>
      <c r="AP843"/>
      <c r="AQ843"/>
      <c r="AR843" s="160"/>
      <c r="AS843" s="156"/>
      <c r="AT843" s="159"/>
      <c r="AU843" s="156"/>
    </row>
    <row r="844" spans="1:47" ht="14.4" x14ac:dyDescent="0.3">
      <c r="A844" s="214"/>
      <c r="B844" s="215"/>
      <c r="C844" s="215"/>
      <c r="D844" s="215"/>
      <c r="E844" s="215"/>
      <c r="F844" s="221"/>
      <c r="G844" s="215"/>
      <c r="H844" s="215"/>
      <c r="I844" s="215"/>
      <c r="J844" s="215"/>
      <c r="K844" s="214"/>
      <c r="L844" s="215"/>
      <c r="M844" s="156"/>
      <c r="N844" s="214"/>
      <c r="O844" s="214"/>
      <c r="P844" s="240"/>
      <c r="Q844" s="215"/>
      <c r="R844" s="215"/>
      <c r="S844" s="215"/>
      <c r="T844" s="215"/>
      <c r="AP844"/>
      <c r="AQ844"/>
    </row>
    <row r="845" spans="1:47" ht="14.4" x14ac:dyDescent="0.3">
      <c r="A845" s="214"/>
      <c r="B845" s="215"/>
      <c r="C845" s="215"/>
      <c r="D845" s="215"/>
      <c r="E845" s="215"/>
      <c r="F845" s="221"/>
      <c r="G845" s="215"/>
      <c r="H845" s="215"/>
      <c r="I845" s="215"/>
      <c r="J845" s="215"/>
      <c r="K845" s="214"/>
      <c r="L845" s="215"/>
      <c r="M845" s="156"/>
      <c r="N845" s="214"/>
      <c r="O845" s="214"/>
      <c r="P845" s="240"/>
      <c r="Q845" s="215"/>
      <c r="R845" s="215"/>
      <c r="S845" s="215"/>
      <c r="T845" s="215"/>
      <c r="AP845"/>
      <c r="AQ845"/>
    </row>
    <row r="846" spans="1:47" ht="14.4" x14ac:dyDescent="0.3">
      <c r="A846" s="214"/>
      <c r="B846" s="215"/>
      <c r="C846" s="215"/>
      <c r="D846" s="215"/>
      <c r="E846" s="215"/>
      <c r="F846" s="220"/>
      <c r="G846" s="215"/>
      <c r="H846" s="215"/>
      <c r="I846" s="215"/>
      <c r="J846" s="224"/>
      <c r="K846" s="215"/>
      <c r="L846" s="215"/>
      <c r="M846" s="160"/>
      <c r="N846" s="215"/>
      <c r="O846" s="222"/>
      <c r="P846" s="240"/>
      <c r="Q846" s="222"/>
      <c r="R846" s="215"/>
      <c r="S846" s="215"/>
      <c r="T846" s="215"/>
      <c r="U846" s="160"/>
      <c r="V846" s="160"/>
      <c r="W846" s="160"/>
      <c r="X846" s="160"/>
      <c r="Y846" s="160"/>
      <c r="Z846" s="160"/>
      <c r="AA846" s="160"/>
      <c r="AB846" s="160"/>
      <c r="AC846" s="160"/>
      <c r="AD846" s="160"/>
      <c r="AE846" s="160"/>
      <c r="AF846" s="160"/>
      <c r="AG846" s="160"/>
      <c r="AH846" s="156"/>
      <c r="AI846" s="160"/>
      <c r="AJ846" s="160"/>
      <c r="AK846" s="160"/>
      <c r="AL846" s="160"/>
      <c r="AM846" s="225"/>
      <c r="AN846" s="160"/>
      <c r="AO846" s="160"/>
      <c r="AP846"/>
      <c r="AQ846"/>
      <c r="AR846" s="160"/>
      <c r="AS846" s="156"/>
      <c r="AT846" s="159"/>
      <c r="AU846" s="156"/>
    </row>
    <row r="847" spans="1:47" ht="14.4" x14ac:dyDescent="0.3">
      <c r="A847" s="214"/>
      <c r="B847" s="215"/>
      <c r="C847" s="215"/>
      <c r="D847" s="215"/>
      <c r="E847" s="215"/>
      <c r="F847" s="221"/>
      <c r="G847" s="215"/>
      <c r="H847" s="215"/>
      <c r="I847" s="215"/>
      <c r="J847" s="215"/>
      <c r="K847" s="214"/>
      <c r="L847" s="215"/>
      <c r="M847" s="156"/>
      <c r="N847" s="214"/>
      <c r="O847" s="214"/>
      <c r="P847" s="240"/>
      <c r="Q847" s="215"/>
      <c r="R847" s="215"/>
      <c r="S847" s="215"/>
      <c r="T847" s="215"/>
      <c r="AP847"/>
      <c r="AQ847"/>
    </row>
    <row r="848" spans="1:47" ht="14.4" x14ac:dyDescent="0.3">
      <c r="A848" s="214"/>
      <c r="B848" s="215"/>
      <c r="C848" s="215"/>
      <c r="D848" s="215"/>
      <c r="E848" s="215"/>
      <c r="F848" s="220"/>
      <c r="G848" s="215"/>
      <c r="H848" s="215"/>
      <c r="I848" s="215"/>
      <c r="J848" s="224"/>
      <c r="K848" s="215"/>
      <c r="L848" s="215"/>
      <c r="M848" s="215"/>
      <c r="N848" s="215"/>
      <c r="O848" s="222"/>
      <c r="P848" s="240"/>
      <c r="Q848" s="222"/>
      <c r="R848" s="215"/>
      <c r="S848" s="215"/>
      <c r="T848" s="215"/>
      <c r="U848" s="160"/>
      <c r="V848" s="160"/>
      <c r="W848" s="160"/>
      <c r="X848" s="160"/>
      <c r="Y848" s="160"/>
      <c r="Z848" s="160"/>
      <c r="AA848" s="160"/>
      <c r="AB848" s="160"/>
      <c r="AC848" s="160"/>
      <c r="AD848" s="160"/>
      <c r="AE848" s="160"/>
      <c r="AF848" s="160"/>
      <c r="AG848" s="160"/>
      <c r="AH848" s="156"/>
      <c r="AI848" s="160"/>
      <c r="AJ848" s="160"/>
      <c r="AK848" s="160"/>
      <c r="AL848" s="160"/>
      <c r="AM848" s="225"/>
      <c r="AN848" s="160"/>
      <c r="AO848" s="160"/>
      <c r="AP848"/>
      <c r="AQ848"/>
      <c r="AR848" s="160"/>
      <c r="AS848" s="156"/>
      <c r="AT848" s="159"/>
      <c r="AU848" s="156"/>
    </row>
    <row r="849" spans="1:47" ht="14.4" x14ac:dyDescent="0.3">
      <c r="A849" s="214"/>
      <c r="B849" s="215"/>
      <c r="C849" s="215"/>
      <c r="D849" s="215"/>
      <c r="E849" s="215"/>
      <c r="F849" s="221"/>
      <c r="G849" s="215"/>
      <c r="H849" s="215"/>
      <c r="I849" s="215"/>
      <c r="J849" s="215"/>
      <c r="K849" s="214"/>
      <c r="L849" s="215"/>
      <c r="M849" s="156"/>
      <c r="N849" s="214"/>
      <c r="O849" s="214"/>
      <c r="P849" s="240"/>
      <c r="Q849" s="215"/>
      <c r="R849" s="215"/>
      <c r="S849" s="215"/>
      <c r="T849" s="215"/>
      <c r="AP849"/>
      <c r="AQ849"/>
    </row>
    <row r="850" spans="1:47" ht="14.4" x14ac:dyDescent="0.3">
      <c r="A850" s="214"/>
      <c r="B850" s="215"/>
      <c r="C850" s="215"/>
      <c r="D850" s="215"/>
      <c r="E850" s="215"/>
      <c r="F850" s="220"/>
      <c r="G850" s="215"/>
      <c r="H850" s="215"/>
      <c r="I850" s="215"/>
      <c r="J850" s="224"/>
      <c r="K850" s="215"/>
      <c r="L850" s="215"/>
      <c r="M850" s="160"/>
      <c r="N850" s="215"/>
      <c r="O850" s="222"/>
      <c r="P850" s="240"/>
      <c r="Q850" s="222"/>
      <c r="R850" s="215"/>
      <c r="S850" s="215"/>
      <c r="T850" s="215"/>
      <c r="U850" s="160"/>
      <c r="V850" s="160"/>
      <c r="W850" s="160"/>
      <c r="X850" s="160"/>
      <c r="Y850" s="160"/>
      <c r="Z850" s="160"/>
      <c r="AA850" s="160"/>
      <c r="AB850" s="160"/>
      <c r="AC850" s="160"/>
      <c r="AD850" s="160"/>
      <c r="AE850" s="160"/>
      <c r="AF850" s="160"/>
      <c r="AG850" s="160"/>
      <c r="AH850" s="156"/>
      <c r="AI850" s="160"/>
      <c r="AJ850" s="160"/>
      <c r="AK850" s="160"/>
      <c r="AL850" s="160"/>
      <c r="AM850" s="225"/>
      <c r="AN850" s="160"/>
      <c r="AO850" s="160"/>
      <c r="AP850"/>
      <c r="AQ850"/>
      <c r="AR850" s="160"/>
      <c r="AS850" s="156"/>
      <c r="AT850" s="159"/>
      <c r="AU850" s="156"/>
    </row>
    <row r="851" spans="1:47" ht="14.4" x14ac:dyDescent="0.3">
      <c r="A851" s="214"/>
      <c r="B851" s="215"/>
      <c r="C851" s="215"/>
      <c r="D851" s="215"/>
      <c r="E851" s="215"/>
      <c r="F851" s="222"/>
      <c r="G851" s="215"/>
      <c r="H851" s="215"/>
      <c r="I851" s="215"/>
      <c r="J851" s="224"/>
      <c r="K851" s="215"/>
      <c r="L851" s="215"/>
      <c r="M851" s="160"/>
      <c r="N851" s="215"/>
      <c r="O851" s="222"/>
      <c r="P851" s="240"/>
      <c r="Q851" s="222"/>
      <c r="R851" s="215"/>
      <c r="S851" s="215"/>
      <c r="T851" s="215"/>
      <c r="U851" s="160"/>
      <c r="V851" s="160"/>
      <c r="W851" s="160"/>
      <c r="X851" s="160"/>
      <c r="Y851" s="160"/>
      <c r="Z851" s="160"/>
      <c r="AA851" s="160"/>
      <c r="AB851" s="160"/>
      <c r="AC851" s="160"/>
      <c r="AD851" s="160"/>
      <c r="AE851" s="160"/>
      <c r="AF851" s="160"/>
      <c r="AG851" s="160"/>
      <c r="AH851" s="156"/>
      <c r="AI851" s="160"/>
      <c r="AJ851" s="160"/>
      <c r="AK851" s="160"/>
      <c r="AL851" s="160"/>
      <c r="AM851" s="225"/>
      <c r="AN851" s="160"/>
      <c r="AO851" s="160"/>
      <c r="AP851"/>
      <c r="AQ851"/>
      <c r="AR851" s="160"/>
      <c r="AS851" s="156"/>
      <c r="AT851" s="159"/>
      <c r="AU851" s="156"/>
    </row>
    <row r="852" spans="1:47" ht="14.4" x14ac:dyDescent="0.3">
      <c r="A852" s="214"/>
      <c r="B852" s="215"/>
      <c r="C852" s="215"/>
      <c r="D852" s="215"/>
      <c r="E852" s="215"/>
      <c r="F852" s="221"/>
      <c r="G852" s="215"/>
      <c r="H852" s="215"/>
      <c r="I852" s="215"/>
      <c r="J852" s="215"/>
      <c r="K852" s="214"/>
      <c r="L852" s="215"/>
      <c r="M852" s="156"/>
      <c r="N852" s="214"/>
      <c r="O852" s="214"/>
      <c r="P852" s="240"/>
      <c r="Q852" s="215"/>
      <c r="R852" s="215"/>
      <c r="S852" s="215"/>
      <c r="T852" s="215"/>
      <c r="AP852"/>
      <c r="AQ852"/>
    </row>
    <row r="853" spans="1:47" ht="14.4" x14ac:dyDescent="0.3">
      <c r="A853" s="214"/>
      <c r="B853" s="215"/>
      <c r="C853" s="215"/>
      <c r="D853" s="215"/>
      <c r="E853" s="215"/>
      <c r="F853" s="220"/>
      <c r="G853" s="215"/>
      <c r="H853" s="215"/>
      <c r="I853" s="215"/>
      <c r="J853" s="215"/>
      <c r="K853" s="215"/>
      <c r="L853" s="215"/>
      <c r="M853" s="160"/>
      <c r="N853" s="215"/>
      <c r="O853" s="222"/>
      <c r="P853" s="240"/>
      <c r="Q853" s="222"/>
      <c r="R853" s="215"/>
      <c r="S853" s="215"/>
      <c r="T853" s="215"/>
      <c r="U853" s="160"/>
      <c r="V853" s="160"/>
      <c r="W853" s="160"/>
      <c r="X853" s="160"/>
      <c r="Y853" s="160"/>
      <c r="Z853" s="160"/>
      <c r="AA853" s="160"/>
      <c r="AB853" s="160"/>
      <c r="AC853" s="160"/>
      <c r="AD853" s="160"/>
      <c r="AE853" s="160"/>
      <c r="AF853" s="160"/>
      <c r="AG853" s="160"/>
      <c r="AH853" s="156"/>
      <c r="AI853" s="160"/>
      <c r="AJ853" s="160"/>
      <c r="AK853" s="160"/>
      <c r="AL853" s="160"/>
      <c r="AM853" s="225"/>
      <c r="AN853" s="160"/>
      <c r="AO853" s="160"/>
      <c r="AP853"/>
      <c r="AQ853"/>
      <c r="AR853" s="160"/>
      <c r="AS853" s="156"/>
      <c r="AT853" s="159"/>
      <c r="AU853" s="156"/>
    </row>
    <row r="854" spans="1:47" ht="14.4" x14ac:dyDescent="0.3">
      <c r="A854" s="214"/>
      <c r="B854" s="215"/>
      <c r="C854" s="215"/>
      <c r="D854" s="215"/>
      <c r="E854" s="215"/>
      <c r="F854" s="221"/>
      <c r="G854" s="215"/>
      <c r="H854" s="215"/>
      <c r="I854" s="215"/>
      <c r="J854" s="215"/>
      <c r="K854" s="214"/>
      <c r="L854" s="215"/>
      <c r="M854" s="156"/>
      <c r="N854" s="214"/>
      <c r="O854" s="214"/>
      <c r="P854" s="240"/>
      <c r="Q854" s="215"/>
      <c r="R854" s="215"/>
      <c r="S854" s="215"/>
      <c r="T854" s="215"/>
      <c r="AP854"/>
      <c r="AQ854"/>
    </row>
    <row r="855" spans="1:47" ht="14.4" x14ac:dyDescent="0.3">
      <c r="A855" s="214"/>
      <c r="B855" s="215"/>
      <c r="C855" s="215"/>
      <c r="D855" s="215"/>
      <c r="E855" s="215"/>
      <c r="F855" s="220"/>
      <c r="G855" s="215"/>
      <c r="H855" s="215"/>
      <c r="I855" s="215"/>
      <c r="J855" s="215"/>
      <c r="K855" s="215"/>
      <c r="L855" s="215"/>
      <c r="M855" s="160"/>
      <c r="N855" s="215"/>
      <c r="O855" s="222"/>
      <c r="P855" s="240"/>
      <c r="Q855" s="222"/>
      <c r="R855" s="215"/>
      <c r="S855" s="215"/>
      <c r="T855" s="215"/>
      <c r="U855" s="160"/>
      <c r="V855" s="160"/>
      <c r="W855" s="160"/>
      <c r="X855" s="160"/>
      <c r="Y855" s="160"/>
      <c r="Z855" s="160"/>
      <c r="AA855" s="160"/>
      <c r="AB855" s="160"/>
      <c r="AC855" s="160"/>
      <c r="AD855" s="160"/>
      <c r="AE855" s="160"/>
      <c r="AF855" s="160"/>
      <c r="AG855" s="160"/>
      <c r="AH855" s="156"/>
      <c r="AI855" s="160"/>
      <c r="AJ855" s="160"/>
      <c r="AK855" s="160"/>
      <c r="AL855" s="160"/>
      <c r="AM855" s="225"/>
      <c r="AN855" s="160"/>
      <c r="AO855" s="160"/>
      <c r="AP855"/>
      <c r="AQ855"/>
      <c r="AR855" s="160"/>
      <c r="AS855" s="156"/>
      <c r="AT855" s="159"/>
      <c r="AU855" s="156"/>
    </row>
    <row r="856" spans="1:47" ht="14.4" x14ac:dyDescent="0.3">
      <c r="A856" s="214"/>
      <c r="B856" s="215"/>
      <c r="C856" s="215"/>
      <c r="D856" s="215"/>
      <c r="E856" s="215"/>
      <c r="F856" s="221"/>
      <c r="G856" s="215"/>
      <c r="H856" s="215"/>
      <c r="I856" s="215"/>
      <c r="J856" s="215"/>
      <c r="K856" s="214"/>
      <c r="L856" s="215"/>
      <c r="M856" s="156"/>
      <c r="N856" s="214"/>
      <c r="O856" s="214"/>
      <c r="P856" s="240"/>
      <c r="Q856" s="215"/>
      <c r="R856" s="215"/>
      <c r="S856" s="215"/>
      <c r="T856" s="215"/>
      <c r="AP856"/>
      <c r="AQ856"/>
    </row>
    <row r="857" spans="1:47" ht="14.4" x14ac:dyDescent="0.3">
      <c r="A857" s="214"/>
      <c r="B857" s="215"/>
      <c r="C857" s="215"/>
      <c r="D857" s="215"/>
      <c r="E857" s="215"/>
      <c r="F857" s="221"/>
      <c r="G857" s="215"/>
      <c r="H857" s="215"/>
      <c r="I857" s="215"/>
      <c r="J857" s="215"/>
      <c r="K857" s="214"/>
      <c r="L857" s="215"/>
      <c r="M857" s="156"/>
      <c r="N857" s="214"/>
      <c r="O857" s="214"/>
      <c r="P857" s="240"/>
      <c r="Q857" s="215"/>
      <c r="R857" s="215"/>
      <c r="S857" s="215"/>
      <c r="T857" s="215"/>
      <c r="AP857"/>
      <c r="AQ857"/>
    </row>
    <row r="858" spans="1:47" ht="14.4" x14ac:dyDescent="0.3">
      <c r="A858" s="214"/>
      <c r="B858" s="215"/>
      <c r="C858" s="215"/>
      <c r="D858" s="215"/>
      <c r="E858" s="215"/>
      <c r="F858" s="221"/>
      <c r="G858" s="215"/>
      <c r="H858" s="215"/>
      <c r="I858" s="215"/>
      <c r="J858" s="215"/>
      <c r="K858" s="214"/>
      <c r="L858" s="215"/>
      <c r="M858" s="226"/>
      <c r="N858" s="214"/>
      <c r="O858" s="214"/>
      <c r="P858" s="240"/>
      <c r="Q858" s="215"/>
      <c r="R858" s="215"/>
      <c r="S858" s="215"/>
      <c r="T858" s="215"/>
      <c r="AP858"/>
      <c r="AQ858"/>
    </row>
    <row r="859" spans="1:47" ht="14.4" x14ac:dyDescent="0.3">
      <c r="A859" s="214"/>
      <c r="B859" s="215"/>
      <c r="C859" s="215"/>
      <c r="D859" s="215"/>
      <c r="E859" s="215"/>
      <c r="F859" s="221"/>
      <c r="G859" s="215"/>
      <c r="H859" s="215"/>
      <c r="I859" s="215"/>
      <c r="J859" s="215"/>
      <c r="K859" s="214"/>
      <c r="L859" s="215"/>
      <c r="M859" s="156"/>
      <c r="N859" s="214"/>
      <c r="O859" s="214"/>
      <c r="P859" s="240"/>
      <c r="Q859" s="215"/>
      <c r="R859" s="215"/>
      <c r="S859" s="215"/>
      <c r="T859" s="215"/>
      <c r="AP859"/>
      <c r="AQ859"/>
    </row>
    <row r="860" spans="1:47" ht="14.4" x14ac:dyDescent="0.3">
      <c r="A860" s="214"/>
      <c r="B860" s="215"/>
      <c r="C860" s="215"/>
      <c r="D860" s="215"/>
      <c r="E860" s="215"/>
      <c r="F860" s="220"/>
      <c r="G860" s="215"/>
      <c r="H860" s="215"/>
      <c r="I860" s="215"/>
      <c r="J860" s="215"/>
      <c r="K860" s="215"/>
      <c r="L860" s="215"/>
      <c r="M860" s="160"/>
      <c r="N860" s="215"/>
      <c r="O860" s="222"/>
      <c r="P860" s="240"/>
      <c r="Q860" s="222"/>
      <c r="R860" s="215"/>
      <c r="S860" s="215"/>
      <c r="T860" s="215"/>
      <c r="U860" s="160"/>
      <c r="V860" s="160"/>
      <c r="W860" s="160"/>
      <c r="X860" s="160"/>
      <c r="Y860" s="160"/>
      <c r="Z860" s="160"/>
      <c r="AA860" s="160"/>
      <c r="AB860" s="160"/>
      <c r="AC860" s="160"/>
      <c r="AD860" s="160"/>
      <c r="AE860" s="160"/>
      <c r="AF860" s="160"/>
      <c r="AG860" s="160"/>
      <c r="AH860" s="156"/>
      <c r="AI860" s="160"/>
      <c r="AJ860" s="160"/>
      <c r="AK860" s="160"/>
      <c r="AL860" s="160"/>
      <c r="AM860" s="225"/>
      <c r="AN860" s="160"/>
      <c r="AO860" s="160"/>
      <c r="AP860"/>
      <c r="AQ860"/>
      <c r="AR860" s="160"/>
      <c r="AS860" s="156"/>
      <c r="AT860" s="159"/>
      <c r="AU860" s="156"/>
    </row>
    <row r="861" spans="1:47" ht="14.4" x14ac:dyDescent="0.3">
      <c r="A861" s="214"/>
      <c r="B861" s="215"/>
      <c r="C861" s="215"/>
      <c r="D861" s="215"/>
      <c r="E861" s="215"/>
      <c r="F861" s="220"/>
      <c r="G861" s="215"/>
      <c r="H861" s="215"/>
      <c r="I861" s="215"/>
      <c r="J861" s="215"/>
      <c r="K861" s="215"/>
      <c r="L861" s="215"/>
      <c r="M861" s="160"/>
      <c r="N861" s="215"/>
      <c r="O861" s="222"/>
      <c r="P861" s="240"/>
      <c r="Q861" s="222"/>
      <c r="R861" s="215"/>
      <c r="S861" s="215"/>
      <c r="T861" s="215"/>
      <c r="U861" s="160"/>
      <c r="V861" s="160"/>
      <c r="W861" s="160"/>
      <c r="X861" s="160"/>
      <c r="Y861" s="160"/>
      <c r="Z861" s="160"/>
      <c r="AA861" s="160"/>
      <c r="AB861" s="160"/>
      <c r="AC861" s="160"/>
      <c r="AD861" s="160"/>
      <c r="AE861" s="160"/>
      <c r="AF861" s="160"/>
      <c r="AG861" s="160"/>
      <c r="AH861" s="156"/>
      <c r="AI861" s="160"/>
      <c r="AJ861" s="160"/>
      <c r="AK861" s="160"/>
      <c r="AL861" s="160"/>
      <c r="AM861" s="225"/>
      <c r="AN861" s="160"/>
      <c r="AO861" s="160"/>
      <c r="AP861"/>
      <c r="AQ861"/>
      <c r="AR861" s="160"/>
      <c r="AS861" s="156"/>
      <c r="AT861" s="159"/>
      <c r="AU861" s="156"/>
    </row>
    <row r="862" spans="1:47" ht="14.4" x14ac:dyDescent="0.3">
      <c r="A862" s="214"/>
      <c r="B862" s="215"/>
      <c r="C862" s="215"/>
      <c r="D862" s="215"/>
      <c r="E862" s="215"/>
      <c r="F862" s="221"/>
      <c r="G862" s="215"/>
      <c r="H862" s="215"/>
      <c r="I862" s="215"/>
      <c r="J862" s="215"/>
      <c r="K862" s="214"/>
      <c r="L862" s="215"/>
      <c r="M862" s="156"/>
      <c r="N862" s="214"/>
      <c r="O862" s="214"/>
      <c r="P862" s="240"/>
      <c r="Q862" s="215"/>
      <c r="R862" s="215"/>
      <c r="S862" s="215"/>
      <c r="T862" s="215"/>
      <c r="AP862"/>
      <c r="AQ862"/>
    </row>
    <row r="863" spans="1:47" ht="14.4" x14ac:dyDescent="0.3">
      <c r="A863" s="214"/>
      <c r="B863" s="215"/>
      <c r="C863" s="215"/>
      <c r="D863" s="215"/>
      <c r="E863" s="215"/>
      <c r="F863" s="221"/>
      <c r="G863" s="215"/>
      <c r="H863" s="215"/>
      <c r="I863" s="215"/>
      <c r="J863" s="215"/>
      <c r="K863" s="214"/>
      <c r="L863" s="215"/>
      <c r="M863" s="226"/>
      <c r="N863" s="214"/>
      <c r="O863" s="214"/>
      <c r="P863" s="240"/>
      <c r="Q863" s="215"/>
      <c r="R863" s="215"/>
      <c r="S863" s="215"/>
      <c r="T863" s="215"/>
      <c r="AP863"/>
      <c r="AQ863"/>
    </row>
    <row r="864" spans="1:47" ht="14.4" x14ac:dyDescent="0.3">
      <c r="A864" s="214"/>
      <c r="B864" s="215"/>
      <c r="C864" s="215"/>
      <c r="D864" s="215"/>
      <c r="E864" s="215"/>
      <c r="F864" s="220"/>
      <c r="G864" s="215"/>
      <c r="H864" s="215"/>
      <c r="I864" s="215"/>
      <c r="J864" s="215"/>
      <c r="K864" s="215"/>
      <c r="L864" s="215"/>
      <c r="M864" s="160"/>
      <c r="N864" s="215"/>
      <c r="O864" s="222"/>
      <c r="P864" s="240"/>
      <c r="Q864" s="222"/>
      <c r="R864" s="215"/>
      <c r="S864" s="215"/>
      <c r="T864" s="215"/>
      <c r="U864" s="160"/>
      <c r="V864" s="160"/>
      <c r="W864" s="160"/>
      <c r="X864" s="160"/>
      <c r="Y864" s="160"/>
      <c r="Z864" s="160"/>
      <c r="AA864" s="160"/>
      <c r="AB864" s="160"/>
      <c r="AC864" s="160"/>
      <c r="AD864" s="160"/>
      <c r="AE864" s="160"/>
      <c r="AF864" s="160"/>
      <c r="AG864" s="160"/>
      <c r="AH864" s="156"/>
      <c r="AI864" s="160"/>
      <c r="AJ864" s="160"/>
      <c r="AK864" s="160"/>
      <c r="AL864" s="160"/>
      <c r="AM864" s="225"/>
      <c r="AN864" s="160"/>
      <c r="AO864" s="160"/>
      <c r="AP864"/>
      <c r="AQ864"/>
      <c r="AR864" s="160"/>
      <c r="AS864" s="156"/>
      <c r="AT864" s="159"/>
      <c r="AU864" s="156"/>
    </row>
    <row r="865" spans="1:47" ht="14.4" x14ac:dyDescent="0.3">
      <c r="A865" s="214"/>
      <c r="B865" s="215"/>
      <c r="C865" s="215"/>
      <c r="D865" s="215"/>
      <c r="E865" s="215"/>
      <c r="F865" s="220"/>
      <c r="G865" s="215"/>
      <c r="H865" s="215"/>
      <c r="I865" s="215"/>
      <c r="J865" s="215"/>
      <c r="K865" s="215"/>
      <c r="L865" s="215"/>
      <c r="M865" s="160"/>
      <c r="N865" s="215"/>
      <c r="O865" s="222"/>
      <c r="P865" s="240"/>
      <c r="Q865" s="222"/>
      <c r="R865" s="215"/>
      <c r="S865" s="215"/>
      <c r="T865" s="215"/>
      <c r="U865" s="160"/>
      <c r="V865" s="160"/>
      <c r="W865" s="160"/>
      <c r="X865" s="160"/>
      <c r="Y865" s="160"/>
      <c r="Z865" s="160"/>
      <c r="AA865" s="160"/>
      <c r="AB865" s="160"/>
      <c r="AC865" s="160"/>
      <c r="AD865" s="160"/>
      <c r="AE865" s="160"/>
      <c r="AF865" s="160"/>
      <c r="AG865" s="160"/>
      <c r="AH865" s="156"/>
      <c r="AI865" s="160"/>
      <c r="AJ865" s="160"/>
      <c r="AK865" s="160"/>
      <c r="AL865" s="160"/>
      <c r="AM865" s="225"/>
      <c r="AN865" s="160"/>
      <c r="AO865" s="160"/>
      <c r="AP865"/>
      <c r="AQ865"/>
      <c r="AR865" s="160"/>
      <c r="AS865" s="156"/>
      <c r="AT865" s="159"/>
      <c r="AU865" s="156"/>
    </row>
    <row r="866" spans="1:47" ht="14.4" x14ac:dyDescent="0.3">
      <c r="A866" s="214"/>
      <c r="B866" s="215"/>
      <c r="C866" s="215"/>
      <c r="D866" s="215"/>
      <c r="E866" s="215"/>
      <c r="F866" s="220"/>
      <c r="G866" s="215"/>
      <c r="H866" s="215"/>
      <c r="I866" s="215"/>
      <c r="J866" s="215"/>
      <c r="K866" s="215"/>
      <c r="L866" s="215"/>
      <c r="M866" s="160"/>
      <c r="N866" s="215"/>
      <c r="O866" s="222"/>
      <c r="P866" s="240"/>
      <c r="Q866" s="222"/>
      <c r="R866" s="215"/>
      <c r="S866" s="215"/>
      <c r="T866" s="215"/>
      <c r="U866" s="160"/>
      <c r="V866" s="160"/>
      <c r="W866" s="160"/>
      <c r="X866" s="160"/>
      <c r="Y866" s="160"/>
      <c r="Z866" s="160"/>
      <c r="AA866" s="160"/>
      <c r="AB866" s="160"/>
      <c r="AC866" s="160"/>
      <c r="AD866" s="160"/>
      <c r="AE866" s="160"/>
      <c r="AF866" s="160"/>
      <c r="AG866" s="160"/>
      <c r="AH866" s="156"/>
      <c r="AI866" s="160"/>
      <c r="AJ866" s="160"/>
      <c r="AK866" s="160"/>
      <c r="AL866" s="160"/>
      <c r="AM866" s="225"/>
      <c r="AN866" s="160"/>
      <c r="AO866" s="160"/>
      <c r="AP866"/>
      <c r="AQ866"/>
      <c r="AR866" s="160"/>
      <c r="AS866" s="156"/>
      <c r="AT866" s="159"/>
      <c r="AU866" s="156"/>
    </row>
    <row r="867" spans="1:47" ht="14.4" x14ac:dyDescent="0.3">
      <c r="A867" s="214"/>
      <c r="B867" s="215"/>
      <c r="C867" s="215"/>
      <c r="D867" s="215"/>
      <c r="E867" s="215"/>
      <c r="F867" s="220"/>
      <c r="G867" s="215"/>
      <c r="H867" s="215"/>
      <c r="I867" s="215"/>
      <c r="J867" s="215"/>
      <c r="K867" s="215"/>
      <c r="L867" s="215"/>
      <c r="M867" s="160"/>
      <c r="N867" s="215"/>
      <c r="O867" s="222"/>
      <c r="P867" s="240"/>
      <c r="Q867" s="222"/>
      <c r="R867" s="215"/>
      <c r="S867" s="215"/>
      <c r="T867" s="215"/>
      <c r="U867" s="160"/>
      <c r="V867" s="160"/>
      <c r="W867" s="160"/>
      <c r="X867" s="160"/>
      <c r="Y867" s="160"/>
      <c r="Z867" s="160"/>
      <c r="AA867" s="160"/>
      <c r="AB867" s="160"/>
      <c r="AC867" s="160"/>
      <c r="AD867" s="160"/>
      <c r="AE867" s="160"/>
      <c r="AF867" s="160"/>
      <c r="AG867" s="160"/>
      <c r="AH867" s="156"/>
      <c r="AI867" s="160"/>
      <c r="AJ867" s="160"/>
      <c r="AK867" s="160"/>
      <c r="AL867" s="160"/>
      <c r="AM867" s="225"/>
      <c r="AN867" s="160"/>
      <c r="AO867" s="160"/>
      <c r="AP867"/>
      <c r="AQ867"/>
      <c r="AR867" s="160"/>
      <c r="AS867" s="156"/>
      <c r="AT867" s="159"/>
      <c r="AU867" s="156"/>
    </row>
    <row r="868" spans="1:47" ht="14.4" x14ac:dyDescent="0.3">
      <c r="A868" s="214"/>
      <c r="B868" s="215"/>
      <c r="C868" s="215"/>
      <c r="D868" s="215"/>
      <c r="E868" s="215"/>
      <c r="F868" s="221"/>
      <c r="G868" s="215"/>
      <c r="H868" s="215"/>
      <c r="I868" s="215"/>
      <c r="J868" s="215"/>
      <c r="K868" s="214"/>
      <c r="L868" s="215"/>
      <c r="M868" s="156"/>
      <c r="N868" s="214"/>
      <c r="O868" s="214"/>
      <c r="P868" s="240"/>
      <c r="Q868" s="215"/>
      <c r="R868" s="215"/>
      <c r="S868" s="215"/>
      <c r="T868" s="215"/>
      <c r="AP868"/>
      <c r="AQ868"/>
    </row>
    <row r="869" spans="1:47" ht="14.4" x14ac:dyDescent="0.3">
      <c r="A869" s="214"/>
      <c r="B869" s="215"/>
      <c r="C869" s="215"/>
      <c r="D869" s="215"/>
      <c r="E869" s="215"/>
      <c r="F869" s="220"/>
      <c r="G869" s="215"/>
      <c r="H869" s="215"/>
      <c r="I869" s="215"/>
      <c r="J869" s="215"/>
      <c r="K869" s="215"/>
      <c r="L869" s="215"/>
      <c r="M869" s="160"/>
      <c r="N869" s="215"/>
      <c r="O869" s="222"/>
      <c r="P869" s="240"/>
      <c r="Q869" s="222"/>
      <c r="R869" s="215"/>
      <c r="S869" s="215"/>
      <c r="T869" s="215"/>
      <c r="U869" s="160"/>
      <c r="V869" s="160"/>
      <c r="W869" s="160"/>
      <c r="X869" s="160"/>
      <c r="Y869" s="160"/>
      <c r="Z869" s="160"/>
      <c r="AA869" s="160"/>
      <c r="AB869" s="160"/>
      <c r="AC869" s="160"/>
      <c r="AD869" s="160"/>
      <c r="AE869" s="160"/>
      <c r="AF869" s="160"/>
      <c r="AG869" s="160"/>
      <c r="AH869" s="156"/>
      <c r="AI869" s="160"/>
      <c r="AJ869" s="160"/>
      <c r="AK869" s="160"/>
      <c r="AL869" s="160"/>
      <c r="AM869" s="225"/>
      <c r="AN869" s="160"/>
      <c r="AO869" s="160"/>
      <c r="AP869"/>
      <c r="AQ869"/>
      <c r="AR869" s="160"/>
      <c r="AS869" s="156"/>
      <c r="AT869" s="159"/>
      <c r="AU869" s="156"/>
    </row>
    <row r="870" spans="1:47" ht="14.4" x14ac:dyDescent="0.3">
      <c r="A870" s="214"/>
      <c r="B870" s="215"/>
      <c r="C870" s="215"/>
      <c r="D870" s="215"/>
      <c r="E870" s="215"/>
      <c r="F870" s="221"/>
      <c r="G870" s="215"/>
      <c r="H870" s="215"/>
      <c r="I870" s="215"/>
      <c r="J870" s="215"/>
      <c r="K870" s="214"/>
      <c r="L870" s="215"/>
      <c r="M870" s="156"/>
      <c r="N870" s="214"/>
      <c r="O870" s="214"/>
      <c r="P870" s="240"/>
      <c r="Q870" s="215"/>
      <c r="R870" s="215"/>
      <c r="S870" s="215"/>
      <c r="T870" s="215"/>
      <c r="AP870"/>
      <c r="AQ870"/>
    </row>
    <row r="871" spans="1:47" ht="14.4" x14ac:dyDescent="0.3">
      <c r="A871" s="214"/>
      <c r="B871" s="215"/>
      <c r="C871" s="215"/>
      <c r="D871" s="215"/>
      <c r="E871" s="215"/>
      <c r="F871" s="220"/>
      <c r="G871" s="215"/>
      <c r="H871" s="215"/>
      <c r="I871" s="215"/>
      <c r="J871" s="215"/>
      <c r="K871" s="215"/>
      <c r="L871" s="215"/>
      <c r="M871" s="160"/>
      <c r="N871" s="215"/>
      <c r="O871" s="222"/>
      <c r="P871" s="240"/>
      <c r="Q871" s="222"/>
      <c r="R871" s="215"/>
      <c r="S871" s="215"/>
      <c r="T871" s="215"/>
      <c r="U871" s="160"/>
      <c r="V871" s="160"/>
      <c r="W871" s="160"/>
      <c r="X871" s="160"/>
      <c r="Y871" s="160"/>
      <c r="Z871" s="160"/>
      <c r="AA871" s="160"/>
      <c r="AB871" s="160"/>
      <c r="AC871" s="160"/>
      <c r="AD871" s="160"/>
      <c r="AE871" s="160"/>
      <c r="AF871" s="160"/>
      <c r="AG871" s="160"/>
      <c r="AH871" s="156"/>
      <c r="AI871" s="160"/>
      <c r="AJ871" s="160"/>
      <c r="AK871" s="160"/>
      <c r="AL871" s="160"/>
      <c r="AM871" s="225"/>
      <c r="AN871" s="160"/>
      <c r="AO871" s="160"/>
      <c r="AP871"/>
      <c r="AQ871"/>
      <c r="AR871" s="160"/>
      <c r="AS871" s="156"/>
      <c r="AT871" s="159"/>
      <c r="AU871" s="156"/>
    </row>
    <row r="872" spans="1:47" ht="14.4" x14ac:dyDescent="0.3">
      <c r="A872" s="214"/>
      <c r="B872" s="215"/>
      <c r="C872" s="215"/>
      <c r="D872" s="215"/>
      <c r="E872" s="215"/>
      <c r="F872" s="221"/>
      <c r="G872" s="215"/>
      <c r="H872" s="215"/>
      <c r="I872" s="215"/>
      <c r="J872" s="215"/>
      <c r="K872" s="214"/>
      <c r="L872" s="215"/>
      <c r="M872" s="156"/>
      <c r="N872" s="214"/>
      <c r="O872" s="214"/>
      <c r="P872" s="240"/>
      <c r="Q872" s="215"/>
      <c r="R872" s="215"/>
      <c r="S872" s="215"/>
      <c r="T872" s="215"/>
      <c r="AP872"/>
      <c r="AQ872"/>
    </row>
    <row r="873" spans="1:47" ht="14.4" x14ac:dyDescent="0.3">
      <c r="A873" s="214"/>
      <c r="B873" s="215"/>
      <c r="C873" s="215"/>
      <c r="D873" s="215"/>
      <c r="E873" s="215"/>
      <c r="F873" s="220"/>
      <c r="G873" s="215"/>
      <c r="H873" s="215"/>
      <c r="I873" s="215"/>
      <c r="J873" s="215"/>
      <c r="K873" s="215"/>
      <c r="L873" s="215"/>
      <c r="M873" s="160"/>
      <c r="N873" s="215"/>
      <c r="O873" s="222"/>
      <c r="P873" s="240"/>
      <c r="Q873" s="222"/>
      <c r="R873" s="215"/>
      <c r="S873" s="215"/>
      <c r="T873" s="215"/>
      <c r="U873" s="160"/>
      <c r="V873" s="160"/>
      <c r="W873" s="160"/>
      <c r="X873" s="160"/>
      <c r="Y873" s="160"/>
      <c r="Z873" s="160"/>
      <c r="AA873" s="160"/>
      <c r="AB873" s="160"/>
      <c r="AC873" s="160"/>
      <c r="AD873" s="160"/>
      <c r="AE873" s="160"/>
      <c r="AF873" s="160"/>
      <c r="AG873" s="160"/>
      <c r="AH873" s="156"/>
      <c r="AI873" s="160"/>
      <c r="AJ873" s="160"/>
      <c r="AK873" s="160"/>
      <c r="AL873" s="160"/>
      <c r="AM873" s="225"/>
      <c r="AN873" s="160"/>
      <c r="AO873" s="160"/>
      <c r="AP873"/>
      <c r="AQ873"/>
      <c r="AR873" s="160"/>
      <c r="AS873" s="156"/>
      <c r="AT873" s="159"/>
      <c r="AU873" s="156"/>
    </row>
    <row r="874" spans="1:47" ht="14.4" x14ac:dyDescent="0.3">
      <c r="A874" s="214"/>
      <c r="B874" s="215"/>
      <c r="C874" s="215"/>
      <c r="D874" s="215"/>
      <c r="E874" s="215"/>
      <c r="F874" s="221"/>
      <c r="G874" s="215"/>
      <c r="H874" s="215"/>
      <c r="I874" s="215"/>
      <c r="J874" s="215"/>
      <c r="K874" s="214"/>
      <c r="L874" s="215"/>
      <c r="M874" s="156"/>
      <c r="N874" s="214"/>
      <c r="O874" s="214"/>
      <c r="P874" s="240"/>
      <c r="Q874" s="215"/>
      <c r="R874" s="215"/>
      <c r="S874" s="215"/>
      <c r="T874" s="215"/>
      <c r="AP874"/>
      <c r="AQ874"/>
    </row>
    <row r="875" spans="1:47" ht="14.4" x14ac:dyDescent="0.3">
      <c r="A875" s="214"/>
      <c r="B875" s="215"/>
      <c r="C875" s="215"/>
      <c r="D875" s="215"/>
      <c r="E875" s="215"/>
      <c r="F875" s="221"/>
      <c r="G875" s="215"/>
      <c r="H875" s="215"/>
      <c r="I875" s="215"/>
      <c r="J875" s="215"/>
      <c r="K875" s="214"/>
      <c r="L875" s="215"/>
      <c r="M875" s="219"/>
      <c r="N875" s="214"/>
      <c r="O875" s="214"/>
      <c r="P875" s="240"/>
      <c r="Q875" s="215"/>
      <c r="R875" s="215"/>
      <c r="S875" s="215"/>
      <c r="T875" s="215"/>
      <c r="AP875"/>
      <c r="AQ875"/>
    </row>
    <row r="876" spans="1:47" ht="14.4" x14ac:dyDescent="0.3">
      <c r="A876" s="214"/>
      <c r="B876" s="215"/>
      <c r="C876" s="215"/>
      <c r="D876" s="215"/>
      <c r="E876" s="215"/>
      <c r="F876" s="221"/>
      <c r="G876" s="215"/>
      <c r="H876" s="215"/>
      <c r="I876" s="215"/>
      <c r="J876" s="215"/>
      <c r="K876" s="214"/>
      <c r="L876" s="215"/>
      <c r="M876" s="156"/>
      <c r="N876" s="214"/>
      <c r="O876" s="214"/>
      <c r="P876" s="240"/>
      <c r="Q876" s="215"/>
      <c r="R876" s="215"/>
      <c r="S876" s="215"/>
      <c r="T876" s="215"/>
      <c r="AP876"/>
      <c r="AQ876"/>
    </row>
    <row r="877" spans="1:47" ht="14.4" x14ac:dyDescent="0.3">
      <c r="A877" s="214"/>
      <c r="B877" s="215"/>
      <c r="C877" s="215"/>
      <c r="D877" s="215"/>
      <c r="E877" s="215"/>
      <c r="F877" s="220"/>
      <c r="G877" s="215"/>
      <c r="H877" s="215"/>
      <c r="I877" s="215"/>
      <c r="J877" s="215"/>
      <c r="K877" s="215"/>
      <c r="L877" s="215"/>
      <c r="M877" s="160"/>
      <c r="N877" s="215"/>
      <c r="O877" s="222"/>
      <c r="P877" s="240"/>
      <c r="Q877" s="222"/>
      <c r="R877" s="215"/>
      <c r="S877" s="215"/>
      <c r="T877" s="215"/>
      <c r="U877" s="160"/>
      <c r="V877" s="160"/>
      <c r="W877" s="160"/>
      <c r="X877" s="160"/>
      <c r="Y877" s="160"/>
      <c r="Z877" s="160"/>
      <c r="AA877" s="160"/>
      <c r="AB877" s="160"/>
      <c r="AC877" s="160"/>
      <c r="AD877" s="160"/>
      <c r="AE877" s="160"/>
      <c r="AF877" s="160"/>
      <c r="AG877" s="160"/>
      <c r="AH877" s="156"/>
      <c r="AI877" s="160"/>
      <c r="AJ877" s="160"/>
      <c r="AK877" s="160"/>
      <c r="AL877" s="160"/>
      <c r="AM877" s="225"/>
      <c r="AN877" s="160"/>
      <c r="AO877" s="160"/>
      <c r="AP877"/>
      <c r="AQ877"/>
      <c r="AR877" s="160"/>
      <c r="AS877" s="156"/>
      <c r="AT877" s="159"/>
      <c r="AU877" s="156"/>
    </row>
    <row r="878" spans="1:47" ht="14.4" x14ac:dyDescent="0.3">
      <c r="A878" s="214"/>
      <c r="B878" s="215"/>
      <c r="C878" s="215"/>
      <c r="D878" s="215"/>
      <c r="E878" s="215"/>
      <c r="F878" s="220"/>
      <c r="G878" s="215"/>
      <c r="H878" s="215"/>
      <c r="I878" s="215"/>
      <c r="J878" s="215"/>
      <c r="K878" s="215"/>
      <c r="L878" s="215"/>
      <c r="M878" s="160"/>
      <c r="N878" s="215"/>
      <c r="O878" s="222"/>
      <c r="P878" s="240"/>
      <c r="Q878" s="222"/>
      <c r="R878" s="215"/>
      <c r="S878" s="215"/>
      <c r="T878" s="215"/>
      <c r="U878" s="160"/>
      <c r="V878" s="160"/>
      <c r="W878" s="160"/>
      <c r="X878" s="160"/>
      <c r="Y878" s="160"/>
      <c r="Z878" s="160"/>
      <c r="AA878" s="160"/>
      <c r="AB878" s="160"/>
      <c r="AC878" s="160"/>
      <c r="AD878" s="160"/>
      <c r="AE878" s="160"/>
      <c r="AF878" s="160"/>
      <c r="AG878" s="160"/>
      <c r="AH878" s="156"/>
      <c r="AI878" s="160"/>
      <c r="AJ878" s="160"/>
      <c r="AK878" s="160"/>
      <c r="AL878" s="160"/>
      <c r="AM878" s="225"/>
      <c r="AN878" s="160"/>
      <c r="AO878" s="160"/>
      <c r="AP878"/>
      <c r="AQ878"/>
      <c r="AR878" s="160"/>
      <c r="AS878" s="156"/>
      <c r="AT878" s="159"/>
      <c r="AU878" s="156"/>
    </row>
    <row r="879" spans="1:47" ht="14.4" x14ac:dyDescent="0.3">
      <c r="A879" s="214"/>
      <c r="B879" s="215"/>
      <c r="C879" s="215"/>
      <c r="D879" s="215"/>
      <c r="E879" s="215"/>
      <c r="F879" s="221"/>
      <c r="G879" s="215"/>
      <c r="H879" s="215"/>
      <c r="I879" s="215"/>
      <c r="J879" s="215"/>
      <c r="K879" s="214"/>
      <c r="L879" s="215"/>
      <c r="M879" s="222"/>
      <c r="N879" s="214"/>
      <c r="O879" s="214"/>
      <c r="P879" s="240"/>
      <c r="Q879" s="215"/>
      <c r="R879" s="215"/>
      <c r="S879" s="215"/>
      <c r="T879" s="215"/>
      <c r="AP879"/>
      <c r="AQ879"/>
    </row>
    <row r="880" spans="1:47" ht="14.4" x14ac:dyDescent="0.3">
      <c r="A880" s="214"/>
      <c r="B880" s="215"/>
      <c r="C880" s="215"/>
      <c r="D880" s="215"/>
      <c r="E880" s="215"/>
      <c r="F880" s="220"/>
      <c r="G880" s="215"/>
      <c r="H880" s="215"/>
      <c r="I880" s="215"/>
      <c r="J880" s="215"/>
      <c r="K880" s="215"/>
      <c r="L880" s="215"/>
      <c r="M880" s="160"/>
      <c r="N880" s="215"/>
      <c r="O880" s="222"/>
      <c r="P880" s="240"/>
      <c r="Q880" s="222"/>
      <c r="R880" s="215"/>
      <c r="S880" s="215"/>
      <c r="T880" s="215"/>
      <c r="U880" s="160"/>
      <c r="V880" s="160"/>
      <c r="W880" s="160"/>
      <c r="X880" s="160"/>
      <c r="Y880" s="160"/>
      <c r="Z880" s="160"/>
      <c r="AA880" s="160"/>
      <c r="AB880" s="160"/>
      <c r="AC880" s="160"/>
      <c r="AD880" s="160"/>
      <c r="AE880" s="160"/>
      <c r="AF880" s="160"/>
      <c r="AG880" s="160"/>
      <c r="AH880" s="156"/>
      <c r="AI880" s="160"/>
      <c r="AJ880" s="160"/>
      <c r="AK880" s="160"/>
      <c r="AL880" s="160"/>
      <c r="AM880" s="225"/>
      <c r="AN880" s="160"/>
      <c r="AO880" s="160"/>
      <c r="AP880"/>
      <c r="AQ880"/>
      <c r="AR880" s="160"/>
      <c r="AS880" s="156"/>
      <c r="AT880" s="159"/>
      <c r="AU880" s="156"/>
    </row>
    <row r="881" spans="1:47" ht="14.4" x14ac:dyDescent="0.3">
      <c r="A881" s="214"/>
      <c r="B881" s="215"/>
      <c r="C881" s="215"/>
      <c r="D881" s="215"/>
      <c r="E881" s="215"/>
      <c r="F881" s="221"/>
      <c r="G881" s="215"/>
      <c r="H881" s="215"/>
      <c r="I881" s="215"/>
      <c r="J881" s="215"/>
      <c r="K881" s="214"/>
      <c r="L881" s="215"/>
      <c r="M881" s="156"/>
      <c r="N881" s="214"/>
      <c r="O881" s="214"/>
      <c r="P881" s="240"/>
      <c r="Q881" s="215"/>
      <c r="R881" s="215"/>
      <c r="S881" s="215"/>
      <c r="T881" s="215"/>
      <c r="AP881"/>
      <c r="AQ881"/>
    </row>
    <row r="882" spans="1:47" ht="14.4" x14ac:dyDescent="0.3">
      <c r="A882" s="214"/>
      <c r="B882" s="215"/>
      <c r="C882" s="215"/>
      <c r="D882" s="215"/>
      <c r="E882" s="215"/>
      <c r="F882" s="220"/>
      <c r="G882" s="215"/>
      <c r="H882" s="215"/>
      <c r="I882" s="215"/>
      <c r="J882" s="215"/>
      <c r="K882" s="215"/>
      <c r="L882" s="215"/>
      <c r="M882" s="160"/>
      <c r="N882" s="215"/>
      <c r="O882" s="222"/>
      <c r="P882" s="240"/>
      <c r="Q882" s="222"/>
      <c r="R882" s="215"/>
      <c r="S882" s="215"/>
      <c r="T882" s="215"/>
      <c r="U882" s="160"/>
      <c r="V882" s="160"/>
      <c r="W882" s="160"/>
      <c r="X882" s="160"/>
      <c r="Y882" s="160"/>
      <c r="Z882" s="160"/>
      <c r="AA882" s="160"/>
      <c r="AB882" s="160"/>
      <c r="AC882" s="160"/>
      <c r="AD882" s="160"/>
      <c r="AE882" s="160"/>
      <c r="AF882" s="160"/>
      <c r="AG882" s="160"/>
      <c r="AH882" s="156"/>
      <c r="AI882" s="160"/>
      <c r="AJ882" s="160"/>
      <c r="AK882" s="160"/>
      <c r="AL882" s="160"/>
      <c r="AM882" s="225"/>
      <c r="AN882" s="160"/>
      <c r="AO882" s="160"/>
      <c r="AP882"/>
      <c r="AQ882"/>
      <c r="AR882" s="160"/>
      <c r="AS882" s="156"/>
      <c r="AT882" s="159"/>
      <c r="AU882" s="156"/>
    </row>
    <row r="883" spans="1:47" ht="14.4" x14ac:dyDescent="0.3">
      <c r="A883" s="214"/>
      <c r="B883" s="215"/>
      <c r="C883" s="215"/>
      <c r="D883" s="215"/>
      <c r="E883" s="215"/>
      <c r="F883" s="221"/>
      <c r="G883" s="215"/>
      <c r="H883" s="215"/>
      <c r="I883" s="215"/>
      <c r="J883" s="215"/>
      <c r="K883" s="214"/>
      <c r="L883" s="215"/>
      <c r="M883" s="156"/>
      <c r="N883" s="214"/>
      <c r="O883" s="214"/>
      <c r="P883" s="240"/>
      <c r="Q883" s="215"/>
      <c r="R883" s="215"/>
      <c r="S883" s="215"/>
      <c r="T883" s="215"/>
      <c r="AP883"/>
      <c r="AQ883"/>
    </row>
    <row r="884" spans="1:47" ht="14.4" x14ac:dyDescent="0.3">
      <c r="A884" s="214"/>
      <c r="B884" s="215"/>
      <c r="C884" s="215"/>
      <c r="D884" s="215"/>
      <c r="E884" s="215"/>
      <c r="F884" s="220"/>
      <c r="G884" s="215"/>
      <c r="H884" s="215"/>
      <c r="I884" s="215"/>
      <c r="J884" s="215"/>
      <c r="K884" s="215"/>
      <c r="L884" s="215"/>
      <c r="M884" s="160"/>
      <c r="N884" s="215"/>
      <c r="O884" s="222"/>
      <c r="P884" s="240"/>
      <c r="Q884" s="222"/>
      <c r="R884" s="215"/>
      <c r="S884" s="215"/>
      <c r="T884" s="215"/>
      <c r="U884" s="160"/>
      <c r="V884" s="160"/>
      <c r="W884" s="160"/>
      <c r="X884" s="160"/>
      <c r="Y884" s="160"/>
      <c r="Z884" s="160"/>
      <c r="AA884" s="160"/>
      <c r="AB884" s="160"/>
      <c r="AC884" s="160"/>
      <c r="AD884" s="160"/>
      <c r="AE884" s="160"/>
      <c r="AF884" s="160"/>
      <c r="AG884" s="160"/>
      <c r="AH884" s="156"/>
      <c r="AI884" s="160"/>
      <c r="AJ884" s="160"/>
      <c r="AK884" s="160"/>
      <c r="AL884" s="160"/>
      <c r="AM884" s="225"/>
      <c r="AN884" s="160"/>
      <c r="AO884" s="160"/>
      <c r="AP884"/>
      <c r="AQ884"/>
      <c r="AR884" s="160"/>
      <c r="AS884" s="156"/>
      <c r="AT884" s="159"/>
      <c r="AU884" s="156"/>
    </row>
    <row r="885" spans="1:47" ht="14.4" x14ac:dyDescent="0.3">
      <c r="A885" s="214"/>
      <c r="B885" s="215"/>
      <c r="C885" s="215"/>
      <c r="D885" s="215"/>
      <c r="E885" s="215"/>
      <c r="F885" s="221"/>
      <c r="G885" s="215"/>
      <c r="H885" s="215"/>
      <c r="I885" s="215"/>
      <c r="J885" s="215"/>
      <c r="K885" s="214"/>
      <c r="L885" s="215"/>
      <c r="M885" s="156"/>
      <c r="N885" s="214"/>
      <c r="O885" s="214"/>
      <c r="P885" s="240"/>
      <c r="Q885" s="215"/>
      <c r="R885" s="215"/>
      <c r="S885" s="215"/>
      <c r="T885" s="215"/>
      <c r="AP885"/>
      <c r="AQ885"/>
    </row>
    <row r="886" spans="1:47" ht="14.4" x14ac:dyDescent="0.3">
      <c r="A886" s="214"/>
      <c r="B886" s="215"/>
      <c r="C886" s="215"/>
      <c r="D886" s="215"/>
      <c r="E886" s="215"/>
      <c r="F886" s="221"/>
      <c r="G886" s="215"/>
      <c r="H886" s="215"/>
      <c r="I886" s="215"/>
      <c r="J886" s="215"/>
      <c r="K886" s="214"/>
      <c r="L886" s="215"/>
      <c r="M886" s="156"/>
      <c r="N886" s="214"/>
      <c r="O886" s="214"/>
      <c r="P886" s="240"/>
      <c r="Q886" s="215"/>
      <c r="R886" s="215"/>
      <c r="S886" s="215"/>
      <c r="T886" s="215"/>
      <c r="AP886"/>
      <c r="AQ886"/>
    </row>
    <row r="887" spans="1:47" ht="14.4" x14ac:dyDescent="0.3">
      <c r="A887" s="214"/>
      <c r="B887" s="215"/>
      <c r="C887" s="215"/>
      <c r="D887" s="215"/>
      <c r="E887" s="215"/>
      <c r="F887" s="220"/>
      <c r="G887" s="215"/>
      <c r="H887" s="215"/>
      <c r="I887" s="215"/>
      <c r="J887" s="215"/>
      <c r="K887" s="215"/>
      <c r="L887" s="215"/>
      <c r="M887" s="160"/>
      <c r="N887" s="215"/>
      <c r="O887" s="222"/>
      <c r="P887" s="240"/>
      <c r="Q887" s="222"/>
      <c r="R887" s="215"/>
      <c r="S887" s="215"/>
      <c r="T887" s="215"/>
      <c r="U887" s="160"/>
      <c r="V887" s="160"/>
      <c r="W887" s="160"/>
      <c r="X887" s="160"/>
      <c r="Y887" s="160"/>
      <c r="Z887" s="160"/>
      <c r="AA887" s="160"/>
      <c r="AB887" s="160"/>
      <c r="AC887" s="160"/>
      <c r="AD887" s="160"/>
      <c r="AE887" s="160"/>
      <c r="AF887" s="160"/>
      <c r="AG887" s="160"/>
      <c r="AH887" s="156"/>
      <c r="AI887" s="160"/>
      <c r="AJ887" s="160"/>
      <c r="AK887" s="160"/>
      <c r="AL887" s="160"/>
      <c r="AM887" s="225"/>
      <c r="AN887" s="160"/>
      <c r="AO887" s="160"/>
      <c r="AP887"/>
      <c r="AQ887"/>
      <c r="AR887" s="160"/>
      <c r="AS887" s="156"/>
      <c r="AT887" s="159"/>
      <c r="AU887" s="156"/>
    </row>
    <row r="888" spans="1:47" ht="14.4" x14ac:dyDescent="0.3">
      <c r="A888" s="214"/>
      <c r="B888" s="215"/>
      <c r="C888" s="215"/>
      <c r="D888" s="215"/>
      <c r="E888" s="215"/>
      <c r="F888" s="221"/>
      <c r="G888" s="215"/>
      <c r="H888" s="215"/>
      <c r="I888" s="215"/>
      <c r="J888" s="215"/>
      <c r="K888" s="214"/>
      <c r="L888" s="215"/>
      <c r="M888" s="156"/>
      <c r="N888" s="214"/>
      <c r="O888" s="214"/>
      <c r="P888" s="240"/>
      <c r="Q888" s="215"/>
      <c r="R888" s="215"/>
      <c r="S888" s="215"/>
      <c r="T888" s="215"/>
      <c r="AP888"/>
      <c r="AQ888"/>
    </row>
    <row r="889" spans="1:47" ht="14.4" x14ac:dyDescent="0.3">
      <c r="A889" s="214"/>
      <c r="B889" s="215"/>
      <c r="C889" s="215"/>
      <c r="D889" s="215"/>
      <c r="E889" s="215"/>
      <c r="F889" s="220"/>
      <c r="G889" s="215"/>
      <c r="H889" s="215"/>
      <c r="I889" s="215"/>
      <c r="J889" s="215"/>
      <c r="K889" s="215"/>
      <c r="L889" s="215"/>
      <c r="M889" s="160"/>
      <c r="N889" s="215"/>
      <c r="O889" s="222"/>
      <c r="P889" s="240"/>
      <c r="Q889" s="222"/>
      <c r="R889" s="215"/>
      <c r="S889" s="215"/>
      <c r="T889" s="215"/>
      <c r="U889" s="160"/>
      <c r="V889" s="160"/>
      <c r="W889" s="160"/>
      <c r="X889" s="160"/>
      <c r="Y889" s="160"/>
      <c r="Z889" s="160"/>
      <c r="AA889" s="160"/>
      <c r="AB889" s="160"/>
      <c r="AC889" s="160"/>
      <c r="AD889" s="160"/>
      <c r="AE889" s="160"/>
      <c r="AF889" s="160"/>
      <c r="AG889" s="160"/>
      <c r="AH889" s="156"/>
      <c r="AI889" s="160"/>
      <c r="AJ889" s="160"/>
      <c r="AK889" s="160"/>
      <c r="AL889" s="160"/>
      <c r="AM889" s="225"/>
      <c r="AN889" s="160"/>
      <c r="AO889" s="160"/>
      <c r="AP889"/>
      <c r="AQ889"/>
      <c r="AR889" s="160"/>
      <c r="AS889" s="156"/>
      <c r="AT889" s="159"/>
      <c r="AU889" s="156"/>
    </row>
    <row r="890" spans="1:47" ht="14.4" x14ac:dyDescent="0.3">
      <c r="A890" s="214"/>
      <c r="B890" s="215"/>
      <c r="C890" s="215"/>
      <c r="D890" s="215"/>
      <c r="E890" s="215"/>
      <c r="F890" s="221"/>
      <c r="G890" s="215"/>
      <c r="H890" s="215"/>
      <c r="I890" s="215"/>
      <c r="J890" s="215"/>
      <c r="K890" s="214"/>
      <c r="L890" s="215"/>
      <c r="M890" s="156"/>
      <c r="N890" s="214"/>
      <c r="O890" s="214"/>
      <c r="P890" s="240"/>
      <c r="Q890" s="215"/>
      <c r="R890" s="215"/>
      <c r="S890" s="215"/>
      <c r="T890" s="215"/>
      <c r="AP890"/>
      <c r="AQ890"/>
    </row>
    <row r="891" spans="1:47" ht="14.4" x14ac:dyDescent="0.3">
      <c r="A891" s="214"/>
      <c r="B891" s="215"/>
      <c r="C891" s="215"/>
      <c r="D891" s="215"/>
      <c r="E891" s="215"/>
      <c r="F891" s="221"/>
      <c r="G891" s="215"/>
      <c r="H891" s="215"/>
      <c r="I891" s="215"/>
      <c r="J891" s="215"/>
      <c r="K891" s="214"/>
      <c r="L891" s="215"/>
      <c r="M891" s="156"/>
      <c r="N891" s="214"/>
      <c r="O891" s="214"/>
      <c r="P891" s="240"/>
      <c r="Q891" s="215"/>
      <c r="R891" s="215"/>
      <c r="S891" s="215"/>
      <c r="T891" s="215"/>
      <c r="AP891"/>
      <c r="AQ891"/>
    </row>
    <row r="892" spans="1:47" ht="14.4" x14ac:dyDescent="0.3">
      <c r="A892" s="214"/>
      <c r="B892" s="215"/>
      <c r="C892" s="215"/>
      <c r="D892" s="215"/>
      <c r="E892" s="215"/>
      <c r="F892" s="220"/>
      <c r="G892" s="215"/>
      <c r="H892" s="215"/>
      <c r="I892" s="215"/>
      <c r="J892" s="215"/>
      <c r="K892" s="215"/>
      <c r="L892" s="215"/>
      <c r="M892" s="160"/>
      <c r="N892" s="215"/>
      <c r="O892" s="222"/>
      <c r="P892" s="240"/>
      <c r="Q892" s="222"/>
      <c r="R892" s="215"/>
      <c r="S892" s="215"/>
      <c r="T892" s="215"/>
      <c r="U892" s="160"/>
      <c r="V892" s="160"/>
      <c r="W892" s="160"/>
      <c r="X892" s="160"/>
      <c r="Y892" s="160"/>
      <c r="Z892" s="160"/>
      <c r="AA892" s="160"/>
      <c r="AB892" s="160"/>
      <c r="AC892" s="160"/>
      <c r="AD892" s="160"/>
      <c r="AE892" s="160"/>
      <c r="AF892" s="160"/>
      <c r="AG892" s="160"/>
      <c r="AH892" s="156"/>
      <c r="AI892" s="160"/>
      <c r="AJ892" s="160"/>
      <c r="AK892" s="160"/>
      <c r="AL892" s="160"/>
      <c r="AM892" s="225"/>
      <c r="AN892" s="160"/>
      <c r="AO892" s="160"/>
      <c r="AP892"/>
      <c r="AQ892"/>
      <c r="AR892" s="160"/>
      <c r="AS892" s="156"/>
      <c r="AT892" s="159"/>
      <c r="AU892" s="156"/>
    </row>
    <row r="893" spans="1:47" ht="14.4" x14ac:dyDescent="0.3">
      <c r="A893" s="214"/>
      <c r="B893" s="215"/>
      <c r="C893" s="215"/>
      <c r="D893" s="215"/>
      <c r="E893" s="215"/>
      <c r="F893" s="221"/>
      <c r="G893" s="215"/>
      <c r="H893" s="215"/>
      <c r="I893" s="215"/>
      <c r="J893" s="215"/>
      <c r="K893" s="214"/>
      <c r="L893" s="215"/>
      <c r="M893" s="156"/>
      <c r="N893" s="214"/>
      <c r="O893" s="214"/>
      <c r="P893" s="240"/>
      <c r="Q893" s="215"/>
      <c r="R893" s="215"/>
      <c r="S893" s="215"/>
      <c r="T893" s="215"/>
      <c r="AP893"/>
      <c r="AQ893"/>
    </row>
    <row r="894" spans="1:47" ht="14.4" x14ac:dyDescent="0.3">
      <c r="A894" s="214"/>
      <c r="B894" s="215"/>
      <c r="C894" s="215"/>
      <c r="D894" s="215"/>
      <c r="E894" s="215"/>
      <c r="F894" s="221"/>
      <c r="G894" s="215"/>
      <c r="H894" s="215"/>
      <c r="I894" s="215"/>
      <c r="J894" s="215"/>
      <c r="K894" s="214"/>
      <c r="L894" s="215"/>
      <c r="M894" s="156"/>
      <c r="N894" s="214"/>
      <c r="O894" s="214"/>
      <c r="P894" s="240"/>
      <c r="Q894" s="215"/>
      <c r="R894" s="215"/>
      <c r="S894" s="215"/>
      <c r="T894" s="215"/>
      <c r="AP894"/>
      <c r="AQ894"/>
    </row>
    <row r="895" spans="1:47" ht="14.4" x14ac:dyDescent="0.3">
      <c r="A895" s="214"/>
      <c r="B895" s="215"/>
      <c r="C895" s="215"/>
      <c r="D895" s="215"/>
      <c r="E895" s="215"/>
      <c r="F895" s="221"/>
      <c r="G895" s="215"/>
      <c r="H895" s="215"/>
      <c r="I895" s="215"/>
      <c r="J895" s="215"/>
      <c r="K895" s="214"/>
      <c r="L895" s="215"/>
      <c r="M895" s="156"/>
      <c r="N895" s="214"/>
      <c r="O895" s="214"/>
      <c r="P895" s="240"/>
      <c r="Q895" s="215"/>
      <c r="R895" s="215"/>
      <c r="S895" s="215"/>
      <c r="T895" s="215"/>
      <c r="AP895"/>
      <c r="AQ895"/>
    </row>
    <row r="896" spans="1:47" ht="14.4" x14ac:dyDescent="0.3">
      <c r="A896" s="214"/>
      <c r="B896" s="215"/>
      <c r="C896" s="215"/>
      <c r="D896" s="215"/>
      <c r="E896" s="215"/>
      <c r="F896" s="221"/>
      <c r="G896" s="215"/>
      <c r="H896" s="215"/>
      <c r="I896" s="215"/>
      <c r="J896" s="215"/>
      <c r="K896" s="214"/>
      <c r="L896" s="215"/>
      <c r="M896" s="156"/>
      <c r="N896" s="214"/>
      <c r="O896" s="214"/>
      <c r="P896" s="240"/>
      <c r="Q896" s="215"/>
      <c r="R896" s="215"/>
      <c r="S896" s="215"/>
      <c r="T896" s="215"/>
      <c r="AP896"/>
      <c r="AQ896"/>
    </row>
    <row r="897" spans="1:47" ht="14.4" x14ac:dyDescent="0.3">
      <c r="A897" s="214"/>
      <c r="B897" s="215"/>
      <c r="C897" s="215"/>
      <c r="D897" s="215"/>
      <c r="E897" s="215"/>
      <c r="F897" s="220"/>
      <c r="G897" s="215"/>
      <c r="H897" s="215"/>
      <c r="I897" s="215"/>
      <c r="J897" s="215"/>
      <c r="K897" s="215"/>
      <c r="L897" s="215"/>
      <c r="M897" s="160"/>
      <c r="N897" s="215"/>
      <c r="O897" s="222"/>
      <c r="P897" s="240"/>
      <c r="Q897" s="222"/>
      <c r="R897" s="215"/>
      <c r="S897" s="215"/>
      <c r="T897" s="215"/>
      <c r="U897" s="160"/>
      <c r="V897" s="160"/>
      <c r="W897" s="160"/>
      <c r="X897" s="160"/>
      <c r="Y897" s="160"/>
      <c r="Z897" s="160"/>
      <c r="AA897" s="160"/>
      <c r="AB897" s="160"/>
      <c r="AC897" s="160"/>
      <c r="AD897" s="160"/>
      <c r="AE897" s="160"/>
      <c r="AF897" s="160"/>
      <c r="AG897" s="160"/>
      <c r="AH897" s="156"/>
      <c r="AI897" s="160"/>
      <c r="AJ897" s="160"/>
      <c r="AK897" s="160"/>
      <c r="AL897" s="160"/>
      <c r="AM897" s="225"/>
      <c r="AN897" s="160"/>
      <c r="AO897" s="160"/>
      <c r="AP897"/>
      <c r="AQ897"/>
      <c r="AR897" s="160"/>
      <c r="AS897" s="156"/>
      <c r="AT897" s="159"/>
      <c r="AU897" s="156"/>
    </row>
    <row r="898" spans="1:47" ht="14.4" x14ac:dyDescent="0.3">
      <c r="A898" s="214"/>
      <c r="B898" s="215"/>
      <c r="C898" s="215"/>
      <c r="D898" s="215"/>
      <c r="E898" s="215"/>
      <c r="F898" s="220"/>
      <c r="G898" s="215"/>
      <c r="H898" s="215"/>
      <c r="I898" s="215"/>
      <c r="J898" s="215"/>
      <c r="K898" s="215"/>
      <c r="L898" s="215"/>
      <c r="M898" s="160"/>
      <c r="N898" s="215"/>
      <c r="O898" s="222"/>
      <c r="P898" s="240"/>
      <c r="Q898" s="222"/>
      <c r="R898" s="215"/>
      <c r="S898" s="215"/>
      <c r="T898" s="215"/>
      <c r="U898" s="160"/>
      <c r="V898" s="160"/>
      <c r="W898" s="160"/>
      <c r="X898" s="160"/>
      <c r="Y898" s="160"/>
      <c r="Z898" s="160"/>
      <c r="AA898" s="160"/>
      <c r="AB898" s="160"/>
      <c r="AC898" s="160"/>
      <c r="AD898" s="160"/>
      <c r="AE898" s="160"/>
      <c r="AF898" s="160"/>
      <c r="AG898" s="160"/>
      <c r="AH898" s="156"/>
      <c r="AI898" s="160"/>
      <c r="AJ898" s="160"/>
      <c r="AK898" s="160"/>
      <c r="AL898" s="160"/>
      <c r="AM898" s="225"/>
      <c r="AN898" s="160"/>
      <c r="AO898" s="160"/>
      <c r="AP898"/>
      <c r="AQ898"/>
      <c r="AR898" s="160"/>
      <c r="AS898" s="156"/>
      <c r="AT898" s="159"/>
      <c r="AU898" s="156"/>
    </row>
    <row r="899" spans="1:47" ht="14.4" x14ac:dyDescent="0.3">
      <c r="A899" s="214"/>
      <c r="B899" s="215"/>
      <c r="C899" s="215"/>
      <c r="D899" s="215"/>
      <c r="E899" s="215"/>
      <c r="F899" s="220"/>
      <c r="G899" s="215"/>
      <c r="H899" s="215"/>
      <c r="I899" s="215"/>
      <c r="J899" s="215"/>
      <c r="K899" s="215"/>
      <c r="L899" s="215"/>
      <c r="M899" s="160"/>
      <c r="N899" s="215"/>
      <c r="O899" s="219"/>
      <c r="P899" s="240"/>
      <c r="Q899" s="219"/>
      <c r="R899" s="215"/>
      <c r="S899" s="215"/>
      <c r="T899" s="215"/>
      <c r="U899" s="160"/>
      <c r="V899" s="160"/>
      <c r="W899" s="160"/>
      <c r="X899" s="160"/>
      <c r="Y899" s="160"/>
      <c r="Z899" s="160"/>
      <c r="AA899" s="160"/>
      <c r="AB899" s="160"/>
      <c r="AC899" s="160"/>
      <c r="AD899" s="160"/>
      <c r="AE899" s="160"/>
      <c r="AF899" s="160"/>
      <c r="AG899" s="160"/>
      <c r="AH899" s="156"/>
      <c r="AI899" s="160"/>
      <c r="AJ899" s="160"/>
      <c r="AK899" s="160"/>
      <c r="AL899" s="160"/>
      <c r="AM899" s="225"/>
      <c r="AN899" s="160"/>
      <c r="AO899" s="160"/>
      <c r="AP899"/>
      <c r="AQ899"/>
      <c r="AR899" s="160"/>
      <c r="AS899" s="156"/>
      <c r="AT899" s="159"/>
      <c r="AU899" s="156"/>
    </row>
    <row r="900" spans="1:47" ht="14.4" x14ac:dyDescent="0.3">
      <c r="A900" s="214"/>
      <c r="B900" s="215"/>
      <c r="C900" s="215"/>
      <c r="D900" s="215"/>
      <c r="E900" s="215"/>
      <c r="F900" s="221"/>
      <c r="G900" s="215"/>
      <c r="H900" s="215"/>
      <c r="I900" s="215"/>
      <c r="J900" s="215"/>
      <c r="K900" s="214"/>
      <c r="L900" s="215"/>
      <c r="M900" s="156"/>
      <c r="N900" s="214"/>
      <c r="O900" s="214"/>
      <c r="P900" s="240"/>
      <c r="Q900" s="215"/>
      <c r="R900" s="215"/>
      <c r="S900" s="215"/>
      <c r="T900" s="215"/>
      <c r="AP900"/>
      <c r="AQ900"/>
    </row>
    <row r="901" spans="1:47" ht="14.4" x14ac:dyDescent="0.3">
      <c r="A901" s="214"/>
      <c r="B901" s="215"/>
      <c r="C901" s="215"/>
      <c r="D901" s="215"/>
      <c r="E901" s="215"/>
      <c r="F901" s="221"/>
      <c r="G901" s="215"/>
      <c r="H901" s="215"/>
      <c r="I901" s="215"/>
      <c r="J901" s="215"/>
      <c r="K901" s="214"/>
      <c r="L901" s="215"/>
      <c r="M901" s="222"/>
      <c r="N901" s="214"/>
      <c r="O901" s="214"/>
      <c r="P901" s="240"/>
      <c r="Q901" s="215"/>
      <c r="R901" s="215"/>
      <c r="S901" s="215"/>
      <c r="T901" s="215"/>
      <c r="AP901"/>
      <c r="AQ901"/>
    </row>
    <row r="902" spans="1:47" ht="14.4" x14ac:dyDescent="0.3">
      <c r="A902" s="214"/>
      <c r="B902" s="215"/>
      <c r="C902" s="215"/>
      <c r="D902" s="215"/>
      <c r="E902" s="215"/>
      <c r="F902" s="221"/>
      <c r="G902" s="215"/>
      <c r="H902" s="215"/>
      <c r="I902" s="215"/>
      <c r="J902" s="215"/>
      <c r="K902" s="214"/>
      <c r="L902" s="215"/>
      <c r="M902" s="156"/>
      <c r="N902" s="214"/>
      <c r="O902" s="214"/>
      <c r="P902" s="240"/>
      <c r="Q902" s="215"/>
      <c r="R902" s="215"/>
      <c r="S902" s="215"/>
      <c r="T902" s="215"/>
      <c r="AP902"/>
      <c r="AQ902"/>
    </row>
    <row r="903" spans="1:47" ht="14.4" x14ac:dyDescent="0.3">
      <c r="A903" s="214"/>
      <c r="B903" s="215"/>
      <c r="C903" s="215"/>
      <c r="D903" s="215"/>
      <c r="E903" s="215"/>
      <c r="F903" s="220"/>
      <c r="G903" s="215"/>
      <c r="H903" s="215"/>
      <c r="I903" s="215"/>
      <c r="J903" s="215"/>
      <c r="K903" s="215"/>
      <c r="L903" s="215"/>
      <c r="M903" s="160"/>
      <c r="N903" s="215"/>
      <c r="O903" s="222"/>
      <c r="P903" s="240"/>
      <c r="Q903" s="222"/>
      <c r="R903" s="215"/>
      <c r="S903" s="215"/>
      <c r="T903" s="215"/>
      <c r="U903" s="160"/>
      <c r="V903" s="160"/>
      <c r="W903" s="160"/>
      <c r="X903" s="160"/>
      <c r="Y903" s="160"/>
      <c r="Z903" s="160"/>
      <c r="AA903" s="160"/>
      <c r="AB903" s="160"/>
      <c r="AC903" s="160"/>
      <c r="AD903" s="160"/>
      <c r="AE903" s="160"/>
      <c r="AF903" s="160"/>
      <c r="AG903" s="160"/>
      <c r="AH903" s="156"/>
      <c r="AI903" s="160"/>
      <c r="AJ903" s="160"/>
      <c r="AK903" s="160"/>
      <c r="AL903" s="160"/>
      <c r="AM903" s="225"/>
      <c r="AN903" s="160"/>
      <c r="AO903" s="160"/>
      <c r="AP903"/>
      <c r="AQ903"/>
      <c r="AR903" s="160"/>
      <c r="AS903" s="156"/>
      <c r="AT903" s="159"/>
      <c r="AU903" s="156"/>
    </row>
    <row r="904" spans="1:47" ht="14.4" x14ac:dyDescent="0.3">
      <c r="A904" s="214"/>
      <c r="B904" s="215"/>
      <c r="C904" s="215"/>
      <c r="D904" s="215"/>
      <c r="E904" s="215"/>
      <c r="F904" s="221"/>
      <c r="G904" s="215"/>
      <c r="H904" s="215"/>
      <c r="I904" s="215"/>
      <c r="J904" s="215"/>
      <c r="K904" s="214"/>
      <c r="L904" s="215"/>
      <c r="M904" s="156"/>
      <c r="N904" s="214"/>
      <c r="O904" s="214"/>
      <c r="P904" s="240"/>
      <c r="Q904" s="215"/>
      <c r="R904" s="215"/>
      <c r="S904" s="215"/>
      <c r="T904" s="215"/>
      <c r="AP904"/>
      <c r="AQ904"/>
    </row>
    <row r="905" spans="1:47" ht="14.4" x14ac:dyDescent="0.3">
      <c r="A905" s="214"/>
      <c r="B905" s="215"/>
      <c r="C905" s="215"/>
      <c r="D905" s="215"/>
      <c r="E905" s="215"/>
      <c r="F905" s="220"/>
      <c r="G905" s="215"/>
      <c r="H905" s="215"/>
      <c r="I905" s="215"/>
      <c r="J905" s="215"/>
      <c r="K905" s="215"/>
      <c r="L905" s="215"/>
      <c r="M905" s="160"/>
      <c r="N905" s="215"/>
      <c r="O905" s="222"/>
      <c r="P905" s="240"/>
      <c r="Q905" s="222"/>
      <c r="R905" s="215"/>
      <c r="S905" s="215"/>
      <c r="T905" s="215"/>
      <c r="U905" s="160"/>
      <c r="V905" s="160"/>
      <c r="W905" s="160"/>
      <c r="X905" s="160"/>
      <c r="Y905" s="160"/>
      <c r="Z905" s="160"/>
      <c r="AA905" s="160"/>
      <c r="AB905" s="160"/>
      <c r="AC905" s="160"/>
      <c r="AD905" s="160"/>
      <c r="AE905" s="160"/>
      <c r="AF905" s="160"/>
      <c r="AG905" s="160"/>
      <c r="AH905" s="156"/>
      <c r="AI905" s="160"/>
      <c r="AJ905" s="160"/>
      <c r="AK905" s="160"/>
      <c r="AL905" s="160"/>
      <c r="AM905" s="225"/>
      <c r="AN905" s="160"/>
      <c r="AO905" s="160"/>
      <c r="AP905"/>
      <c r="AQ905"/>
      <c r="AR905" s="160"/>
      <c r="AS905" s="156"/>
      <c r="AT905" s="159"/>
      <c r="AU905" s="156"/>
    </row>
    <row r="906" spans="1:47" ht="14.4" x14ac:dyDescent="0.3">
      <c r="A906" s="214"/>
      <c r="B906" s="215"/>
      <c r="C906" s="215"/>
      <c r="D906" s="215"/>
      <c r="E906" s="215"/>
      <c r="F906" s="221"/>
      <c r="G906" s="215"/>
      <c r="H906" s="215"/>
      <c r="I906" s="215"/>
      <c r="J906" s="215"/>
      <c r="K906" s="214"/>
      <c r="L906" s="215"/>
      <c r="M906" s="222"/>
      <c r="N906" s="214"/>
      <c r="O906" s="214"/>
      <c r="P906" s="240"/>
      <c r="Q906" s="215"/>
      <c r="R906" s="215"/>
      <c r="S906" s="215"/>
      <c r="T906" s="215"/>
      <c r="AP906"/>
      <c r="AQ906"/>
    </row>
    <row r="907" spans="1:47" ht="14.4" x14ac:dyDescent="0.3">
      <c r="A907" s="214"/>
      <c r="B907" s="215"/>
      <c r="C907" s="215"/>
      <c r="D907" s="215"/>
      <c r="E907" s="215"/>
      <c r="F907" s="221"/>
      <c r="G907" s="215"/>
      <c r="H907" s="215"/>
      <c r="I907" s="215"/>
      <c r="J907" s="215"/>
      <c r="K907" s="214"/>
      <c r="L907" s="215"/>
      <c r="M907" s="222"/>
      <c r="N907" s="214"/>
      <c r="O907" s="214"/>
      <c r="P907" s="240"/>
      <c r="Q907" s="215"/>
      <c r="R907" s="215"/>
      <c r="S907" s="215"/>
      <c r="T907" s="215"/>
      <c r="AP907"/>
      <c r="AQ907"/>
    </row>
    <row r="908" spans="1:47" ht="14.4" x14ac:dyDescent="0.3">
      <c r="A908" s="214"/>
      <c r="B908" s="215"/>
      <c r="C908" s="215"/>
      <c r="D908" s="215"/>
      <c r="E908" s="215"/>
      <c r="F908" s="221"/>
      <c r="G908" s="215"/>
      <c r="H908" s="215"/>
      <c r="I908" s="215"/>
      <c r="J908" s="215"/>
      <c r="K908" s="214"/>
      <c r="L908" s="215"/>
      <c r="M908" s="156"/>
      <c r="N908" s="214"/>
      <c r="O908" s="214"/>
      <c r="P908" s="240"/>
      <c r="Q908" s="215"/>
      <c r="R908" s="215"/>
      <c r="S908" s="215"/>
      <c r="T908" s="215"/>
      <c r="AP908"/>
      <c r="AQ908"/>
    </row>
    <row r="909" spans="1:47" ht="14.4" x14ac:dyDescent="0.3">
      <c r="A909" s="214"/>
      <c r="B909" s="215"/>
      <c r="C909" s="215"/>
      <c r="D909" s="215"/>
      <c r="E909" s="215"/>
      <c r="F909" s="220"/>
      <c r="G909" s="215"/>
      <c r="H909" s="215"/>
      <c r="I909" s="215"/>
      <c r="J909" s="215"/>
      <c r="K909" s="215"/>
      <c r="L909" s="215"/>
      <c r="M909" s="160"/>
      <c r="N909" s="215"/>
      <c r="O909" s="222"/>
      <c r="P909" s="240"/>
      <c r="Q909" s="222"/>
      <c r="R909" s="215"/>
      <c r="S909" s="215"/>
      <c r="T909" s="215"/>
      <c r="U909" s="160"/>
      <c r="V909" s="160"/>
      <c r="W909" s="160"/>
      <c r="X909" s="160"/>
      <c r="Y909" s="160"/>
      <c r="Z909" s="160"/>
      <c r="AA909" s="160"/>
      <c r="AB909" s="160"/>
      <c r="AC909" s="160"/>
      <c r="AD909" s="160"/>
      <c r="AE909" s="160"/>
      <c r="AF909" s="160"/>
      <c r="AG909" s="160"/>
      <c r="AH909" s="156"/>
      <c r="AI909" s="160"/>
      <c r="AJ909" s="160"/>
      <c r="AK909" s="160"/>
      <c r="AL909" s="160"/>
      <c r="AM909" s="225"/>
      <c r="AN909" s="160"/>
      <c r="AO909" s="160"/>
      <c r="AP909"/>
      <c r="AQ909"/>
      <c r="AR909" s="160"/>
      <c r="AS909" s="156"/>
      <c r="AT909" s="159"/>
      <c r="AU909" s="156"/>
    </row>
    <row r="910" spans="1:47" ht="14.4" x14ac:dyDescent="0.3">
      <c r="A910" s="214"/>
      <c r="B910" s="215"/>
      <c r="C910" s="215"/>
      <c r="D910" s="215"/>
      <c r="E910" s="215"/>
      <c r="F910" s="220"/>
      <c r="G910" s="215"/>
      <c r="H910" s="215"/>
      <c r="I910" s="215"/>
      <c r="J910" s="215"/>
      <c r="K910" s="215"/>
      <c r="L910" s="215"/>
      <c r="M910" s="160"/>
      <c r="N910" s="215"/>
      <c r="O910" s="222"/>
      <c r="P910" s="240"/>
      <c r="Q910" s="222"/>
      <c r="R910" s="215"/>
      <c r="S910" s="215"/>
      <c r="T910" s="215"/>
      <c r="U910" s="160"/>
      <c r="V910" s="160"/>
      <c r="W910" s="160"/>
      <c r="X910" s="160"/>
      <c r="Y910" s="160"/>
      <c r="Z910" s="160"/>
      <c r="AA910" s="160"/>
      <c r="AB910" s="160"/>
      <c r="AC910" s="160"/>
      <c r="AD910" s="160"/>
      <c r="AE910" s="160"/>
      <c r="AF910" s="160"/>
      <c r="AG910" s="160"/>
      <c r="AH910" s="156"/>
      <c r="AI910" s="160"/>
      <c r="AJ910" s="160"/>
      <c r="AK910" s="160"/>
      <c r="AL910" s="160"/>
      <c r="AM910" s="225"/>
      <c r="AN910" s="160"/>
      <c r="AO910" s="160"/>
      <c r="AP910"/>
      <c r="AQ910"/>
      <c r="AR910" s="160"/>
      <c r="AS910" s="156"/>
      <c r="AT910" s="159"/>
      <c r="AU910" s="156"/>
    </row>
    <row r="911" spans="1:47" ht="14.4" x14ac:dyDescent="0.3">
      <c r="A911" s="214"/>
      <c r="B911" s="215"/>
      <c r="C911" s="215"/>
      <c r="D911" s="215"/>
      <c r="E911" s="215"/>
      <c r="F911" s="221"/>
      <c r="G911" s="215"/>
      <c r="H911" s="215"/>
      <c r="I911" s="215"/>
      <c r="J911" s="215"/>
      <c r="K911" s="214"/>
      <c r="L911" s="215"/>
      <c r="M911" s="156"/>
      <c r="N911" s="214"/>
      <c r="O911" s="214"/>
      <c r="P911" s="240"/>
      <c r="Q911" s="215"/>
      <c r="R911" s="215"/>
      <c r="S911" s="215"/>
      <c r="T911" s="215"/>
      <c r="AP911"/>
      <c r="AQ911"/>
    </row>
    <row r="912" spans="1:47" ht="14.4" x14ac:dyDescent="0.3">
      <c r="A912" s="214"/>
      <c r="B912" s="215"/>
      <c r="C912" s="215"/>
      <c r="D912" s="215"/>
      <c r="E912" s="215"/>
      <c r="F912" s="220"/>
      <c r="G912" s="215"/>
      <c r="H912" s="215"/>
      <c r="I912" s="215"/>
      <c r="J912" s="215"/>
      <c r="K912" s="215"/>
      <c r="L912" s="215"/>
      <c r="M912" s="160"/>
      <c r="N912" s="215"/>
      <c r="O912" s="222"/>
      <c r="P912" s="240"/>
      <c r="Q912" s="222"/>
      <c r="R912" s="215"/>
      <c r="S912" s="215"/>
      <c r="T912" s="215"/>
      <c r="U912" s="160"/>
      <c r="V912" s="160"/>
      <c r="W912" s="160"/>
      <c r="X912" s="160"/>
      <c r="Y912" s="160"/>
      <c r="Z912" s="160"/>
      <c r="AA912" s="160"/>
      <c r="AB912" s="160"/>
      <c r="AC912" s="160"/>
      <c r="AD912" s="160"/>
      <c r="AE912" s="160"/>
      <c r="AF912" s="160"/>
      <c r="AG912" s="160"/>
      <c r="AH912" s="156"/>
      <c r="AI912" s="160"/>
      <c r="AJ912" s="160"/>
      <c r="AK912" s="160"/>
      <c r="AL912" s="160"/>
      <c r="AM912" s="225"/>
      <c r="AN912" s="160"/>
      <c r="AO912" s="160"/>
      <c r="AP912"/>
      <c r="AQ912"/>
      <c r="AR912" s="160"/>
      <c r="AS912" s="156"/>
      <c r="AT912" s="159"/>
      <c r="AU912" s="156"/>
    </row>
    <row r="913" spans="1:47" ht="14.4" x14ac:dyDescent="0.3">
      <c r="A913" s="214"/>
      <c r="B913" s="215"/>
      <c r="C913" s="215"/>
      <c r="D913" s="215"/>
      <c r="E913" s="215"/>
      <c r="F913" s="221"/>
      <c r="G913" s="215"/>
      <c r="H913" s="215"/>
      <c r="I913" s="215"/>
      <c r="J913" s="215"/>
      <c r="K913" s="214"/>
      <c r="L913" s="215"/>
      <c r="M913" s="156"/>
      <c r="N913" s="214"/>
      <c r="O913" s="214"/>
      <c r="P913" s="240"/>
      <c r="Q913" s="215"/>
      <c r="R913" s="215"/>
      <c r="S913" s="215"/>
      <c r="T913" s="215"/>
      <c r="AP913"/>
      <c r="AQ913"/>
    </row>
    <row r="914" spans="1:47" ht="14.4" x14ac:dyDescent="0.3">
      <c r="A914" s="214"/>
      <c r="B914" s="215"/>
      <c r="C914" s="215"/>
      <c r="D914" s="215"/>
      <c r="E914" s="215"/>
      <c r="F914" s="220"/>
      <c r="G914" s="215"/>
      <c r="H914" s="215"/>
      <c r="I914" s="215"/>
      <c r="J914" s="215"/>
      <c r="K914" s="215"/>
      <c r="L914" s="215"/>
      <c r="M914" s="160"/>
      <c r="N914" s="215"/>
      <c r="O914" s="222"/>
      <c r="P914" s="240"/>
      <c r="Q914" s="222"/>
      <c r="R914" s="215"/>
      <c r="S914" s="215"/>
      <c r="T914" s="215"/>
      <c r="U914" s="160"/>
      <c r="V914" s="160"/>
      <c r="W914" s="160"/>
      <c r="X914" s="160"/>
      <c r="Y914" s="160"/>
      <c r="Z914" s="160"/>
      <c r="AA914" s="160"/>
      <c r="AB914" s="160"/>
      <c r="AC914" s="160"/>
      <c r="AD914" s="160"/>
      <c r="AE914" s="160"/>
      <c r="AF914" s="160"/>
      <c r="AG914" s="160"/>
      <c r="AH914" s="156"/>
      <c r="AI914" s="160"/>
      <c r="AJ914" s="160"/>
      <c r="AK914" s="160"/>
      <c r="AL914" s="160"/>
      <c r="AM914" s="225"/>
      <c r="AN914" s="160"/>
      <c r="AO914" s="160"/>
      <c r="AP914"/>
      <c r="AQ914"/>
      <c r="AR914" s="160"/>
      <c r="AS914" s="156"/>
      <c r="AT914" s="159"/>
      <c r="AU914" s="156"/>
    </row>
    <row r="915" spans="1:47" ht="14.4" x14ac:dyDescent="0.3">
      <c r="A915" s="214"/>
      <c r="B915" s="215"/>
      <c r="C915" s="215"/>
      <c r="D915" s="215"/>
      <c r="E915" s="215"/>
      <c r="F915" s="221"/>
      <c r="G915" s="215"/>
      <c r="H915" s="215"/>
      <c r="I915" s="215"/>
      <c r="J915" s="215"/>
      <c r="K915" s="214"/>
      <c r="L915" s="215"/>
      <c r="M915" s="156"/>
      <c r="N915" s="214"/>
      <c r="O915" s="214"/>
      <c r="P915" s="240"/>
      <c r="Q915" s="215"/>
      <c r="R915" s="215"/>
      <c r="S915" s="215"/>
      <c r="T915" s="215"/>
      <c r="AP915"/>
      <c r="AQ915"/>
    </row>
    <row r="916" spans="1:47" ht="14.4" x14ac:dyDescent="0.3">
      <c r="A916" s="214"/>
      <c r="B916" s="215"/>
      <c r="C916" s="215"/>
      <c r="D916" s="215"/>
      <c r="E916" s="215"/>
      <c r="F916" s="221"/>
      <c r="G916" s="215"/>
      <c r="H916" s="215"/>
      <c r="I916" s="215"/>
      <c r="J916" s="215"/>
      <c r="K916" s="214"/>
      <c r="L916" s="215"/>
      <c r="M916" s="156"/>
      <c r="N916" s="214"/>
      <c r="O916" s="214"/>
      <c r="P916" s="240"/>
      <c r="Q916" s="215"/>
      <c r="R916" s="215"/>
      <c r="S916" s="215"/>
      <c r="T916" s="215"/>
      <c r="AP916"/>
      <c r="AQ916"/>
    </row>
    <row r="917" spans="1:47" ht="14.4" x14ac:dyDescent="0.3">
      <c r="A917" s="214"/>
      <c r="B917" s="215"/>
      <c r="C917" s="215"/>
      <c r="D917" s="215"/>
      <c r="E917" s="215"/>
      <c r="F917" s="220"/>
      <c r="G917" s="215"/>
      <c r="H917" s="215"/>
      <c r="I917" s="215"/>
      <c r="J917" s="215"/>
      <c r="K917" s="215"/>
      <c r="L917" s="215"/>
      <c r="M917" s="160"/>
      <c r="N917" s="215"/>
      <c r="O917" s="222"/>
      <c r="P917" s="240"/>
      <c r="Q917" s="222"/>
      <c r="R917" s="215"/>
      <c r="S917" s="215"/>
      <c r="T917" s="215"/>
      <c r="U917" s="160"/>
      <c r="V917" s="160"/>
      <c r="W917" s="160"/>
      <c r="X917" s="160"/>
      <c r="Y917" s="160"/>
      <c r="Z917" s="160"/>
      <c r="AA917" s="160"/>
      <c r="AB917" s="160"/>
      <c r="AC917" s="160"/>
      <c r="AD917" s="160"/>
      <c r="AE917" s="160"/>
      <c r="AF917" s="160"/>
      <c r="AG917" s="160"/>
      <c r="AH917" s="156"/>
      <c r="AI917" s="160"/>
      <c r="AJ917" s="160"/>
      <c r="AK917" s="160"/>
      <c r="AL917" s="160"/>
      <c r="AM917" s="225"/>
      <c r="AN917" s="160"/>
      <c r="AO917" s="160"/>
      <c r="AP917"/>
      <c r="AQ917"/>
      <c r="AR917" s="160"/>
      <c r="AS917" s="156"/>
      <c r="AT917" s="159"/>
      <c r="AU917" s="156"/>
    </row>
    <row r="918" spans="1:47" ht="14.4" x14ac:dyDescent="0.3">
      <c r="A918" s="214"/>
      <c r="B918" s="215"/>
      <c r="C918" s="215"/>
      <c r="D918" s="215"/>
      <c r="E918" s="215"/>
      <c r="F918" s="221"/>
      <c r="G918" s="215"/>
      <c r="H918" s="215"/>
      <c r="I918" s="215"/>
      <c r="J918" s="215"/>
      <c r="K918" s="214"/>
      <c r="L918" s="215"/>
      <c r="M918" s="156"/>
      <c r="N918" s="214"/>
      <c r="O918" s="214"/>
      <c r="P918" s="240"/>
      <c r="Q918" s="215"/>
      <c r="R918" s="215"/>
      <c r="S918" s="215"/>
      <c r="T918" s="215"/>
      <c r="AP918"/>
      <c r="AQ918"/>
    </row>
    <row r="919" spans="1:47" ht="14.4" x14ac:dyDescent="0.3">
      <c r="A919" s="214"/>
      <c r="B919" s="215"/>
      <c r="C919" s="215"/>
      <c r="D919" s="215"/>
      <c r="E919" s="215"/>
      <c r="F919" s="221"/>
      <c r="G919" s="215"/>
      <c r="H919" s="215"/>
      <c r="I919" s="215"/>
      <c r="J919" s="215"/>
      <c r="K919" s="214"/>
      <c r="L919" s="215"/>
      <c r="M919" s="156"/>
      <c r="N919" s="214"/>
      <c r="O919" s="214"/>
      <c r="P919" s="240"/>
      <c r="Q919" s="215"/>
      <c r="R919" s="215"/>
      <c r="S919" s="215"/>
      <c r="T919" s="215"/>
      <c r="AP919"/>
      <c r="AQ919"/>
    </row>
    <row r="920" spans="1:47" ht="14.4" x14ac:dyDescent="0.3">
      <c r="A920" s="214"/>
      <c r="B920" s="215"/>
      <c r="C920" s="215"/>
      <c r="D920" s="215"/>
      <c r="E920" s="215"/>
      <c r="F920" s="220"/>
      <c r="G920" s="215"/>
      <c r="H920" s="215"/>
      <c r="I920" s="215"/>
      <c r="J920" s="215"/>
      <c r="K920" s="215"/>
      <c r="L920" s="215"/>
      <c r="M920" s="160"/>
      <c r="N920" s="215"/>
      <c r="O920" s="219"/>
      <c r="P920" s="240"/>
      <c r="Q920" s="219"/>
      <c r="R920" s="215"/>
      <c r="S920" s="215"/>
      <c r="T920" s="215"/>
      <c r="U920" s="160"/>
      <c r="V920" s="160"/>
      <c r="W920" s="160"/>
      <c r="X920" s="160"/>
      <c r="Y920" s="160"/>
      <c r="Z920" s="160"/>
      <c r="AA920" s="160"/>
      <c r="AB920" s="160"/>
      <c r="AC920" s="160"/>
      <c r="AD920" s="160"/>
      <c r="AE920" s="160"/>
      <c r="AF920" s="160"/>
      <c r="AG920" s="160"/>
      <c r="AH920" s="156"/>
      <c r="AI920" s="160"/>
      <c r="AJ920" s="160"/>
      <c r="AK920" s="160"/>
      <c r="AL920" s="160"/>
      <c r="AM920" s="225"/>
      <c r="AN920" s="160"/>
      <c r="AO920" s="160"/>
      <c r="AP920"/>
      <c r="AQ920"/>
      <c r="AR920" s="160"/>
      <c r="AS920" s="156"/>
      <c r="AT920" s="159"/>
      <c r="AU920" s="156"/>
    </row>
    <row r="921" spans="1:47" ht="14.4" x14ac:dyDescent="0.3">
      <c r="A921" s="214"/>
      <c r="B921" s="215"/>
      <c r="C921" s="215"/>
      <c r="D921" s="215"/>
      <c r="E921" s="215"/>
      <c r="F921" s="221"/>
      <c r="G921" s="215"/>
      <c r="H921" s="215"/>
      <c r="I921" s="215"/>
      <c r="J921" s="215"/>
      <c r="K921" s="214"/>
      <c r="L921" s="215"/>
      <c r="M921" s="156"/>
      <c r="N921" s="214"/>
      <c r="O921" s="214"/>
      <c r="P921" s="240"/>
      <c r="Q921" s="215"/>
      <c r="R921" s="215"/>
      <c r="S921" s="215"/>
      <c r="T921" s="215"/>
      <c r="AP921"/>
      <c r="AQ921"/>
    </row>
    <row r="922" spans="1:47" ht="14.4" x14ac:dyDescent="0.3">
      <c r="A922" s="214"/>
      <c r="B922" s="215"/>
      <c r="C922" s="215"/>
      <c r="D922" s="215"/>
      <c r="E922" s="215"/>
      <c r="F922" s="221"/>
      <c r="G922" s="215"/>
      <c r="H922" s="215"/>
      <c r="I922" s="215"/>
      <c r="J922" s="215"/>
      <c r="K922" s="214"/>
      <c r="L922" s="215"/>
      <c r="M922" s="156"/>
      <c r="N922" s="214"/>
      <c r="O922" s="214"/>
      <c r="P922" s="240"/>
      <c r="Q922" s="215"/>
      <c r="R922" s="215"/>
      <c r="S922" s="215"/>
      <c r="T922" s="215"/>
      <c r="AP922"/>
      <c r="AQ922"/>
    </row>
    <row r="923" spans="1:47" ht="14.4" x14ac:dyDescent="0.3">
      <c r="A923" s="214"/>
      <c r="B923" s="215"/>
      <c r="C923" s="215"/>
      <c r="D923" s="215"/>
      <c r="E923" s="215"/>
      <c r="F923" s="220"/>
      <c r="G923" s="215"/>
      <c r="H923" s="215"/>
      <c r="I923" s="215"/>
      <c r="J923" s="215"/>
      <c r="K923" s="215"/>
      <c r="L923" s="215"/>
      <c r="M923" s="160"/>
      <c r="N923" s="215"/>
      <c r="O923" s="219"/>
      <c r="P923" s="240"/>
      <c r="Q923" s="219"/>
      <c r="R923" s="215"/>
      <c r="S923" s="215"/>
      <c r="T923" s="215"/>
      <c r="U923" s="160"/>
      <c r="V923" s="160"/>
      <c r="W923" s="160"/>
      <c r="X923" s="160"/>
      <c r="Y923" s="160"/>
      <c r="Z923" s="160"/>
      <c r="AA923" s="160"/>
      <c r="AB923" s="160"/>
      <c r="AC923" s="160"/>
      <c r="AD923" s="160"/>
      <c r="AE923" s="160"/>
      <c r="AF923" s="160"/>
      <c r="AG923" s="160"/>
      <c r="AH923" s="156"/>
      <c r="AI923" s="160"/>
      <c r="AJ923" s="160"/>
      <c r="AK923" s="160"/>
      <c r="AL923" s="160"/>
      <c r="AM923" s="225"/>
      <c r="AN923" s="160"/>
      <c r="AO923" s="160"/>
      <c r="AP923"/>
      <c r="AQ923"/>
      <c r="AR923" s="160"/>
      <c r="AS923" s="156"/>
      <c r="AT923" s="159"/>
      <c r="AU923" s="156"/>
    </row>
    <row r="924" spans="1:47" ht="14.4" x14ac:dyDescent="0.3">
      <c r="A924" s="214"/>
      <c r="B924" s="215"/>
      <c r="C924" s="215"/>
      <c r="D924" s="215"/>
      <c r="E924" s="215"/>
      <c r="F924" s="221"/>
      <c r="G924" s="215"/>
      <c r="H924" s="215"/>
      <c r="I924" s="215"/>
      <c r="J924" s="215"/>
      <c r="K924" s="214"/>
      <c r="L924" s="215"/>
      <c r="M924" s="222"/>
      <c r="N924" s="214"/>
      <c r="O924" s="214"/>
      <c r="P924" s="240"/>
      <c r="Q924" s="215"/>
      <c r="R924" s="215"/>
      <c r="S924" s="215"/>
      <c r="T924" s="215"/>
      <c r="AP924"/>
      <c r="AQ924"/>
    </row>
    <row r="925" spans="1:47" ht="14.4" x14ac:dyDescent="0.3">
      <c r="A925" s="214"/>
      <c r="B925" s="215"/>
      <c r="C925" s="215"/>
      <c r="D925" s="215"/>
      <c r="E925" s="215"/>
      <c r="F925" s="221"/>
      <c r="G925" s="215"/>
      <c r="H925" s="215"/>
      <c r="I925" s="215"/>
      <c r="J925" s="215"/>
      <c r="K925" s="214"/>
      <c r="L925" s="215"/>
      <c r="M925" s="156"/>
      <c r="N925" s="214"/>
      <c r="O925" s="214"/>
      <c r="P925" s="240"/>
      <c r="Q925" s="215"/>
      <c r="R925" s="215"/>
      <c r="S925" s="215"/>
      <c r="T925" s="215"/>
      <c r="AP925"/>
      <c r="AQ925"/>
    </row>
    <row r="926" spans="1:47" ht="14.4" x14ac:dyDescent="0.3">
      <c r="A926" s="214"/>
      <c r="B926" s="215"/>
      <c r="C926" s="215"/>
      <c r="D926" s="215"/>
      <c r="E926" s="215"/>
      <c r="F926" s="220"/>
      <c r="G926" s="215"/>
      <c r="H926" s="215"/>
      <c r="I926" s="215"/>
      <c r="J926" s="215"/>
      <c r="K926" s="215"/>
      <c r="L926" s="215"/>
      <c r="M926" s="215"/>
      <c r="N926" s="215"/>
      <c r="O926" s="222"/>
      <c r="P926" s="240"/>
      <c r="Q926" s="222"/>
      <c r="R926" s="215"/>
      <c r="S926" s="215"/>
      <c r="T926" s="215"/>
      <c r="U926" s="160"/>
      <c r="V926" s="160"/>
      <c r="W926" s="160"/>
      <c r="X926" s="160"/>
      <c r="Y926" s="160"/>
      <c r="Z926" s="160"/>
      <c r="AA926" s="160"/>
      <c r="AB926" s="160"/>
      <c r="AC926" s="160"/>
      <c r="AD926" s="160"/>
      <c r="AE926" s="160"/>
      <c r="AF926" s="160"/>
      <c r="AG926" s="160"/>
      <c r="AH926" s="156"/>
      <c r="AI926" s="160"/>
      <c r="AJ926" s="160"/>
      <c r="AK926" s="160"/>
      <c r="AL926" s="160"/>
      <c r="AM926" s="225"/>
      <c r="AN926" s="160"/>
      <c r="AO926" s="160"/>
      <c r="AP926"/>
      <c r="AQ926"/>
      <c r="AR926" s="160"/>
      <c r="AS926" s="156"/>
      <c r="AT926" s="159"/>
      <c r="AU926" s="156"/>
    </row>
    <row r="927" spans="1:47" ht="14.4" x14ac:dyDescent="0.3">
      <c r="A927" s="214"/>
      <c r="B927" s="215"/>
      <c r="C927" s="215"/>
      <c r="D927" s="215"/>
      <c r="E927" s="215"/>
      <c r="F927" s="220"/>
      <c r="G927" s="215"/>
      <c r="H927" s="215"/>
      <c r="I927" s="215"/>
      <c r="J927" s="215"/>
      <c r="K927" s="215"/>
      <c r="L927" s="215"/>
      <c r="M927" s="160"/>
      <c r="N927" s="215"/>
      <c r="O927" s="222"/>
      <c r="P927" s="240"/>
      <c r="Q927" s="222"/>
      <c r="R927" s="215"/>
      <c r="S927" s="215"/>
      <c r="T927" s="215"/>
      <c r="U927" s="160"/>
      <c r="V927" s="160"/>
      <c r="W927" s="160"/>
      <c r="X927" s="160"/>
      <c r="Y927" s="160"/>
      <c r="Z927" s="160"/>
      <c r="AA927" s="160"/>
      <c r="AB927" s="160"/>
      <c r="AC927" s="160"/>
      <c r="AD927" s="160"/>
      <c r="AE927" s="160"/>
      <c r="AF927" s="160"/>
      <c r="AG927" s="160"/>
      <c r="AH927" s="156"/>
      <c r="AI927" s="160"/>
      <c r="AJ927" s="160"/>
      <c r="AK927" s="160"/>
      <c r="AL927" s="160"/>
      <c r="AM927" s="225"/>
      <c r="AN927" s="160"/>
      <c r="AO927" s="160"/>
      <c r="AP927"/>
      <c r="AQ927"/>
      <c r="AR927" s="160"/>
      <c r="AS927" s="156"/>
      <c r="AT927" s="159"/>
      <c r="AU927" s="156"/>
    </row>
    <row r="928" spans="1:47" ht="14.4" x14ac:dyDescent="0.3">
      <c r="A928" s="214"/>
      <c r="B928" s="215"/>
      <c r="C928" s="215"/>
      <c r="D928" s="215"/>
      <c r="E928" s="215"/>
      <c r="F928" s="221"/>
      <c r="G928" s="215"/>
      <c r="H928" s="215"/>
      <c r="I928" s="215"/>
      <c r="J928" s="215"/>
      <c r="K928" s="214"/>
      <c r="L928" s="215"/>
      <c r="M928" s="156"/>
      <c r="N928" s="214"/>
      <c r="O928" s="214"/>
      <c r="P928" s="240"/>
      <c r="Q928" s="215"/>
      <c r="R928" s="215"/>
      <c r="S928" s="215"/>
      <c r="T928" s="215"/>
      <c r="AP928"/>
      <c r="AQ928"/>
    </row>
    <row r="929" spans="1:47" ht="14.4" x14ac:dyDescent="0.3">
      <c r="A929" s="214"/>
      <c r="B929" s="215"/>
      <c r="C929" s="215"/>
      <c r="D929" s="215"/>
      <c r="E929" s="215"/>
      <c r="F929" s="220"/>
      <c r="G929" s="215"/>
      <c r="H929" s="215"/>
      <c r="I929" s="215"/>
      <c r="J929" s="215"/>
      <c r="K929" s="215"/>
      <c r="L929" s="215"/>
      <c r="M929" s="160"/>
      <c r="N929" s="215"/>
      <c r="O929" s="222"/>
      <c r="P929" s="240"/>
      <c r="Q929" s="222"/>
      <c r="R929" s="215"/>
      <c r="S929" s="215"/>
      <c r="T929" s="215"/>
      <c r="U929" s="160"/>
      <c r="V929" s="160"/>
      <c r="W929" s="160"/>
      <c r="X929" s="160"/>
      <c r="Y929" s="160"/>
      <c r="Z929" s="160"/>
      <c r="AA929" s="160"/>
      <c r="AB929" s="160"/>
      <c r="AC929" s="160"/>
      <c r="AD929" s="160"/>
      <c r="AE929" s="160"/>
      <c r="AF929" s="160"/>
      <c r="AG929" s="160"/>
      <c r="AH929" s="156"/>
      <c r="AI929" s="160"/>
      <c r="AJ929" s="160"/>
      <c r="AK929" s="160"/>
      <c r="AL929" s="160"/>
      <c r="AM929" s="225"/>
      <c r="AN929" s="160"/>
      <c r="AO929" s="160"/>
      <c r="AP929"/>
      <c r="AQ929"/>
      <c r="AR929" s="160"/>
      <c r="AS929" s="156"/>
      <c r="AT929" s="159"/>
      <c r="AU929" s="156"/>
    </row>
    <row r="930" spans="1:47" ht="14.4" x14ac:dyDescent="0.3">
      <c r="A930" s="214"/>
      <c r="B930" s="215"/>
      <c r="C930" s="215"/>
      <c r="D930" s="215"/>
      <c r="E930" s="215"/>
      <c r="F930" s="221"/>
      <c r="G930" s="215"/>
      <c r="H930" s="215"/>
      <c r="I930" s="215"/>
      <c r="J930" s="215"/>
      <c r="K930" s="214"/>
      <c r="L930" s="215"/>
      <c r="M930" s="156"/>
      <c r="N930" s="214"/>
      <c r="O930" s="214"/>
      <c r="P930" s="240"/>
      <c r="Q930" s="215"/>
      <c r="R930" s="215"/>
      <c r="S930" s="215"/>
      <c r="T930" s="215"/>
      <c r="AP930"/>
      <c r="AQ930"/>
    </row>
    <row r="931" spans="1:47" ht="14.4" x14ac:dyDescent="0.3">
      <c r="A931" s="214"/>
      <c r="B931" s="215"/>
      <c r="C931" s="215"/>
      <c r="D931" s="215"/>
      <c r="E931" s="215"/>
      <c r="F931" s="220"/>
      <c r="G931" s="215"/>
      <c r="H931" s="215"/>
      <c r="I931" s="215"/>
      <c r="J931" s="215"/>
      <c r="K931" s="215"/>
      <c r="L931" s="215"/>
      <c r="M931" s="160"/>
      <c r="N931" s="215"/>
      <c r="O931" s="222"/>
      <c r="P931" s="240"/>
      <c r="Q931" s="222"/>
      <c r="R931" s="215"/>
      <c r="S931" s="215"/>
      <c r="T931" s="215"/>
      <c r="U931" s="160"/>
      <c r="V931" s="160"/>
      <c r="W931" s="160"/>
      <c r="X931" s="160"/>
      <c r="Y931" s="160"/>
      <c r="Z931" s="160"/>
      <c r="AA931" s="160"/>
      <c r="AB931" s="160"/>
      <c r="AC931" s="160"/>
      <c r="AD931" s="160"/>
      <c r="AE931" s="160"/>
      <c r="AF931" s="160"/>
      <c r="AG931" s="160"/>
      <c r="AH931" s="156"/>
      <c r="AI931" s="160"/>
      <c r="AJ931" s="160"/>
      <c r="AK931" s="160"/>
      <c r="AL931" s="160"/>
      <c r="AM931" s="225"/>
      <c r="AN931" s="160"/>
      <c r="AO931" s="160"/>
      <c r="AP931"/>
      <c r="AQ931"/>
      <c r="AR931" s="160"/>
      <c r="AS931" s="156"/>
      <c r="AT931" s="159"/>
      <c r="AU931" s="156"/>
    </row>
    <row r="932" spans="1:47" ht="14.4" x14ac:dyDescent="0.3">
      <c r="A932" s="214"/>
      <c r="B932" s="215"/>
      <c r="C932" s="215"/>
      <c r="D932" s="215"/>
      <c r="E932" s="215"/>
      <c r="F932" s="220"/>
      <c r="G932" s="215"/>
      <c r="H932" s="215"/>
      <c r="I932" s="215"/>
      <c r="J932" s="215"/>
      <c r="K932" s="215"/>
      <c r="L932" s="215"/>
      <c r="M932" s="160"/>
      <c r="N932" s="215"/>
      <c r="O932" s="222"/>
      <c r="P932" s="240"/>
      <c r="Q932" s="222"/>
      <c r="R932" s="215"/>
      <c r="S932" s="215"/>
      <c r="T932" s="215"/>
      <c r="U932" s="160"/>
      <c r="V932" s="160"/>
      <c r="W932" s="160"/>
      <c r="X932" s="160"/>
      <c r="Y932" s="160"/>
      <c r="Z932" s="160"/>
      <c r="AA932" s="160"/>
      <c r="AB932" s="160"/>
      <c r="AC932" s="160"/>
      <c r="AD932" s="160"/>
      <c r="AE932" s="160"/>
      <c r="AF932" s="160"/>
      <c r="AG932" s="160"/>
      <c r="AH932" s="156"/>
      <c r="AI932" s="160"/>
      <c r="AJ932" s="160"/>
      <c r="AK932" s="160"/>
      <c r="AL932" s="160"/>
      <c r="AM932" s="225"/>
      <c r="AN932" s="160"/>
      <c r="AO932" s="160"/>
      <c r="AP932"/>
      <c r="AQ932"/>
      <c r="AR932" s="160"/>
      <c r="AS932" s="156"/>
      <c r="AT932" s="159"/>
      <c r="AU932" s="156"/>
    </row>
    <row r="933" spans="1:47" ht="14.4" x14ac:dyDescent="0.3">
      <c r="A933" s="214"/>
      <c r="B933" s="215"/>
      <c r="C933" s="215"/>
      <c r="D933" s="215"/>
      <c r="E933" s="215"/>
      <c r="F933" s="220"/>
      <c r="G933" s="215"/>
      <c r="H933" s="215"/>
      <c r="I933" s="215"/>
      <c r="J933" s="215"/>
      <c r="K933" s="215"/>
      <c r="L933" s="215"/>
      <c r="M933" s="160"/>
      <c r="N933" s="215"/>
      <c r="O933" s="222"/>
      <c r="P933" s="240"/>
      <c r="Q933" s="222"/>
      <c r="R933" s="215"/>
      <c r="S933" s="215"/>
      <c r="T933" s="215"/>
      <c r="U933" s="160"/>
      <c r="V933" s="160"/>
      <c r="W933" s="160"/>
      <c r="X933" s="160"/>
      <c r="Y933" s="160"/>
      <c r="Z933" s="160"/>
      <c r="AA933" s="160"/>
      <c r="AB933" s="160"/>
      <c r="AC933" s="160"/>
      <c r="AD933" s="160"/>
      <c r="AE933" s="160"/>
      <c r="AF933" s="160"/>
      <c r="AG933" s="160"/>
      <c r="AH933" s="156"/>
      <c r="AI933" s="160"/>
      <c r="AJ933" s="160"/>
      <c r="AK933" s="160"/>
      <c r="AL933" s="160"/>
      <c r="AM933" s="225"/>
      <c r="AN933" s="160"/>
      <c r="AO933" s="160"/>
      <c r="AP933"/>
      <c r="AQ933"/>
      <c r="AR933" s="160"/>
      <c r="AS933" s="156"/>
      <c r="AT933" s="159"/>
      <c r="AU933" s="156"/>
    </row>
    <row r="934" spans="1:47" ht="14.4" x14ac:dyDescent="0.3">
      <c r="A934" s="214"/>
      <c r="B934" s="215"/>
      <c r="C934" s="215"/>
      <c r="D934" s="215"/>
      <c r="E934" s="215"/>
      <c r="F934" s="220"/>
      <c r="G934" s="215"/>
      <c r="H934" s="215"/>
      <c r="I934" s="215"/>
      <c r="J934" s="215"/>
      <c r="K934" s="215"/>
      <c r="L934" s="215"/>
      <c r="M934" s="160"/>
      <c r="N934" s="215"/>
      <c r="O934" s="222"/>
      <c r="P934" s="240"/>
      <c r="Q934" s="222"/>
      <c r="R934" s="215"/>
      <c r="S934" s="215"/>
      <c r="T934" s="215"/>
      <c r="U934" s="160"/>
      <c r="V934" s="160"/>
      <c r="W934" s="160"/>
      <c r="X934" s="160"/>
      <c r="Y934" s="160"/>
      <c r="Z934" s="160"/>
      <c r="AA934" s="160"/>
      <c r="AB934" s="160"/>
      <c r="AC934" s="160"/>
      <c r="AD934" s="160"/>
      <c r="AE934" s="160"/>
      <c r="AF934" s="160"/>
      <c r="AG934" s="160"/>
      <c r="AH934" s="156"/>
      <c r="AI934" s="160"/>
      <c r="AJ934" s="160"/>
      <c r="AK934" s="160"/>
      <c r="AL934" s="160"/>
      <c r="AM934" s="225"/>
      <c r="AN934" s="160"/>
      <c r="AO934" s="160"/>
      <c r="AP934"/>
      <c r="AQ934"/>
      <c r="AR934" s="160"/>
      <c r="AS934" s="156"/>
      <c r="AT934" s="159"/>
      <c r="AU934" s="156"/>
    </row>
    <row r="935" spans="1:47" ht="14.4" x14ac:dyDescent="0.3">
      <c r="A935" s="214"/>
      <c r="B935" s="215"/>
      <c r="C935" s="215"/>
      <c r="D935" s="215"/>
      <c r="E935" s="215"/>
      <c r="F935" s="221"/>
      <c r="G935" s="215"/>
      <c r="H935" s="215"/>
      <c r="I935" s="215"/>
      <c r="J935" s="215"/>
      <c r="K935" s="214"/>
      <c r="L935" s="215"/>
      <c r="M935" s="156"/>
      <c r="N935" s="214"/>
      <c r="O935" s="214"/>
      <c r="P935" s="240"/>
      <c r="Q935" s="215"/>
      <c r="R935" s="215"/>
      <c r="S935" s="215"/>
      <c r="T935" s="215"/>
      <c r="AP935"/>
      <c r="AQ935"/>
    </row>
    <row r="936" spans="1:47" ht="14.4" x14ac:dyDescent="0.3">
      <c r="A936" s="214"/>
      <c r="B936" s="215"/>
      <c r="C936" s="215"/>
      <c r="D936" s="215"/>
      <c r="E936" s="215"/>
      <c r="F936" s="221"/>
      <c r="G936" s="215"/>
      <c r="H936" s="215"/>
      <c r="I936" s="215"/>
      <c r="J936" s="215"/>
      <c r="K936" s="214"/>
      <c r="L936" s="215"/>
      <c r="M936" s="226"/>
      <c r="N936" s="214"/>
      <c r="O936" s="214"/>
      <c r="P936" s="240"/>
      <c r="Q936" s="215"/>
      <c r="R936" s="215"/>
      <c r="S936" s="215"/>
      <c r="T936" s="215"/>
      <c r="AP936"/>
      <c r="AQ936"/>
    </row>
    <row r="937" spans="1:47" ht="14.4" x14ac:dyDescent="0.3">
      <c r="A937" s="214"/>
      <c r="B937" s="215"/>
      <c r="C937" s="215"/>
      <c r="D937" s="215"/>
      <c r="E937" s="215"/>
      <c r="F937" s="220"/>
      <c r="G937" s="215"/>
      <c r="H937" s="215"/>
      <c r="I937" s="215"/>
      <c r="J937" s="215"/>
      <c r="K937" s="215"/>
      <c r="L937" s="215"/>
      <c r="M937" s="160"/>
      <c r="N937" s="215"/>
      <c r="O937" s="222"/>
      <c r="P937" s="240"/>
      <c r="Q937" s="222"/>
      <c r="R937" s="215"/>
      <c r="S937" s="215"/>
      <c r="T937" s="215"/>
      <c r="U937" s="160"/>
      <c r="V937" s="160"/>
      <c r="W937" s="160"/>
      <c r="X937" s="160"/>
      <c r="Y937" s="160"/>
      <c r="Z937" s="160"/>
      <c r="AA937" s="160"/>
      <c r="AB937" s="160"/>
      <c r="AC937" s="160"/>
      <c r="AD937" s="160"/>
      <c r="AE937" s="160"/>
      <c r="AF937" s="160"/>
      <c r="AG937" s="160"/>
      <c r="AH937" s="156"/>
      <c r="AI937" s="160"/>
      <c r="AJ937" s="160"/>
      <c r="AK937" s="160"/>
      <c r="AL937" s="160"/>
      <c r="AM937" s="225"/>
      <c r="AN937" s="160"/>
      <c r="AO937" s="160"/>
      <c r="AP937"/>
      <c r="AQ937"/>
      <c r="AR937" s="160"/>
      <c r="AS937" s="156"/>
      <c r="AT937" s="159"/>
      <c r="AU937" s="156"/>
    </row>
    <row r="938" spans="1:47" ht="14.4" x14ac:dyDescent="0.3">
      <c r="A938" s="214"/>
      <c r="B938" s="215"/>
      <c r="C938" s="215"/>
      <c r="D938" s="215"/>
      <c r="E938" s="215"/>
      <c r="F938" s="220"/>
      <c r="G938" s="215"/>
      <c r="H938" s="215"/>
      <c r="I938" s="215"/>
      <c r="J938" s="215"/>
      <c r="K938" s="215"/>
      <c r="L938" s="215"/>
      <c r="M938" s="160"/>
      <c r="N938" s="215"/>
      <c r="O938" s="222"/>
      <c r="P938" s="240"/>
      <c r="Q938" s="222"/>
      <c r="R938" s="215"/>
      <c r="S938" s="215"/>
      <c r="T938" s="215"/>
      <c r="U938" s="160"/>
      <c r="V938" s="160"/>
      <c r="W938" s="160"/>
      <c r="X938" s="160"/>
      <c r="Y938" s="160"/>
      <c r="Z938" s="160"/>
      <c r="AA938" s="160"/>
      <c r="AB938" s="160"/>
      <c r="AC938" s="160"/>
      <c r="AD938" s="160"/>
      <c r="AE938" s="160"/>
      <c r="AF938" s="160"/>
      <c r="AG938" s="160"/>
      <c r="AH938" s="156"/>
      <c r="AI938" s="160"/>
      <c r="AJ938" s="160"/>
      <c r="AK938" s="160"/>
      <c r="AL938" s="160"/>
      <c r="AM938" s="225"/>
      <c r="AN938" s="160"/>
      <c r="AO938" s="160"/>
      <c r="AP938"/>
      <c r="AQ938"/>
      <c r="AR938" s="160"/>
      <c r="AS938" s="156"/>
      <c r="AT938" s="159"/>
      <c r="AU938" s="156"/>
    </row>
    <row r="939" spans="1:47" ht="14.4" x14ac:dyDescent="0.3">
      <c r="A939" s="214"/>
      <c r="B939" s="215"/>
      <c r="C939" s="215"/>
      <c r="D939" s="215"/>
      <c r="E939" s="215"/>
      <c r="F939" s="221"/>
      <c r="G939" s="215"/>
      <c r="H939" s="215"/>
      <c r="I939" s="215"/>
      <c r="J939" s="215"/>
      <c r="K939" s="214"/>
      <c r="L939" s="215"/>
      <c r="M939" s="156"/>
      <c r="N939" s="214"/>
      <c r="O939" s="214"/>
      <c r="P939" s="240"/>
      <c r="Q939" s="215"/>
      <c r="R939" s="215"/>
      <c r="S939" s="215"/>
      <c r="T939" s="215"/>
      <c r="AP939"/>
      <c r="AQ939"/>
    </row>
    <row r="940" spans="1:47" ht="14.4" x14ac:dyDescent="0.3">
      <c r="A940" s="214"/>
      <c r="B940" s="215"/>
      <c r="C940" s="215"/>
      <c r="D940" s="215"/>
      <c r="E940" s="215"/>
      <c r="F940" s="221"/>
      <c r="G940" s="215"/>
      <c r="H940" s="215"/>
      <c r="I940" s="215"/>
      <c r="J940" s="215"/>
      <c r="K940" s="214"/>
      <c r="L940" s="215"/>
      <c r="M940" s="156"/>
      <c r="N940" s="214"/>
      <c r="O940" s="214"/>
      <c r="P940" s="240"/>
      <c r="Q940" s="215"/>
      <c r="R940" s="215"/>
      <c r="S940" s="215"/>
      <c r="T940" s="215"/>
      <c r="AP940"/>
      <c r="AQ940"/>
    </row>
    <row r="941" spans="1:47" ht="14.4" x14ac:dyDescent="0.3">
      <c r="A941" s="214"/>
      <c r="B941" s="215"/>
      <c r="C941" s="215"/>
      <c r="D941" s="215"/>
      <c r="E941" s="215"/>
      <c r="F941" s="220"/>
      <c r="G941" s="215"/>
      <c r="H941" s="215"/>
      <c r="I941" s="215"/>
      <c r="J941" s="215"/>
      <c r="K941" s="215"/>
      <c r="L941" s="215"/>
      <c r="M941" s="160"/>
      <c r="N941" s="215"/>
      <c r="O941" s="222"/>
      <c r="P941" s="240"/>
      <c r="Q941" s="222"/>
      <c r="R941" s="215"/>
      <c r="S941" s="215"/>
      <c r="T941" s="215"/>
      <c r="U941" s="160"/>
      <c r="V941" s="160"/>
      <c r="W941" s="160"/>
      <c r="X941" s="160"/>
      <c r="Y941" s="160"/>
      <c r="Z941" s="160"/>
      <c r="AA941" s="160"/>
      <c r="AB941" s="160"/>
      <c r="AC941" s="160"/>
      <c r="AD941" s="160"/>
      <c r="AE941" s="160"/>
      <c r="AF941" s="160"/>
      <c r="AG941" s="160"/>
      <c r="AH941" s="156"/>
      <c r="AI941" s="160"/>
      <c r="AJ941" s="160"/>
      <c r="AK941" s="160"/>
      <c r="AL941" s="160"/>
      <c r="AM941" s="225"/>
      <c r="AN941" s="160"/>
      <c r="AO941" s="160"/>
      <c r="AP941"/>
      <c r="AQ941"/>
      <c r="AR941" s="160"/>
      <c r="AS941" s="156"/>
      <c r="AT941" s="159"/>
      <c r="AU941" s="156"/>
    </row>
    <row r="942" spans="1:47" ht="14.4" x14ac:dyDescent="0.3">
      <c r="A942" s="214"/>
      <c r="B942" s="215"/>
      <c r="C942" s="215"/>
      <c r="D942" s="215"/>
      <c r="E942" s="215"/>
      <c r="F942" s="221"/>
      <c r="G942" s="215"/>
      <c r="H942" s="215"/>
      <c r="I942" s="215"/>
      <c r="J942" s="215"/>
      <c r="K942" s="214"/>
      <c r="L942" s="215"/>
      <c r="M942" s="222"/>
      <c r="N942" s="214"/>
      <c r="O942" s="214"/>
      <c r="P942" s="240"/>
      <c r="Q942" s="215"/>
      <c r="R942" s="215"/>
      <c r="S942" s="215"/>
      <c r="T942" s="215"/>
      <c r="AP942"/>
      <c r="AQ942"/>
    </row>
    <row r="943" spans="1:47" ht="14.4" x14ac:dyDescent="0.3">
      <c r="A943" s="214"/>
      <c r="B943" s="215"/>
      <c r="C943" s="215"/>
      <c r="D943" s="215"/>
      <c r="E943" s="215"/>
      <c r="F943" s="220"/>
      <c r="G943" s="215"/>
      <c r="H943" s="215"/>
      <c r="I943" s="215"/>
      <c r="J943" s="215"/>
      <c r="K943" s="215"/>
      <c r="L943" s="215"/>
      <c r="M943" s="160"/>
      <c r="N943" s="215"/>
      <c r="O943" s="222"/>
      <c r="P943" s="240"/>
      <c r="Q943" s="222"/>
      <c r="R943" s="215"/>
      <c r="S943" s="215"/>
      <c r="T943" s="215"/>
      <c r="U943" s="160"/>
      <c r="V943" s="160"/>
      <c r="W943" s="160"/>
      <c r="X943" s="160"/>
      <c r="Y943" s="160"/>
      <c r="Z943" s="160"/>
      <c r="AA943" s="160"/>
      <c r="AB943" s="160"/>
      <c r="AC943" s="160"/>
      <c r="AD943" s="160"/>
      <c r="AE943" s="160"/>
      <c r="AF943" s="160"/>
      <c r="AG943" s="160"/>
      <c r="AH943" s="156"/>
      <c r="AI943" s="160"/>
      <c r="AJ943" s="160"/>
      <c r="AK943" s="160"/>
      <c r="AL943" s="160"/>
      <c r="AM943" s="225"/>
      <c r="AN943" s="160"/>
      <c r="AO943" s="160"/>
      <c r="AP943"/>
      <c r="AQ943"/>
      <c r="AR943" s="160"/>
      <c r="AS943" s="156"/>
      <c r="AT943" s="159"/>
      <c r="AU943" s="156"/>
    </row>
    <row r="944" spans="1:47" ht="14.4" x14ac:dyDescent="0.3">
      <c r="A944" s="214"/>
      <c r="B944" s="215"/>
      <c r="C944" s="215"/>
      <c r="D944" s="215"/>
      <c r="E944" s="215"/>
      <c r="F944" s="220"/>
      <c r="G944" s="215"/>
      <c r="H944" s="215"/>
      <c r="I944" s="215"/>
      <c r="J944" s="215"/>
      <c r="K944" s="215"/>
      <c r="L944" s="215"/>
      <c r="M944" s="160"/>
      <c r="N944" s="215"/>
      <c r="O944" s="222"/>
      <c r="P944" s="240"/>
      <c r="Q944" s="222"/>
      <c r="R944" s="215"/>
      <c r="S944" s="215"/>
      <c r="T944" s="215"/>
      <c r="U944" s="160"/>
      <c r="V944" s="160"/>
      <c r="W944" s="160"/>
      <c r="X944" s="160"/>
      <c r="Y944" s="160"/>
      <c r="Z944" s="160"/>
      <c r="AA944" s="160"/>
      <c r="AB944" s="160"/>
      <c r="AC944" s="160"/>
      <c r="AD944" s="160"/>
      <c r="AE944" s="160"/>
      <c r="AF944" s="160"/>
      <c r="AG944" s="160"/>
      <c r="AH944" s="156"/>
      <c r="AI944" s="160"/>
      <c r="AJ944" s="160"/>
      <c r="AK944" s="160"/>
      <c r="AL944" s="160"/>
      <c r="AM944" s="225"/>
      <c r="AN944" s="160"/>
      <c r="AO944" s="160"/>
      <c r="AP944"/>
      <c r="AQ944"/>
      <c r="AR944" s="160"/>
      <c r="AS944" s="156"/>
      <c r="AT944" s="159"/>
      <c r="AU944" s="156"/>
    </row>
    <row r="945" spans="1:47" ht="14.4" x14ac:dyDescent="0.3">
      <c r="A945" s="214"/>
      <c r="B945" s="215"/>
      <c r="C945" s="215"/>
      <c r="D945" s="215"/>
      <c r="E945" s="215"/>
      <c r="F945" s="221"/>
      <c r="G945" s="215"/>
      <c r="H945" s="215"/>
      <c r="I945" s="215"/>
      <c r="J945" s="215"/>
      <c r="K945" s="214"/>
      <c r="L945" s="215"/>
      <c r="M945" s="156"/>
      <c r="N945" s="214"/>
      <c r="O945" s="214"/>
      <c r="P945" s="240"/>
      <c r="Q945" s="215"/>
      <c r="R945" s="215"/>
      <c r="S945" s="215"/>
      <c r="T945" s="215"/>
      <c r="AP945"/>
      <c r="AQ945"/>
    </row>
    <row r="946" spans="1:47" ht="14.4" x14ac:dyDescent="0.3">
      <c r="A946" s="214"/>
      <c r="B946" s="215"/>
      <c r="C946" s="215"/>
      <c r="D946" s="215"/>
      <c r="E946" s="215"/>
      <c r="F946" s="220"/>
      <c r="G946" s="215"/>
      <c r="H946" s="215"/>
      <c r="I946" s="215"/>
      <c r="J946" s="215"/>
      <c r="K946" s="215"/>
      <c r="L946" s="215"/>
      <c r="M946" s="160"/>
      <c r="N946" s="215"/>
      <c r="O946" s="222"/>
      <c r="P946" s="240"/>
      <c r="Q946" s="222"/>
      <c r="R946" s="215"/>
      <c r="S946" s="215"/>
      <c r="T946" s="215"/>
      <c r="U946" s="160"/>
      <c r="V946" s="160"/>
      <c r="W946" s="160"/>
      <c r="X946" s="160"/>
      <c r="Y946" s="160"/>
      <c r="Z946" s="160"/>
      <c r="AA946" s="160"/>
      <c r="AB946" s="160"/>
      <c r="AC946" s="160"/>
      <c r="AD946" s="160"/>
      <c r="AE946" s="160"/>
      <c r="AF946" s="160"/>
      <c r="AG946" s="160"/>
      <c r="AH946" s="156"/>
      <c r="AI946" s="160"/>
      <c r="AJ946" s="160"/>
      <c r="AK946" s="160"/>
      <c r="AL946" s="160"/>
      <c r="AM946" s="225"/>
      <c r="AN946" s="160"/>
      <c r="AO946" s="160"/>
      <c r="AP946"/>
      <c r="AQ946"/>
      <c r="AR946" s="160"/>
      <c r="AS946" s="156"/>
      <c r="AT946" s="159"/>
      <c r="AU946" s="156"/>
    </row>
    <row r="947" spans="1:47" ht="14.4" x14ac:dyDescent="0.3">
      <c r="A947" s="214"/>
      <c r="B947" s="215"/>
      <c r="C947" s="215"/>
      <c r="D947" s="215"/>
      <c r="E947" s="215"/>
      <c r="F947" s="221"/>
      <c r="G947" s="215"/>
      <c r="H947" s="215"/>
      <c r="I947" s="215"/>
      <c r="J947" s="215"/>
      <c r="K947" s="214"/>
      <c r="L947" s="215"/>
      <c r="M947" s="156"/>
      <c r="N947" s="214"/>
      <c r="O947" s="214"/>
      <c r="P947" s="240"/>
      <c r="Q947" s="215"/>
      <c r="R947" s="215"/>
      <c r="S947" s="215"/>
      <c r="T947" s="215"/>
      <c r="AP947"/>
      <c r="AQ947"/>
    </row>
    <row r="948" spans="1:47" ht="14.4" x14ac:dyDescent="0.3">
      <c r="A948" s="214"/>
      <c r="B948" s="215"/>
      <c r="C948" s="215"/>
      <c r="D948" s="215"/>
      <c r="E948" s="215"/>
      <c r="F948" s="220"/>
      <c r="G948" s="215"/>
      <c r="H948" s="215"/>
      <c r="I948" s="215"/>
      <c r="J948" s="215"/>
      <c r="K948" s="215"/>
      <c r="L948" s="215"/>
      <c r="M948" s="160"/>
      <c r="N948" s="215"/>
      <c r="O948" s="222"/>
      <c r="P948" s="240"/>
      <c r="Q948" s="222"/>
      <c r="R948" s="215"/>
      <c r="S948" s="215"/>
      <c r="T948" s="215"/>
      <c r="U948" s="160"/>
      <c r="V948" s="160"/>
      <c r="W948" s="160"/>
      <c r="X948" s="160"/>
      <c r="Y948" s="160"/>
      <c r="Z948" s="160"/>
      <c r="AA948" s="160"/>
      <c r="AB948" s="160"/>
      <c r="AC948" s="160"/>
      <c r="AD948" s="160"/>
      <c r="AE948" s="160"/>
      <c r="AF948" s="160"/>
      <c r="AG948" s="160"/>
      <c r="AH948" s="156"/>
      <c r="AI948" s="160"/>
      <c r="AJ948" s="160"/>
      <c r="AK948" s="160"/>
      <c r="AL948" s="160"/>
      <c r="AM948" s="225"/>
      <c r="AN948" s="160"/>
      <c r="AO948" s="160"/>
      <c r="AP948"/>
      <c r="AQ948"/>
      <c r="AR948" s="160"/>
      <c r="AS948" s="156"/>
      <c r="AT948" s="159"/>
      <c r="AU948" s="156"/>
    </row>
    <row r="949" spans="1:47" ht="14.4" x14ac:dyDescent="0.3">
      <c r="A949" s="214"/>
      <c r="B949" s="215"/>
      <c r="C949" s="215"/>
      <c r="D949" s="215"/>
      <c r="E949" s="215"/>
      <c r="F949" s="220"/>
      <c r="G949" s="215"/>
      <c r="H949" s="215"/>
      <c r="I949" s="215"/>
      <c r="J949" s="215"/>
      <c r="K949" s="215"/>
      <c r="L949" s="215"/>
      <c r="M949" s="160"/>
      <c r="N949" s="215"/>
      <c r="O949" s="222"/>
      <c r="P949" s="240"/>
      <c r="Q949" s="222"/>
      <c r="R949" s="215"/>
      <c r="S949" s="215"/>
      <c r="T949" s="215"/>
      <c r="U949" s="160"/>
      <c r="V949" s="160"/>
      <c r="W949" s="160"/>
      <c r="X949" s="160"/>
      <c r="Y949" s="160"/>
      <c r="Z949" s="160"/>
      <c r="AA949" s="160"/>
      <c r="AB949" s="160"/>
      <c r="AC949" s="160"/>
      <c r="AD949" s="160"/>
      <c r="AE949" s="160"/>
      <c r="AF949" s="160"/>
      <c r="AG949" s="160"/>
      <c r="AH949" s="156"/>
      <c r="AI949" s="160"/>
      <c r="AJ949" s="160"/>
      <c r="AK949" s="160"/>
      <c r="AL949" s="160"/>
      <c r="AM949" s="225"/>
      <c r="AN949" s="160"/>
      <c r="AO949" s="160"/>
      <c r="AP949"/>
      <c r="AQ949"/>
      <c r="AR949" s="160"/>
      <c r="AS949" s="156"/>
      <c r="AT949" s="159"/>
      <c r="AU949" s="156"/>
    </row>
    <row r="950" spans="1:47" ht="14.4" x14ac:dyDescent="0.3">
      <c r="A950" s="214"/>
      <c r="B950" s="215"/>
      <c r="C950" s="215"/>
      <c r="D950" s="215"/>
      <c r="E950" s="215"/>
      <c r="F950" s="220"/>
      <c r="G950" s="215"/>
      <c r="H950" s="215"/>
      <c r="I950" s="215"/>
      <c r="J950" s="215"/>
      <c r="K950" s="215"/>
      <c r="L950" s="215"/>
      <c r="M950" s="160"/>
      <c r="N950" s="215"/>
      <c r="O950" s="222"/>
      <c r="P950" s="240"/>
      <c r="Q950" s="222"/>
      <c r="R950" s="215"/>
      <c r="S950" s="215"/>
      <c r="T950" s="215"/>
      <c r="U950" s="160"/>
      <c r="V950" s="160"/>
      <c r="W950" s="160"/>
      <c r="X950" s="160"/>
      <c r="Y950" s="160"/>
      <c r="Z950" s="160"/>
      <c r="AA950" s="160"/>
      <c r="AB950" s="160"/>
      <c r="AC950" s="160"/>
      <c r="AD950" s="160"/>
      <c r="AE950" s="160"/>
      <c r="AF950" s="160"/>
      <c r="AG950" s="160"/>
      <c r="AH950" s="156"/>
      <c r="AI950" s="160"/>
      <c r="AJ950" s="160"/>
      <c r="AK950" s="160"/>
      <c r="AL950" s="160"/>
      <c r="AM950" s="225"/>
      <c r="AN950" s="160"/>
      <c r="AO950" s="160"/>
      <c r="AP950"/>
      <c r="AQ950"/>
      <c r="AR950" s="160"/>
      <c r="AS950" s="156"/>
      <c r="AT950" s="159"/>
      <c r="AU950" s="156"/>
    </row>
    <row r="951" spans="1:47" ht="14.4" x14ac:dyDescent="0.3">
      <c r="A951" s="214"/>
      <c r="B951" s="215"/>
      <c r="C951" s="215"/>
      <c r="D951" s="215"/>
      <c r="E951" s="215"/>
      <c r="F951" s="220"/>
      <c r="G951" s="215"/>
      <c r="H951" s="215"/>
      <c r="I951" s="215"/>
      <c r="J951" s="215"/>
      <c r="K951" s="215"/>
      <c r="L951" s="215"/>
      <c r="M951" s="160"/>
      <c r="N951" s="215"/>
      <c r="O951" s="222"/>
      <c r="P951" s="240"/>
      <c r="Q951" s="222"/>
      <c r="R951" s="215"/>
      <c r="S951" s="215"/>
      <c r="T951" s="215"/>
      <c r="U951" s="160"/>
      <c r="V951" s="160"/>
      <c r="W951" s="160"/>
      <c r="X951" s="160"/>
      <c r="Y951" s="160"/>
      <c r="Z951" s="160"/>
      <c r="AA951" s="160"/>
      <c r="AB951" s="160"/>
      <c r="AC951" s="160"/>
      <c r="AD951" s="160"/>
      <c r="AE951" s="160"/>
      <c r="AF951" s="160"/>
      <c r="AG951" s="160"/>
      <c r="AH951" s="156"/>
      <c r="AI951" s="160"/>
      <c r="AJ951" s="160"/>
      <c r="AK951" s="160"/>
      <c r="AL951" s="160"/>
      <c r="AM951" s="225"/>
      <c r="AN951" s="160"/>
      <c r="AO951" s="160"/>
      <c r="AP951"/>
      <c r="AQ951"/>
      <c r="AR951" s="160"/>
      <c r="AS951" s="156"/>
      <c r="AT951" s="159"/>
      <c r="AU951" s="156"/>
    </row>
    <row r="952" spans="1:47" ht="14.4" x14ac:dyDescent="0.3">
      <c r="A952" s="214"/>
      <c r="B952" s="215"/>
      <c r="C952" s="215"/>
      <c r="D952" s="215"/>
      <c r="E952" s="215"/>
      <c r="F952" s="220"/>
      <c r="G952" s="215"/>
      <c r="H952" s="215"/>
      <c r="I952" s="215"/>
      <c r="J952" s="215"/>
      <c r="K952" s="215"/>
      <c r="L952" s="215"/>
      <c r="M952" s="215"/>
      <c r="N952" s="215"/>
      <c r="O952" s="222"/>
      <c r="P952" s="240"/>
      <c r="Q952" s="222"/>
      <c r="R952" s="215"/>
      <c r="S952" s="215"/>
      <c r="T952" s="215"/>
      <c r="U952" s="160"/>
      <c r="V952" s="160"/>
      <c r="W952" s="160"/>
      <c r="X952" s="160"/>
      <c r="Y952" s="160"/>
      <c r="Z952" s="160"/>
      <c r="AA952" s="160"/>
      <c r="AB952" s="160"/>
      <c r="AC952" s="160"/>
      <c r="AD952" s="160"/>
      <c r="AE952" s="160"/>
      <c r="AF952" s="160"/>
      <c r="AG952" s="160"/>
      <c r="AH952" s="156"/>
      <c r="AI952" s="160"/>
      <c r="AJ952" s="160"/>
      <c r="AK952" s="160"/>
      <c r="AL952" s="160"/>
      <c r="AM952" s="225"/>
      <c r="AN952" s="160"/>
      <c r="AO952" s="160"/>
      <c r="AP952"/>
      <c r="AQ952"/>
      <c r="AR952" s="160"/>
      <c r="AS952" s="156"/>
      <c r="AT952" s="159"/>
      <c r="AU952" s="156"/>
    </row>
    <row r="953" spans="1:47" ht="14.4" x14ac:dyDescent="0.3">
      <c r="A953" s="214"/>
      <c r="B953" s="215"/>
      <c r="C953" s="215"/>
      <c r="D953" s="215"/>
      <c r="E953" s="215"/>
      <c r="F953" s="221"/>
      <c r="G953" s="215"/>
      <c r="H953" s="215"/>
      <c r="I953" s="215"/>
      <c r="J953" s="215"/>
      <c r="K953" s="214"/>
      <c r="L953" s="215"/>
      <c r="M953" s="156"/>
      <c r="N953" s="214"/>
      <c r="O953" s="214"/>
      <c r="P953" s="240"/>
      <c r="Q953" s="215"/>
      <c r="R953" s="215"/>
      <c r="S953" s="215"/>
      <c r="T953" s="215"/>
      <c r="AP953"/>
      <c r="AQ953"/>
    </row>
    <row r="954" spans="1:47" ht="14.4" x14ac:dyDescent="0.3">
      <c r="A954" s="214"/>
      <c r="B954" s="215"/>
      <c r="C954" s="215"/>
      <c r="D954" s="215"/>
      <c r="E954" s="215"/>
      <c r="F954" s="220"/>
      <c r="G954" s="215"/>
      <c r="H954" s="215"/>
      <c r="I954" s="215"/>
      <c r="J954" s="215"/>
      <c r="K954" s="215"/>
      <c r="L954" s="215"/>
      <c r="M954" s="160"/>
      <c r="N954" s="215"/>
      <c r="O954" s="219"/>
      <c r="P954" s="240"/>
      <c r="Q954" s="219"/>
      <c r="R954" s="215"/>
      <c r="S954" s="215"/>
      <c r="T954" s="215"/>
      <c r="U954" s="160"/>
      <c r="V954" s="160"/>
      <c r="W954" s="160"/>
      <c r="X954" s="160"/>
      <c r="Y954" s="160"/>
      <c r="Z954" s="160"/>
      <c r="AA954" s="160"/>
      <c r="AB954" s="160"/>
      <c r="AC954" s="160"/>
      <c r="AD954" s="160"/>
      <c r="AE954" s="160"/>
      <c r="AF954" s="160"/>
      <c r="AG954" s="160"/>
      <c r="AH954" s="156"/>
      <c r="AI954" s="160"/>
      <c r="AJ954" s="160"/>
      <c r="AK954" s="160"/>
      <c r="AL954" s="160"/>
      <c r="AM954" s="225"/>
      <c r="AN954" s="160"/>
      <c r="AO954" s="160"/>
      <c r="AP954"/>
      <c r="AQ954"/>
      <c r="AR954" s="160"/>
      <c r="AS954" s="156"/>
      <c r="AT954" s="159"/>
      <c r="AU954" s="156"/>
    </row>
    <row r="955" spans="1:47" ht="14.4" x14ac:dyDescent="0.3">
      <c r="A955" s="214"/>
      <c r="B955" s="215"/>
      <c r="C955" s="215"/>
      <c r="D955" s="215"/>
      <c r="E955" s="215"/>
      <c r="F955" s="220"/>
      <c r="G955" s="215"/>
      <c r="H955" s="215"/>
      <c r="I955" s="215"/>
      <c r="J955" s="215"/>
      <c r="K955" s="215"/>
      <c r="L955" s="215"/>
      <c r="M955" s="160"/>
      <c r="N955" s="215"/>
      <c r="O955" s="222"/>
      <c r="P955" s="240"/>
      <c r="Q955" s="222"/>
      <c r="R955" s="215"/>
      <c r="S955" s="215"/>
      <c r="T955" s="215"/>
      <c r="U955" s="160"/>
      <c r="V955" s="160"/>
      <c r="W955" s="160"/>
      <c r="X955" s="160"/>
      <c r="Y955" s="160"/>
      <c r="Z955" s="160"/>
      <c r="AA955" s="160"/>
      <c r="AB955" s="160"/>
      <c r="AC955" s="160"/>
      <c r="AD955" s="160"/>
      <c r="AE955" s="160"/>
      <c r="AF955" s="160"/>
      <c r="AG955" s="160"/>
      <c r="AH955" s="156"/>
      <c r="AI955" s="160"/>
      <c r="AJ955" s="160"/>
      <c r="AK955" s="160"/>
      <c r="AL955" s="160"/>
      <c r="AM955" s="225"/>
      <c r="AN955" s="160"/>
      <c r="AO955" s="160"/>
      <c r="AP955"/>
      <c r="AQ955"/>
      <c r="AR955" s="160"/>
      <c r="AS955" s="156"/>
      <c r="AT955" s="159"/>
      <c r="AU955" s="156"/>
    </row>
    <row r="956" spans="1:47" ht="14.4" x14ac:dyDescent="0.3">
      <c r="A956" s="214"/>
      <c r="B956" s="215"/>
      <c r="C956" s="215"/>
      <c r="D956" s="215"/>
      <c r="E956" s="215"/>
      <c r="F956" s="221"/>
      <c r="G956" s="215"/>
      <c r="H956" s="215"/>
      <c r="I956" s="215"/>
      <c r="J956" s="215"/>
      <c r="K956" s="214"/>
      <c r="L956" s="215"/>
      <c r="M956" s="226"/>
      <c r="N956" s="214"/>
      <c r="O956" s="214"/>
      <c r="P956" s="240"/>
      <c r="Q956" s="215"/>
      <c r="R956" s="215"/>
      <c r="S956" s="215"/>
      <c r="T956" s="215"/>
      <c r="AP956"/>
      <c r="AQ956"/>
    </row>
    <row r="957" spans="1:47" ht="14.4" x14ac:dyDescent="0.3">
      <c r="A957" s="214"/>
      <c r="B957" s="215"/>
      <c r="C957" s="215"/>
      <c r="D957" s="215"/>
      <c r="E957" s="215"/>
      <c r="F957" s="220"/>
      <c r="G957" s="215"/>
      <c r="H957" s="215"/>
      <c r="I957" s="215"/>
      <c r="J957" s="215"/>
      <c r="K957" s="215"/>
      <c r="L957" s="215"/>
      <c r="M957" s="160"/>
      <c r="N957" s="215"/>
      <c r="O957" s="222"/>
      <c r="P957" s="240"/>
      <c r="Q957" s="222"/>
      <c r="R957" s="215"/>
      <c r="S957" s="215"/>
      <c r="T957" s="215"/>
      <c r="U957" s="160"/>
      <c r="V957" s="160"/>
      <c r="W957" s="160"/>
      <c r="X957" s="160"/>
      <c r="Y957" s="160"/>
      <c r="Z957" s="160"/>
      <c r="AA957" s="160"/>
      <c r="AB957" s="160"/>
      <c r="AC957" s="160"/>
      <c r="AD957" s="160"/>
      <c r="AE957" s="160"/>
      <c r="AF957" s="160"/>
      <c r="AG957" s="160"/>
      <c r="AH957" s="156"/>
      <c r="AI957" s="160"/>
      <c r="AJ957" s="160"/>
      <c r="AK957" s="160"/>
      <c r="AL957" s="160"/>
      <c r="AM957" s="225"/>
      <c r="AN957" s="160"/>
      <c r="AO957" s="160"/>
      <c r="AP957"/>
      <c r="AQ957"/>
      <c r="AR957" s="160"/>
      <c r="AS957" s="156"/>
      <c r="AT957" s="159"/>
      <c r="AU957" s="156"/>
    </row>
    <row r="958" spans="1:47" ht="14.4" x14ac:dyDescent="0.3">
      <c r="A958" s="214"/>
      <c r="B958" s="215"/>
      <c r="C958" s="215"/>
      <c r="D958" s="215"/>
      <c r="E958" s="215"/>
      <c r="F958" s="221"/>
      <c r="G958" s="215"/>
      <c r="H958" s="215"/>
      <c r="I958" s="215"/>
      <c r="J958" s="215"/>
      <c r="K958" s="214"/>
      <c r="L958" s="215"/>
      <c r="M958" s="222"/>
      <c r="N958" s="214"/>
      <c r="O958" s="214"/>
      <c r="P958" s="240"/>
      <c r="Q958" s="215"/>
      <c r="R958" s="215"/>
      <c r="S958" s="215"/>
      <c r="T958" s="215"/>
      <c r="AP958"/>
      <c r="AQ958"/>
    </row>
    <row r="959" spans="1:47" ht="14.4" x14ac:dyDescent="0.3">
      <c r="A959" s="214"/>
      <c r="B959" s="215"/>
      <c r="C959" s="215"/>
      <c r="D959" s="215"/>
      <c r="E959" s="215"/>
      <c r="F959" s="220"/>
      <c r="G959" s="215"/>
      <c r="H959" s="215"/>
      <c r="I959" s="215"/>
      <c r="J959" s="215"/>
      <c r="K959" s="215"/>
      <c r="L959" s="215"/>
      <c r="M959" s="160"/>
      <c r="N959" s="215"/>
      <c r="O959" s="222"/>
      <c r="P959" s="240"/>
      <c r="Q959" s="222"/>
      <c r="R959" s="215"/>
      <c r="S959" s="215"/>
      <c r="T959" s="215"/>
      <c r="U959" s="160"/>
      <c r="V959" s="160"/>
      <c r="W959" s="160"/>
      <c r="X959" s="160"/>
      <c r="Y959" s="160"/>
      <c r="Z959" s="160"/>
      <c r="AA959" s="160"/>
      <c r="AB959" s="160"/>
      <c r="AC959" s="160"/>
      <c r="AD959" s="160"/>
      <c r="AE959" s="160"/>
      <c r="AF959" s="160"/>
      <c r="AG959" s="160"/>
      <c r="AH959" s="156"/>
      <c r="AI959" s="160"/>
      <c r="AJ959" s="160"/>
      <c r="AK959" s="160"/>
      <c r="AL959" s="160"/>
      <c r="AM959" s="225"/>
      <c r="AN959" s="160"/>
      <c r="AO959" s="160"/>
      <c r="AP959"/>
      <c r="AQ959"/>
      <c r="AR959" s="160"/>
      <c r="AS959" s="156"/>
      <c r="AT959" s="159"/>
      <c r="AU959" s="156"/>
    </row>
    <row r="960" spans="1:47" ht="14.4" x14ac:dyDescent="0.3">
      <c r="A960" s="214"/>
      <c r="B960" s="215"/>
      <c r="C960" s="215"/>
      <c r="D960" s="215"/>
      <c r="E960" s="215"/>
      <c r="F960" s="221"/>
      <c r="G960" s="215"/>
      <c r="H960" s="215"/>
      <c r="I960" s="215"/>
      <c r="J960" s="215"/>
      <c r="K960" s="214"/>
      <c r="L960" s="215"/>
      <c r="M960" s="222"/>
      <c r="N960" s="214"/>
      <c r="O960" s="214"/>
      <c r="P960" s="240"/>
      <c r="Q960" s="215"/>
      <c r="R960" s="215"/>
      <c r="S960" s="215"/>
      <c r="T960" s="215"/>
      <c r="AP960"/>
      <c r="AQ960"/>
    </row>
    <row r="961" spans="1:47" ht="14.4" x14ac:dyDescent="0.3">
      <c r="A961" s="214"/>
      <c r="B961" s="215"/>
      <c r="C961" s="215"/>
      <c r="D961" s="215"/>
      <c r="E961" s="215"/>
      <c r="F961" s="221"/>
      <c r="G961" s="215"/>
      <c r="H961" s="215"/>
      <c r="I961" s="215"/>
      <c r="J961" s="215"/>
      <c r="K961" s="214"/>
      <c r="L961" s="215"/>
      <c r="M961" s="156"/>
      <c r="N961" s="214"/>
      <c r="O961" s="214"/>
      <c r="P961" s="240"/>
      <c r="Q961" s="215"/>
      <c r="R961" s="215"/>
      <c r="S961" s="215"/>
      <c r="T961" s="215"/>
      <c r="AP961"/>
      <c r="AQ961"/>
    </row>
    <row r="962" spans="1:47" ht="14.4" x14ac:dyDescent="0.3">
      <c r="A962" s="214"/>
      <c r="B962" s="215"/>
      <c r="C962" s="215"/>
      <c r="D962" s="215"/>
      <c r="E962" s="215"/>
      <c r="F962" s="221"/>
      <c r="G962" s="215"/>
      <c r="H962" s="215"/>
      <c r="I962" s="215"/>
      <c r="J962" s="215"/>
      <c r="K962" s="214"/>
      <c r="L962" s="215"/>
      <c r="M962" s="156"/>
      <c r="N962" s="214"/>
      <c r="O962" s="214"/>
      <c r="P962" s="240"/>
      <c r="Q962" s="215"/>
      <c r="R962" s="215"/>
      <c r="S962" s="215"/>
      <c r="T962" s="215"/>
      <c r="AP962"/>
      <c r="AQ962"/>
    </row>
    <row r="963" spans="1:47" ht="14.4" x14ac:dyDescent="0.3">
      <c r="A963" s="214"/>
      <c r="B963" s="215"/>
      <c r="C963" s="215"/>
      <c r="D963" s="215"/>
      <c r="E963" s="215"/>
      <c r="F963" s="220"/>
      <c r="G963" s="215"/>
      <c r="H963" s="215"/>
      <c r="I963" s="215"/>
      <c r="J963" s="215"/>
      <c r="K963" s="215"/>
      <c r="L963" s="215"/>
      <c r="M963" s="160"/>
      <c r="N963" s="215"/>
      <c r="O963" s="222"/>
      <c r="P963" s="240"/>
      <c r="Q963" s="222"/>
      <c r="R963" s="215"/>
      <c r="S963" s="215"/>
      <c r="T963" s="215"/>
      <c r="U963" s="160"/>
      <c r="V963" s="160"/>
      <c r="W963" s="160"/>
      <c r="X963" s="160"/>
      <c r="Y963" s="160"/>
      <c r="Z963" s="160"/>
      <c r="AA963" s="160"/>
      <c r="AB963" s="160"/>
      <c r="AC963" s="160"/>
      <c r="AD963" s="160"/>
      <c r="AE963" s="160"/>
      <c r="AF963" s="160"/>
      <c r="AG963" s="160"/>
      <c r="AH963" s="156"/>
      <c r="AI963" s="160"/>
      <c r="AJ963" s="160"/>
      <c r="AK963" s="160"/>
      <c r="AL963" s="160"/>
      <c r="AM963" s="225"/>
      <c r="AN963" s="160"/>
      <c r="AO963" s="160"/>
      <c r="AP963"/>
      <c r="AQ963"/>
      <c r="AR963" s="160"/>
      <c r="AS963" s="156"/>
      <c r="AT963" s="159"/>
      <c r="AU963" s="156"/>
    </row>
    <row r="964" spans="1:47" ht="14.4" x14ac:dyDescent="0.3">
      <c r="A964" s="214"/>
      <c r="B964" s="215"/>
      <c r="C964" s="215"/>
      <c r="D964" s="215"/>
      <c r="E964" s="215"/>
      <c r="F964" s="221"/>
      <c r="G964" s="215"/>
      <c r="H964" s="215"/>
      <c r="I964" s="215"/>
      <c r="J964" s="215"/>
      <c r="K964" s="214"/>
      <c r="L964" s="215"/>
      <c r="M964" s="156"/>
      <c r="N964" s="214"/>
      <c r="O964" s="214"/>
      <c r="P964" s="240"/>
      <c r="Q964" s="215"/>
      <c r="R964" s="215"/>
      <c r="S964" s="215"/>
      <c r="T964" s="215"/>
      <c r="AP964"/>
      <c r="AQ964"/>
    </row>
    <row r="965" spans="1:47" ht="14.4" x14ac:dyDescent="0.3">
      <c r="A965" s="214"/>
      <c r="B965" s="215"/>
      <c r="C965" s="215"/>
      <c r="D965" s="215"/>
      <c r="E965" s="215"/>
      <c r="F965" s="221"/>
      <c r="G965" s="215"/>
      <c r="H965" s="215"/>
      <c r="I965" s="215"/>
      <c r="J965" s="215"/>
      <c r="K965" s="214"/>
      <c r="L965" s="215"/>
      <c r="M965" s="156"/>
      <c r="N965" s="214"/>
      <c r="O965" s="214"/>
      <c r="P965" s="240"/>
      <c r="Q965" s="215"/>
      <c r="R965" s="215"/>
      <c r="S965" s="215"/>
      <c r="T965" s="215"/>
      <c r="AP965"/>
      <c r="AQ965"/>
    </row>
    <row r="966" spans="1:47" ht="14.4" x14ac:dyDescent="0.3">
      <c r="A966" s="214"/>
      <c r="B966" s="215"/>
      <c r="C966" s="215"/>
      <c r="D966" s="215"/>
      <c r="E966" s="215"/>
      <c r="F966" s="220"/>
      <c r="G966" s="215"/>
      <c r="H966" s="215"/>
      <c r="I966" s="215"/>
      <c r="J966" s="215"/>
      <c r="K966" s="215"/>
      <c r="L966" s="215"/>
      <c r="M966" s="160"/>
      <c r="N966" s="215"/>
      <c r="O966" s="222"/>
      <c r="P966" s="240"/>
      <c r="Q966" s="222"/>
      <c r="R966" s="215"/>
      <c r="S966" s="215"/>
      <c r="T966" s="215"/>
      <c r="U966" s="160"/>
      <c r="V966" s="160"/>
      <c r="W966" s="160"/>
      <c r="X966" s="160"/>
      <c r="Y966" s="160"/>
      <c r="Z966" s="160"/>
      <c r="AA966" s="160"/>
      <c r="AB966" s="160"/>
      <c r="AC966" s="160"/>
      <c r="AD966" s="160"/>
      <c r="AE966" s="160"/>
      <c r="AF966" s="160"/>
      <c r="AG966" s="160"/>
      <c r="AH966" s="156"/>
      <c r="AI966" s="160"/>
      <c r="AJ966" s="160"/>
      <c r="AK966" s="160"/>
      <c r="AL966" s="160"/>
      <c r="AM966" s="225"/>
      <c r="AN966" s="160"/>
      <c r="AO966" s="160"/>
      <c r="AP966"/>
      <c r="AQ966"/>
      <c r="AR966" s="160"/>
      <c r="AS966" s="156"/>
      <c r="AT966" s="159"/>
      <c r="AU966" s="156"/>
    </row>
    <row r="967" spans="1:47" ht="14.4" x14ac:dyDescent="0.3">
      <c r="A967" s="214"/>
      <c r="B967" s="215"/>
      <c r="C967" s="215"/>
      <c r="D967" s="215"/>
      <c r="E967" s="215"/>
      <c r="F967" s="221"/>
      <c r="G967" s="215"/>
      <c r="H967" s="215"/>
      <c r="I967" s="215"/>
      <c r="J967" s="215"/>
      <c r="K967" s="214"/>
      <c r="L967" s="215"/>
      <c r="M967" s="156"/>
      <c r="N967" s="214"/>
      <c r="O967" s="214"/>
      <c r="P967" s="240"/>
      <c r="Q967" s="215"/>
      <c r="R967" s="215"/>
      <c r="S967" s="215"/>
      <c r="T967" s="215"/>
      <c r="AP967"/>
      <c r="AQ967"/>
    </row>
    <row r="968" spans="1:47" ht="14.4" x14ac:dyDescent="0.3">
      <c r="A968" s="214"/>
      <c r="B968" s="215"/>
      <c r="C968" s="215"/>
      <c r="D968" s="215"/>
      <c r="E968" s="215"/>
      <c r="F968" s="220"/>
      <c r="G968" s="215"/>
      <c r="H968" s="215"/>
      <c r="I968" s="215"/>
      <c r="J968" s="215"/>
      <c r="K968" s="215"/>
      <c r="L968" s="215"/>
      <c r="M968" s="160"/>
      <c r="N968" s="215"/>
      <c r="O968" s="222"/>
      <c r="P968" s="240"/>
      <c r="Q968" s="222"/>
      <c r="R968" s="215"/>
      <c r="S968" s="215"/>
      <c r="T968" s="215"/>
      <c r="U968" s="160"/>
      <c r="V968" s="160"/>
      <c r="W968" s="160"/>
      <c r="X968" s="160"/>
      <c r="Y968" s="160"/>
      <c r="Z968" s="160"/>
      <c r="AA968" s="160"/>
      <c r="AB968" s="160"/>
      <c r="AC968" s="160"/>
      <c r="AD968" s="160"/>
      <c r="AE968" s="160"/>
      <c r="AF968" s="160"/>
      <c r="AG968" s="160"/>
      <c r="AH968" s="156"/>
      <c r="AI968" s="160"/>
      <c r="AJ968" s="160"/>
      <c r="AK968" s="160"/>
      <c r="AL968" s="160"/>
      <c r="AM968" s="225"/>
      <c r="AN968" s="160"/>
      <c r="AO968" s="160"/>
      <c r="AP968"/>
      <c r="AQ968"/>
      <c r="AR968" s="160"/>
      <c r="AS968" s="156"/>
      <c r="AT968" s="159"/>
      <c r="AU968" s="156"/>
    </row>
    <row r="969" spans="1:47" ht="14.4" x14ac:dyDescent="0.3">
      <c r="A969" s="214"/>
      <c r="B969" s="215"/>
      <c r="C969" s="215"/>
      <c r="D969" s="215"/>
      <c r="E969" s="215"/>
      <c r="F969" s="221"/>
      <c r="G969" s="215"/>
      <c r="H969" s="215"/>
      <c r="I969" s="215"/>
      <c r="J969" s="215"/>
      <c r="K969" s="214"/>
      <c r="L969" s="215"/>
      <c r="M969" s="156"/>
      <c r="N969" s="214"/>
      <c r="O969" s="214"/>
      <c r="P969" s="240"/>
      <c r="Q969" s="215"/>
      <c r="R969" s="215"/>
      <c r="S969" s="215"/>
      <c r="T969" s="215"/>
      <c r="AP969"/>
      <c r="AQ969"/>
    </row>
    <row r="970" spans="1:47" ht="14.4" x14ac:dyDescent="0.3">
      <c r="A970" s="214"/>
      <c r="B970" s="215"/>
      <c r="C970" s="215"/>
      <c r="D970" s="215"/>
      <c r="E970" s="215"/>
      <c r="F970" s="221"/>
      <c r="G970" s="215"/>
      <c r="H970" s="215"/>
      <c r="I970" s="215"/>
      <c r="J970" s="215"/>
      <c r="K970" s="214"/>
      <c r="L970" s="215"/>
      <c r="M970" s="156"/>
      <c r="N970" s="214"/>
      <c r="O970" s="214"/>
      <c r="P970" s="240"/>
      <c r="Q970" s="215"/>
      <c r="R970" s="215"/>
      <c r="S970" s="215"/>
      <c r="T970" s="215"/>
      <c r="AP970"/>
      <c r="AQ970"/>
    </row>
    <row r="971" spans="1:47" ht="14.4" x14ac:dyDescent="0.3">
      <c r="A971" s="214"/>
      <c r="B971" s="215"/>
      <c r="C971" s="215"/>
      <c r="D971" s="215"/>
      <c r="E971" s="215"/>
      <c r="F971" s="220"/>
      <c r="G971" s="215"/>
      <c r="H971" s="215"/>
      <c r="I971" s="215"/>
      <c r="J971" s="215"/>
      <c r="K971" s="215"/>
      <c r="L971" s="215"/>
      <c r="M971" s="160"/>
      <c r="N971" s="215"/>
      <c r="O971" s="222"/>
      <c r="P971" s="240"/>
      <c r="Q971" s="222"/>
      <c r="R971" s="215"/>
      <c r="S971" s="215"/>
      <c r="T971" s="215"/>
      <c r="U971" s="160"/>
      <c r="V971" s="160"/>
      <c r="W971" s="160"/>
      <c r="X971" s="160"/>
      <c r="Y971" s="160"/>
      <c r="Z971" s="160"/>
      <c r="AA971" s="160"/>
      <c r="AB971" s="160"/>
      <c r="AC971" s="160"/>
      <c r="AD971" s="160"/>
      <c r="AE971" s="160"/>
      <c r="AF971" s="160"/>
      <c r="AG971" s="160"/>
      <c r="AH971" s="156"/>
      <c r="AI971" s="160"/>
      <c r="AJ971" s="160"/>
      <c r="AK971" s="160"/>
      <c r="AL971" s="160"/>
      <c r="AM971" s="225"/>
      <c r="AN971" s="160"/>
      <c r="AO971" s="160"/>
      <c r="AP971"/>
      <c r="AQ971"/>
      <c r="AR971" s="160"/>
      <c r="AS971" s="156"/>
      <c r="AT971" s="159"/>
      <c r="AU971" s="156"/>
    </row>
    <row r="972" spans="1:47" ht="14.4" x14ac:dyDescent="0.3">
      <c r="A972" s="214"/>
      <c r="B972" s="215"/>
      <c r="C972" s="215"/>
      <c r="D972" s="215"/>
      <c r="E972" s="215"/>
      <c r="F972" s="221"/>
      <c r="G972" s="215"/>
      <c r="H972" s="215"/>
      <c r="I972" s="215"/>
      <c r="J972" s="215"/>
      <c r="K972" s="214"/>
      <c r="L972" s="215"/>
      <c r="M972" s="156"/>
      <c r="N972" s="214"/>
      <c r="O972" s="214"/>
      <c r="P972" s="240"/>
      <c r="Q972" s="215"/>
      <c r="R972" s="215"/>
      <c r="S972" s="215"/>
      <c r="T972" s="215"/>
      <c r="AP972"/>
      <c r="AQ972"/>
    </row>
    <row r="973" spans="1:47" ht="14.4" x14ac:dyDescent="0.3">
      <c r="A973" s="214"/>
      <c r="B973" s="215"/>
      <c r="C973" s="215"/>
      <c r="D973" s="215"/>
      <c r="E973" s="215"/>
      <c r="F973" s="220"/>
      <c r="G973" s="215"/>
      <c r="H973" s="215"/>
      <c r="I973" s="215"/>
      <c r="J973" s="215"/>
      <c r="K973" s="215"/>
      <c r="L973" s="215"/>
      <c r="M973" s="215"/>
      <c r="N973" s="215"/>
      <c r="O973" s="222"/>
      <c r="P973" s="240"/>
      <c r="Q973" s="222"/>
      <c r="R973" s="215"/>
      <c r="S973" s="215"/>
      <c r="T973" s="215"/>
      <c r="U973" s="160"/>
      <c r="V973" s="160"/>
      <c r="W973" s="160"/>
      <c r="X973" s="160"/>
      <c r="Y973" s="160"/>
      <c r="Z973" s="160"/>
      <c r="AA973" s="160"/>
      <c r="AB973" s="160"/>
      <c r="AC973" s="160"/>
      <c r="AD973" s="160"/>
      <c r="AE973" s="160"/>
      <c r="AF973" s="160"/>
      <c r="AG973" s="160"/>
      <c r="AH973" s="156"/>
      <c r="AI973" s="160"/>
      <c r="AJ973" s="160"/>
      <c r="AK973" s="160"/>
      <c r="AL973" s="160"/>
      <c r="AM973" s="225"/>
      <c r="AN973" s="160"/>
      <c r="AO973" s="160"/>
      <c r="AP973"/>
      <c r="AQ973"/>
      <c r="AR973" s="160"/>
      <c r="AS973" s="156"/>
      <c r="AT973" s="159"/>
      <c r="AU973" s="156"/>
    </row>
    <row r="974" spans="1:47" ht="14.4" x14ac:dyDescent="0.3">
      <c r="A974" s="214"/>
      <c r="B974" s="215"/>
      <c r="C974" s="215"/>
      <c r="D974" s="215"/>
      <c r="E974" s="215"/>
      <c r="F974" s="220"/>
      <c r="G974" s="215"/>
      <c r="H974" s="215"/>
      <c r="I974" s="215"/>
      <c r="J974" s="215"/>
      <c r="K974" s="215"/>
      <c r="L974" s="215"/>
      <c r="M974" s="160"/>
      <c r="N974" s="215"/>
      <c r="O974" s="222"/>
      <c r="P974" s="240"/>
      <c r="Q974" s="222"/>
      <c r="R974" s="215"/>
      <c r="S974" s="215"/>
      <c r="T974" s="215"/>
      <c r="U974" s="160"/>
      <c r="V974" s="160"/>
      <c r="W974" s="160"/>
      <c r="X974" s="160"/>
      <c r="Y974" s="160"/>
      <c r="Z974" s="160"/>
      <c r="AA974" s="160"/>
      <c r="AB974" s="160"/>
      <c r="AC974" s="160"/>
      <c r="AD974" s="160"/>
      <c r="AE974" s="160"/>
      <c r="AF974" s="160"/>
      <c r="AG974" s="160"/>
      <c r="AH974" s="156"/>
      <c r="AI974" s="160"/>
      <c r="AJ974" s="160"/>
      <c r="AK974" s="160"/>
      <c r="AL974" s="160"/>
      <c r="AM974" s="225"/>
      <c r="AN974" s="160"/>
      <c r="AO974" s="160"/>
      <c r="AP974"/>
      <c r="AQ974"/>
      <c r="AR974" s="160"/>
      <c r="AS974" s="156"/>
      <c r="AT974" s="159"/>
      <c r="AU974" s="156"/>
    </row>
    <row r="975" spans="1:47" ht="14.4" x14ac:dyDescent="0.3">
      <c r="A975" s="214"/>
      <c r="B975" s="215"/>
      <c r="C975" s="215"/>
      <c r="D975" s="215"/>
      <c r="E975" s="215"/>
      <c r="F975" s="221"/>
      <c r="G975" s="215"/>
      <c r="H975" s="215"/>
      <c r="I975" s="215"/>
      <c r="J975" s="215"/>
      <c r="K975" s="214"/>
      <c r="L975" s="215"/>
      <c r="M975" s="156"/>
      <c r="N975" s="214"/>
      <c r="O975" s="214"/>
      <c r="P975" s="240"/>
      <c r="Q975" s="215"/>
      <c r="R975" s="215"/>
      <c r="S975" s="215"/>
      <c r="T975" s="215"/>
      <c r="AP975"/>
      <c r="AQ975"/>
    </row>
    <row r="976" spans="1:47" ht="14.4" x14ac:dyDescent="0.3">
      <c r="A976" s="214"/>
      <c r="B976" s="215"/>
      <c r="C976" s="215"/>
      <c r="D976" s="215"/>
      <c r="E976" s="215"/>
      <c r="F976" s="221"/>
      <c r="G976" s="215"/>
      <c r="H976" s="215"/>
      <c r="I976" s="215"/>
      <c r="J976" s="215"/>
      <c r="K976" s="214"/>
      <c r="L976" s="215"/>
      <c r="M976" s="156"/>
      <c r="N976" s="214"/>
      <c r="O976" s="214"/>
      <c r="P976" s="240"/>
      <c r="Q976" s="215"/>
      <c r="R976" s="215"/>
      <c r="S976" s="215"/>
      <c r="T976" s="215"/>
      <c r="AP976"/>
      <c r="AQ976"/>
    </row>
    <row r="977" spans="1:47" ht="14.4" x14ac:dyDescent="0.3">
      <c r="A977" s="214"/>
      <c r="B977" s="215"/>
      <c r="C977" s="215"/>
      <c r="D977" s="215"/>
      <c r="E977" s="215"/>
      <c r="F977" s="220"/>
      <c r="G977" s="215"/>
      <c r="H977" s="215"/>
      <c r="I977" s="215"/>
      <c r="J977" s="215"/>
      <c r="K977" s="215"/>
      <c r="L977" s="215"/>
      <c r="M977" s="160"/>
      <c r="N977" s="215"/>
      <c r="O977" s="222"/>
      <c r="P977" s="240"/>
      <c r="Q977" s="222"/>
      <c r="R977" s="215"/>
      <c r="S977" s="215"/>
      <c r="T977" s="215"/>
      <c r="U977" s="160"/>
      <c r="V977" s="160"/>
      <c r="W977" s="160"/>
      <c r="X977" s="160"/>
      <c r="Y977" s="160"/>
      <c r="Z977" s="160"/>
      <c r="AA977" s="160"/>
      <c r="AB977" s="160"/>
      <c r="AC977" s="160"/>
      <c r="AD977" s="160"/>
      <c r="AE977" s="160"/>
      <c r="AF977" s="160"/>
      <c r="AG977" s="160"/>
      <c r="AH977" s="156"/>
      <c r="AI977" s="160"/>
      <c r="AJ977" s="160"/>
      <c r="AK977" s="160"/>
      <c r="AL977" s="160"/>
      <c r="AM977" s="225"/>
      <c r="AN977" s="160"/>
      <c r="AO977" s="160"/>
      <c r="AP977"/>
      <c r="AQ977"/>
      <c r="AR977" s="160"/>
      <c r="AS977" s="156"/>
      <c r="AT977" s="159"/>
      <c r="AU977" s="156"/>
    </row>
    <row r="978" spans="1:47" ht="14.4" x14ac:dyDescent="0.3">
      <c r="A978" s="214"/>
      <c r="B978" s="215"/>
      <c r="C978" s="215"/>
      <c r="D978" s="215"/>
      <c r="E978" s="215"/>
      <c r="F978" s="221"/>
      <c r="G978" s="215"/>
      <c r="H978" s="215"/>
      <c r="I978" s="215"/>
      <c r="J978" s="215"/>
      <c r="K978" s="214"/>
      <c r="L978" s="215"/>
      <c r="M978" s="226"/>
      <c r="N978" s="214"/>
      <c r="O978" s="214"/>
      <c r="P978" s="240"/>
      <c r="Q978" s="215"/>
      <c r="R978" s="215"/>
      <c r="S978" s="215"/>
      <c r="T978" s="215"/>
      <c r="AP978"/>
      <c r="AQ978"/>
    </row>
    <row r="979" spans="1:47" ht="14.4" x14ac:dyDescent="0.3">
      <c r="A979" s="214"/>
      <c r="B979" s="215"/>
      <c r="C979" s="215"/>
      <c r="D979" s="215"/>
      <c r="E979" s="215"/>
      <c r="F979" s="221"/>
      <c r="G979" s="215"/>
      <c r="H979" s="215"/>
      <c r="I979" s="215"/>
      <c r="J979" s="215"/>
      <c r="K979" s="214"/>
      <c r="L979" s="215"/>
      <c r="M979" s="156"/>
      <c r="N979" s="214"/>
      <c r="O979" s="214"/>
      <c r="P979" s="240"/>
      <c r="Q979" s="215"/>
      <c r="R979" s="215"/>
      <c r="S979" s="215"/>
      <c r="T979" s="215"/>
      <c r="AP979"/>
      <c r="AQ979"/>
    </row>
    <row r="980" spans="1:47" ht="14.4" x14ac:dyDescent="0.3">
      <c r="A980" s="214"/>
      <c r="B980" s="215"/>
      <c r="C980" s="215"/>
      <c r="D980" s="215"/>
      <c r="E980" s="215"/>
      <c r="F980" s="220"/>
      <c r="G980" s="215"/>
      <c r="H980" s="215"/>
      <c r="I980" s="215"/>
      <c r="J980" s="215"/>
      <c r="K980" s="215"/>
      <c r="L980" s="215"/>
      <c r="M980" s="160"/>
      <c r="N980" s="215"/>
      <c r="O980" s="222"/>
      <c r="P980" s="240"/>
      <c r="Q980" s="222"/>
      <c r="R980" s="215"/>
      <c r="S980" s="215"/>
      <c r="T980" s="215"/>
      <c r="U980" s="160"/>
      <c r="V980" s="160"/>
      <c r="W980" s="160"/>
      <c r="X980" s="160"/>
      <c r="Y980" s="160"/>
      <c r="Z980" s="160"/>
      <c r="AA980" s="160"/>
      <c r="AB980" s="160"/>
      <c r="AC980" s="160"/>
      <c r="AD980" s="160"/>
      <c r="AE980" s="160"/>
      <c r="AF980" s="160"/>
      <c r="AG980" s="160"/>
      <c r="AH980" s="156"/>
      <c r="AI980" s="160"/>
      <c r="AJ980" s="160"/>
      <c r="AK980" s="160"/>
      <c r="AL980" s="160"/>
      <c r="AM980" s="225"/>
      <c r="AN980" s="160"/>
      <c r="AO980" s="160"/>
      <c r="AP980"/>
      <c r="AQ980"/>
      <c r="AR980" s="160"/>
      <c r="AS980" s="156"/>
      <c r="AT980" s="159"/>
      <c r="AU980" s="156"/>
    </row>
    <row r="981" spans="1:47" ht="14.4" x14ac:dyDescent="0.3">
      <c r="A981" s="214"/>
      <c r="B981" s="215"/>
      <c r="C981" s="215"/>
      <c r="D981" s="215"/>
      <c r="E981" s="215"/>
      <c r="F981" s="221"/>
      <c r="G981" s="215"/>
      <c r="H981" s="215"/>
      <c r="I981" s="215"/>
      <c r="J981" s="215"/>
      <c r="K981" s="214"/>
      <c r="L981" s="215"/>
      <c r="M981" s="156"/>
      <c r="N981" s="214"/>
      <c r="O981" s="214"/>
      <c r="P981" s="240"/>
      <c r="Q981" s="215"/>
      <c r="R981" s="215"/>
      <c r="S981" s="215"/>
      <c r="T981" s="215"/>
      <c r="AP981"/>
      <c r="AQ981"/>
    </row>
    <row r="982" spans="1:47" ht="14.4" x14ac:dyDescent="0.3">
      <c r="A982" s="214"/>
      <c r="B982" s="215"/>
      <c r="C982" s="215"/>
      <c r="D982" s="215"/>
      <c r="E982" s="215"/>
      <c r="F982" s="221"/>
      <c r="G982" s="215"/>
      <c r="H982" s="215"/>
      <c r="I982" s="215"/>
      <c r="J982" s="215"/>
      <c r="K982" s="214"/>
      <c r="L982" s="215"/>
      <c r="M982" s="156"/>
      <c r="N982" s="214"/>
      <c r="O982" s="214"/>
      <c r="P982" s="240"/>
      <c r="Q982" s="215"/>
      <c r="R982" s="215"/>
      <c r="S982" s="215"/>
      <c r="T982" s="215"/>
      <c r="AP982"/>
      <c r="AQ982"/>
    </row>
    <row r="983" spans="1:47" ht="14.4" x14ac:dyDescent="0.3">
      <c r="A983" s="214"/>
      <c r="B983" s="215"/>
      <c r="C983" s="215"/>
      <c r="D983" s="215"/>
      <c r="E983" s="215"/>
      <c r="F983" s="220"/>
      <c r="G983" s="215"/>
      <c r="H983" s="215"/>
      <c r="I983" s="215"/>
      <c r="J983" s="215"/>
      <c r="K983" s="215"/>
      <c r="L983" s="215"/>
      <c r="M983" s="160"/>
      <c r="N983" s="215"/>
      <c r="O983" s="222"/>
      <c r="P983" s="240"/>
      <c r="Q983" s="222"/>
      <c r="R983" s="215"/>
      <c r="S983" s="215"/>
      <c r="T983" s="215"/>
      <c r="U983" s="160"/>
      <c r="V983" s="160"/>
      <c r="W983" s="160"/>
      <c r="X983" s="160"/>
      <c r="Y983" s="160"/>
      <c r="Z983" s="160"/>
      <c r="AA983" s="160"/>
      <c r="AB983" s="160"/>
      <c r="AC983" s="160"/>
      <c r="AD983" s="160"/>
      <c r="AE983" s="160"/>
      <c r="AF983" s="160"/>
      <c r="AG983" s="160"/>
      <c r="AH983" s="156"/>
      <c r="AI983" s="160"/>
      <c r="AJ983" s="160"/>
      <c r="AK983" s="160"/>
      <c r="AL983" s="160"/>
      <c r="AM983" s="225"/>
      <c r="AN983" s="160"/>
      <c r="AO983" s="160"/>
      <c r="AP983"/>
      <c r="AQ983"/>
      <c r="AR983" s="160"/>
      <c r="AS983" s="156"/>
      <c r="AT983" s="159"/>
      <c r="AU983" s="156"/>
    </row>
    <row r="984" spans="1:47" ht="14.4" x14ac:dyDescent="0.3">
      <c r="A984" s="214"/>
      <c r="B984" s="215"/>
      <c r="C984" s="215"/>
      <c r="D984" s="215"/>
      <c r="E984" s="215"/>
      <c r="F984" s="220"/>
      <c r="G984" s="215"/>
      <c r="H984" s="215"/>
      <c r="I984" s="215"/>
      <c r="J984" s="215"/>
      <c r="K984" s="215"/>
      <c r="L984" s="215"/>
      <c r="M984" s="160"/>
      <c r="N984" s="215"/>
      <c r="O984" s="222"/>
      <c r="P984" s="240"/>
      <c r="Q984" s="222"/>
      <c r="R984" s="215"/>
      <c r="S984" s="215"/>
      <c r="T984" s="215"/>
      <c r="U984" s="160"/>
      <c r="V984" s="160"/>
      <c r="W984" s="160"/>
      <c r="X984" s="160"/>
      <c r="Y984" s="160"/>
      <c r="Z984" s="160"/>
      <c r="AA984" s="160"/>
      <c r="AB984" s="160"/>
      <c r="AC984" s="160"/>
      <c r="AD984" s="160"/>
      <c r="AE984" s="160"/>
      <c r="AF984" s="160"/>
      <c r="AG984" s="160"/>
      <c r="AH984" s="156"/>
      <c r="AI984" s="160"/>
      <c r="AJ984" s="160"/>
      <c r="AK984" s="160"/>
      <c r="AL984" s="160"/>
      <c r="AM984" s="225"/>
      <c r="AN984" s="160"/>
      <c r="AO984" s="160"/>
      <c r="AP984"/>
      <c r="AQ984"/>
      <c r="AR984" s="160"/>
      <c r="AS984" s="156"/>
      <c r="AT984" s="159"/>
      <c r="AU984" s="156"/>
    </row>
    <row r="985" spans="1:47" ht="14.4" x14ac:dyDescent="0.3">
      <c r="A985" s="214"/>
      <c r="B985" s="215"/>
      <c r="C985" s="215"/>
      <c r="D985" s="215"/>
      <c r="E985" s="215"/>
      <c r="F985" s="221"/>
      <c r="G985" s="215"/>
      <c r="H985" s="215"/>
      <c r="I985" s="215"/>
      <c r="J985" s="215"/>
      <c r="K985" s="214"/>
      <c r="L985" s="215"/>
      <c r="M985" s="222"/>
      <c r="N985" s="214"/>
      <c r="O985" s="214"/>
      <c r="P985" s="240"/>
      <c r="Q985" s="215"/>
      <c r="R985" s="215"/>
      <c r="S985" s="215"/>
      <c r="T985" s="215"/>
      <c r="AP985"/>
      <c r="AQ985"/>
    </row>
    <row r="986" spans="1:47" ht="14.4" x14ac:dyDescent="0.3">
      <c r="A986" s="214"/>
      <c r="B986" s="215"/>
      <c r="C986" s="215"/>
      <c r="D986" s="215"/>
      <c r="E986" s="215"/>
      <c r="F986" s="220"/>
      <c r="G986" s="215"/>
      <c r="H986" s="215"/>
      <c r="I986" s="215"/>
      <c r="J986" s="215"/>
      <c r="K986" s="215"/>
      <c r="L986" s="215"/>
      <c r="M986" s="160"/>
      <c r="N986" s="215"/>
      <c r="O986" s="222"/>
      <c r="P986" s="240"/>
      <c r="Q986" s="222"/>
      <c r="R986" s="215"/>
      <c r="S986" s="215"/>
      <c r="T986" s="215"/>
      <c r="U986" s="160"/>
      <c r="V986" s="160"/>
      <c r="W986" s="160"/>
      <c r="X986" s="160"/>
      <c r="Y986" s="160"/>
      <c r="Z986" s="160"/>
      <c r="AA986" s="160"/>
      <c r="AB986" s="160"/>
      <c r="AC986" s="160"/>
      <c r="AD986" s="160"/>
      <c r="AE986" s="160"/>
      <c r="AF986" s="160"/>
      <c r="AG986" s="160"/>
      <c r="AH986" s="156"/>
      <c r="AI986" s="160"/>
      <c r="AJ986" s="160"/>
      <c r="AK986" s="160"/>
      <c r="AL986" s="160"/>
      <c r="AM986" s="225"/>
      <c r="AN986" s="160"/>
      <c r="AO986" s="160"/>
      <c r="AP986"/>
      <c r="AQ986"/>
      <c r="AR986" s="160"/>
      <c r="AS986" s="156"/>
      <c r="AT986" s="159"/>
      <c r="AU986" s="156"/>
    </row>
    <row r="987" spans="1:47" ht="14.4" x14ac:dyDescent="0.3">
      <c r="A987" s="214"/>
      <c r="B987" s="215"/>
      <c r="C987" s="215"/>
      <c r="D987" s="215"/>
      <c r="E987" s="215"/>
      <c r="F987" s="220"/>
      <c r="G987" s="215"/>
      <c r="H987" s="215"/>
      <c r="I987" s="215"/>
      <c r="J987" s="215"/>
      <c r="K987" s="215"/>
      <c r="L987" s="215"/>
      <c r="M987" s="160"/>
      <c r="N987" s="215"/>
      <c r="O987" s="219"/>
      <c r="P987" s="240"/>
      <c r="Q987" s="219"/>
      <c r="R987" s="215"/>
      <c r="S987" s="215"/>
      <c r="T987" s="215"/>
      <c r="U987" s="160"/>
      <c r="V987" s="160"/>
      <c r="W987" s="160"/>
      <c r="X987" s="160"/>
      <c r="Y987" s="160"/>
      <c r="Z987" s="160"/>
      <c r="AA987" s="160"/>
      <c r="AB987" s="160"/>
      <c r="AC987" s="160"/>
      <c r="AD987" s="160"/>
      <c r="AE987" s="160"/>
      <c r="AF987" s="160"/>
      <c r="AG987" s="160"/>
      <c r="AH987" s="156"/>
      <c r="AI987" s="160"/>
      <c r="AJ987" s="160"/>
      <c r="AK987" s="160"/>
      <c r="AL987" s="160"/>
      <c r="AM987" s="225"/>
      <c r="AN987" s="160"/>
      <c r="AO987" s="160"/>
      <c r="AP987"/>
      <c r="AQ987"/>
      <c r="AR987" s="160"/>
      <c r="AS987" s="156"/>
      <c r="AT987" s="159"/>
      <c r="AU987" s="156"/>
    </row>
    <row r="988" spans="1:47" ht="14.4" x14ac:dyDescent="0.3">
      <c r="A988" s="214"/>
      <c r="B988" s="215"/>
      <c r="C988" s="215"/>
      <c r="D988" s="215"/>
      <c r="E988" s="215"/>
      <c r="F988" s="221"/>
      <c r="G988" s="215"/>
      <c r="H988" s="215"/>
      <c r="I988" s="215"/>
      <c r="J988" s="215"/>
      <c r="K988" s="214"/>
      <c r="L988" s="215"/>
      <c r="M988" s="156"/>
      <c r="N988" s="214"/>
      <c r="O988" s="214"/>
      <c r="P988" s="240"/>
      <c r="Q988" s="215"/>
      <c r="R988" s="215"/>
      <c r="S988" s="215"/>
      <c r="T988" s="215"/>
      <c r="AP988"/>
      <c r="AQ988"/>
    </row>
    <row r="989" spans="1:47" ht="14.4" x14ac:dyDescent="0.3">
      <c r="A989" s="214"/>
      <c r="B989" s="215"/>
      <c r="C989" s="215"/>
      <c r="D989" s="215"/>
      <c r="E989" s="215"/>
      <c r="F989" s="221"/>
      <c r="G989" s="215"/>
      <c r="H989" s="215"/>
      <c r="I989" s="215"/>
      <c r="J989" s="215"/>
      <c r="K989" s="214"/>
      <c r="L989" s="215"/>
      <c r="M989" s="156"/>
      <c r="N989" s="214"/>
      <c r="O989" s="214"/>
      <c r="P989" s="240"/>
      <c r="Q989" s="215"/>
      <c r="R989" s="215"/>
      <c r="S989" s="215"/>
      <c r="T989" s="215"/>
      <c r="AP989"/>
      <c r="AQ989"/>
    </row>
    <row r="990" spans="1:47" ht="14.4" x14ac:dyDescent="0.3">
      <c r="A990" s="214"/>
      <c r="B990" s="215"/>
      <c r="C990" s="215"/>
      <c r="D990" s="215"/>
      <c r="E990" s="215"/>
      <c r="F990" s="221"/>
      <c r="G990" s="215"/>
      <c r="H990" s="215"/>
      <c r="I990" s="215"/>
      <c r="J990" s="215"/>
      <c r="K990" s="214"/>
      <c r="L990" s="215"/>
      <c r="M990" s="156"/>
      <c r="N990" s="214"/>
      <c r="O990" s="214"/>
      <c r="P990" s="240"/>
      <c r="Q990" s="215"/>
      <c r="R990" s="215"/>
      <c r="S990" s="215"/>
      <c r="T990" s="215"/>
      <c r="AP990"/>
      <c r="AQ990"/>
    </row>
    <row r="991" spans="1:47" ht="14.4" x14ac:dyDescent="0.3">
      <c r="A991" s="214"/>
      <c r="B991" s="215"/>
      <c r="C991" s="215"/>
      <c r="D991" s="215"/>
      <c r="E991" s="215"/>
      <c r="F991" s="221"/>
      <c r="G991" s="215"/>
      <c r="H991" s="215"/>
      <c r="I991" s="215"/>
      <c r="J991" s="215"/>
      <c r="K991" s="214"/>
      <c r="L991" s="215"/>
      <c r="M991" s="156"/>
      <c r="N991" s="214"/>
      <c r="O991" s="214"/>
      <c r="P991" s="240"/>
      <c r="Q991" s="215"/>
      <c r="R991" s="215"/>
      <c r="S991" s="215"/>
      <c r="T991" s="215"/>
      <c r="AP991"/>
      <c r="AQ991"/>
    </row>
    <row r="992" spans="1:47" ht="14.4" x14ac:dyDescent="0.3">
      <c r="A992" s="214"/>
      <c r="B992" s="215"/>
      <c r="C992" s="215"/>
      <c r="D992" s="215"/>
      <c r="E992" s="215"/>
      <c r="F992" s="221"/>
      <c r="G992" s="215"/>
      <c r="H992" s="215"/>
      <c r="I992" s="215"/>
      <c r="J992" s="215"/>
      <c r="K992" s="214"/>
      <c r="L992" s="215"/>
      <c r="M992" s="156"/>
      <c r="N992" s="214"/>
      <c r="O992" s="214"/>
      <c r="P992" s="240"/>
      <c r="Q992" s="215"/>
      <c r="R992" s="215"/>
      <c r="S992" s="215"/>
      <c r="T992" s="215"/>
      <c r="AP992"/>
      <c r="AQ992"/>
    </row>
    <row r="993" spans="1:47" ht="14.4" x14ac:dyDescent="0.3">
      <c r="A993" s="214"/>
      <c r="B993" s="215"/>
      <c r="C993" s="215"/>
      <c r="D993" s="215"/>
      <c r="E993" s="215"/>
      <c r="F993" s="220"/>
      <c r="G993" s="215"/>
      <c r="H993" s="215"/>
      <c r="I993" s="215"/>
      <c r="J993" s="215"/>
      <c r="K993" s="215"/>
      <c r="L993" s="215"/>
      <c r="M993" s="160"/>
      <c r="N993" s="215"/>
      <c r="O993" s="222"/>
      <c r="P993" s="240"/>
      <c r="Q993" s="222"/>
      <c r="R993" s="215"/>
      <c r="S993" s="215"/>
      <c r="T993" s="215"/>
      <c r="U993" s="160"/>
      <c r="V993" s="160"/>
      <c r="W993" s="160"/>
      <c r="X993" s="160"/>
      <c r="Y993" s="160"/>
      <c r="Z993" s="160"/>
      <c r="AA993" s="160"/>
      <c r="AB993" s="160"/>
      <c r="AC993" s="160"/>
      <c r="AD993" s="160"/>
      <c r="AE993" s="160"/>
      <c r="AF993" s="160"/>
      <c r="AG993" s="160"/>
      <c r="AH993" s="156"/>
      <c r="AI993" s="160"/>
      <c r="AJ993" s="160"/>
      <c r="AK993" s="160"/>
      <c r="AL993" s="160"/>
      <c r="AM993" s="225"/>
      <c r="AN993" s="160"/>
      <c r="AO993" s="160"/>
      <c r="AP993"/>
      <c r="AQ993"/>
      <c r="AR993" s="160"/>
      <c r="AS993" s="156"/>
      <c r="AT993" s="159"/>
      <c r="AU993" s="156"/>
    </row>
    <row r="994" spans="1:47" ht="14.4" x14ac:dyDescent="0.3">
      <c r="A994" s="214"/>
      <c r="B994" s="215"/>
      <c r="C994" s="215"/>
      <c r="D994" s="215"/>
      <c r="E994" s="215"/>
      <c r="F994" s="220"/>
      <c r="G994" s="215"/>
      <c r="H994" s="215"/>
      <c r="I994" s="215"/>
      <c r="J994" s="215"/>
      <c r="K994" s="215"/>
      <c r="L994" s="215"/>
      <c r="M994" s="160"/>
      <c r="N994" s="215"/>
      <c r="O994" s="222"/>
      <c r="P994" s="240"/>
      <c r="Q994" s="222"/>
      <c r="R994" s="215"/>
      <c r="S994" s="215"/>
      <c r="T994" s="215"/>
      <c r="U994" s="160"/>
      <c r="V994" s="160"/>
      <c r="W994" s="160"/>
      <c r="X994" s="160"/>
      <c r="Y994" s="160"/>
      <c r="Z994" s="160"/>
      <c r="AA994" s="160"/>
      <c r="AB994" s="160"/>
      <c r="AC994" s="160"/>
      <c r="AD994" s="160"/>
      <c r="AE994" s="160"/>
      <c r="AF994" s="160"/>
      <c r="AG994" s="160"/>
      <c r="AH994" s="156"/>
      <c r="AI994" s="160"/>
      <c r="AJ994" s="160"/>
      <c r="AK994" s="160"/>
      <c r="AL994" s="160"/>
      <c r="AM994" s="225"/>
      <c r="AN994" s="160"/>
      <c r="AO994" s="160"/>
      <c r="AP994"/>
      <c r="AQ994"/>
    </row>
    <row r="995" spans="1:47" ht="14.4" x14ac:dyDescent="0.3">
      <c r="A995" s="214"/>
      <c r="B995" s="215"/>
      <c r="C995" s="215"/>
      <c r="D995" s="215"/>
      <c r="E995" s="215"/>
      <c r="F995" s="222"/>
      <c r="G995" s="215"/>
      <c r="H995" s="215"/>
      <c r="I995" s="215"/>
      <c r="J995" s="215"/>
      <c r="K995" s="215"/>
      <c r="L995" s="215"/>
      <c r="M995" s="215"/>
      <c r="N995" s="215"/>
      <c r="O995" s="222"/>
      <c r="P995" s="240"/>
      <c r="Q995" s="222"/>
      <c r="R995" s="215"/>
      <c r="S995" s="215"/>
      <c r="T995" s="215"/>
      <c r="U995" s="160"/>
      <c r="V995" s="160"/>
      <c r="W995" s="160"/>
      <c r="X995" s="160"/>
      <c r="Y995" s="160"/>
      <c r="Z995" s="160"/>
      <c r="AA995" s="160"/>
      <c r="AB995" s="160"/>
      <c r="AC995" s="160"/>
      <c r="AD995" s="160"/>
      <c r="AE995" s="160"/>
      <c r="AF995" s="160"/>
      <c r="AG995" s="160"/>
      <c r="AH995" s="156"/>
      <c r="AI995" s="160"/>
      <c r="AJ995" s="160"/>
      <c r="AK995" s="160"/>
      <c r="AL995" s="160"/>
      <c r="AM995" s="225"/>
      <c r="AN995" s="160"/>
      <c r="AO995" s="160"/>
      <c r="AP995"/>
      <c r="AQ995"/>
    </row>
    <row r="996" spans="1:47" ht="14.4" x14ac:dyDescent="0.3">
      <c r="A996" s="214"/>
      <c r="B996" s="215"/>
      <c r="C996" s="215"/>
      <c r="D996" s="215"/>
      <c r="E996" s="215"/>
      <c r="F996" s="221"/>
      <c r="G996" s="215"/>
      <c r="H996" s="215"/>
      <c r="I996" s="215"/>
      <c r="J996" s="215"/>
      <c r="K996" s="214"/>
      <c r="L996" s="215"/>
      <c r="M996" s="156"/>
      <c r="N996" s="214"/>
      <c r="O996" s="214"/>
      <c r="P996" s="240"/>
      <c r="Q996" s="215"/>
      <c r="R996" s="215"/>
      <c r="S996" s="215"/>
      <c r="T996" s="215"/>
      <c r="AP996"/>
      <c r="AQ996"/>
    </row>
    <row r="997" spans="1:47" ht="14.4" x14ac:dyDescent="0.3">
      <c r="A997" s="214"/>
      <c r="B997" s="215"/>
      <c r="C997" s="215"/>
      <c r="D997" s="215"/>
      <c r="E997" s="215"/>
      <c r="F997" s="220"/>
      <c r="G997" s="215"/>
      <c r="H997" s="215"/>
      <c r="I997" s="215"/>
      <c r="J997" s="215"/>
      <c r="K997" s="215"/>
      <c r="L997" s="215"/>
      <c r="M997" s="160"/>
      <c r="N997" s="215"/>
      <c r="O997" s="222"/>
      <c r="P997" s="240"/>
      <c r="Q997" s="222"/>
      <c r="R997" s="215"/>
      <c r="S997" s="215"/>
      <c r="T997" s="215"/>
      <c r="U997" s="160"/>
      <c r="V997" s="160"/>
      <c r="W997" s="160"/>
      <c r="X997" s="160"/>
      <c r="Y997" s="160"/>
      <c r="Z997" s="160"/>
      <c r="AA997" s="160"/>
      <c r="AB997" s="160"/>
      <c r="AC997" s="160"/>
      <c r="AD997" s="160"/>
      <c r="AE997" s="160"/>
      <c r="AF997" s="160"/>
      <c r="AG997" s="160"/>
      <c r="AH997" s="156"/>
      <c r="AI997" s="160"/>
      <c r="AJ997" s="160"/>
      <c r="AK997" s="160"/>
      <c r="AL997" s="160"/>
      <c r="AM997" s="225"/>
      <c r="AN997" s="160"/>
      <c r="AO997" s="160"/>
      <c r="AP997"/>
      <c r="AQ997"/>
    </row>
    <row r="998" spans="1:47" ht="14.4" x14ac:dyDescent="0.3">
      <c r="A998" s="214"/>
      <c r="B998" s="215"/>
      <c r="C998" s="215"/>
      <c r="D998" s="215"/>
      <c r="E998" s="215"/>
      <c r="F998" s="221"/>
      <c r="G998" s="215"/>
      <c r="H998" s="215"/>
      <c r="I998" s="215"/>
      <c r="J998" s="215"/>
      <c r="K998" s="214"/>
      <c r="L998" s="215"/>
      <c r="M998" s="156"/>
      <c r="N998" s="214"/>
      <c r="O998" s="214"/>
      <c r="P998" s="240"/>
      <c r="Q998" s="215"/>
      <c r="R998" s="215"/>
      <c r="S998" s="215"/>
      <c r="T998" s="215"/>
      <c r="AP998"/>
      <c r="AQ998"/>
    </row>
    <row r="999" spans="1:47" ht="14.4" x14ac:dyDescent="0.3">
      <c r="A999" s="214"/>
      <c r="B999" s="215"/>
      <c r="C999" s="215"/>
      <c r="D999" s="215"/>
      <c r="E999" s="215"/>
      <c r="F999" s="221"/>
      <c r="G999" s="215"/>
      <c r="H999" s="215"/>
      <c r="I999" s="215"/>
      <c r="J999" s="215"/>
      <c r="K999" s="214"/>
      <c r="L999" s="215"/>
      <c r="M999" s="156"/>
      <c r="N999" s="214"/>
      <c r="O999" s="214"/>
      <c r="P999" s="240"/>
      <c r="Q999" s="215"/>
      <c r="R999" s="215"/>
      <c r="S999" s="215"/>
      <c r="T999" s="215"/>
      <c r="AP999"/>
      <c r="AQ999"/>
    </row>
    <row r="1000" spans="1:47" ht="14.4" x14ac:dyDescent="0.3">
      <c r="A1000" s="214"/>
      <c r="B1000" s="215"/>
      <c r="C1000" s="215"/>
      <c r="D1000" s="215"/>
      <c r="E1000" s="215"/>
      <c r="F1000" s="221"/>
      <c r="G1000" s="215"/>
      <c r="H1000" s="215"/>
      <c r="I1000" s="215"/>
      <c r="J1000" s="215"/>
      <c r="K1000" s="214"/>
      <c r="L1000" s="215"/>
      <c r="M1000" s="156"/>
      <c r="N1000" s="214"/>
      <c r="O1000" s="214"/>
      <c r="P1000" s="240"/>
      <c r="Q1000" s="215"/>
      <c r="R1000" s="215"/>
      <c r="S1000" s="215"/>
      <c r="T1000" s="215"/>
      <c r="AP1000"/>
      <c r="AQ1000"/>
    </row>
    <row r="1001" spans="1:47" ht="14.4" x14ac:dyDescent="0.3">
      <c r="A1001" s="214"/>
      <c r="B1001" s="215"/>
      <c r="C1001" s="215"/>
      <c r="D1001" s="215"/>
      <c r="E1001" s="215"/>
      <c r="F1001" s="220"/>
      <c r="G1001" s="215"/>
      <c r="H1001" s="215"/>
      <c r="I1001" s="215"/>
      <c r="J1001" s="215"/>
      <c r="K1001" s="215"/>
      <c r="L1001" s="215"/>
      <c r="M1001" s="160"/>
      <c r="N1001" s="215"/>
      <c r="O1001" s="222"/>
      <c r="P1001" s="240"/>
      <c r="Q1001" s="222"/>
      <c r="R1001" s="215"/>
      <c r="S1001" s="215"/>
      <c r="T1001" s="215"/>
      <c r="U1001" s="160"/>
      <c r="V1001" s="160"/>
      <c r="W1001" s="160"/>
      <c r="X1001" s="160"/>
      <c r="Y1001" s="160"/>
      <c r="Z1001" s="160"/>
      <c r="AA1001" s="160"/>
      <c r="AB1001" s="160"/>
      <c r="AC1001" s="160"/>
      <c r="AD1001" s="160"/>
      <c r="AE1001" s="160"/>
      <c r="AF1001" s="160"/>
      <c r="AG1001" s="160"/>
      <c r="AH1001" s="156"/>
      <c r="AI1001" s="160"/>
      <c r="AJ1001" s="160"/>
      <c r="AK1001" s="160"/>
      <c r="AL1001" s="160"/>
      <c r="AM1001" s="225"/>
      <c r="AN1001" s="160"/>
      <c r="AO1001" s="160"/>
      <c r="AP1001"/>
      <c r="AQ1001"/>
      <c r="AR1001"/>
      <c r="AS1001"/>
    </row>
    <row r="1002" spans="1:47" ht="14.4" x14ac:dyDescent="0.3">
      <c r="A1002" s="214"/>
      <c r="B1002" s="215"/>
      <c r="C1002" s="215"/>
      <c r="D1002" s="215"/>
      <c r="E1002" s="215"/>
      <c r="F1002" s="221"/>
      <c r="G1002" s="215"/>
      <c r="H1002" s="215"/>
      <c r="I1002" s="215"/>
      <c r="J1002" s="215"/>
      <c r="K1002" s="214"/>
      <c r="L1002" s="215"/>
      <c r="M1002" s="156"/>
      <c r="N1002" s="214"/>
      <c r="O1002" s="214"/>
      <c r="P1002" s="240"/>
      <c r="Q1002" s="215"/>
      <c r="R1002" s="215"/>
      <c r="S1002" s="215"/>
      <c r="T1002" s="215"/>
      <c r="AP1002"/>
      <c r="AQ1002"/>
    </row>
    <row r="1003" spans="1:47" ht="14.4" x14ac:dyDescent="0.3">
      <c r="A1003" s="214"/>
      <c r="B1003" s="215"/>
      <c r="C1003" s="215"/>
      <c r="D1003" s="215"/>
      <c r="E1003" s="215"/>
      <c r="F1003" s="220"/>
      <c r="G1003" s="215"/>
      <c r="H1003" s="215"/>
      <c r="I1003" s="215"/>
      <c r="J1003" s="215"/>
      <c r="K1003" s="215"/>
      <c r="L1003" s="215"/>
      <c r="M1003" s="160"/>
      <c r="N1003" s="215"/>
      <c r="O1003" s="222"/>
      <c r="P1003" s="240"/>
      <c r="Q1003" s="222"/>
      <c r="R1003" s="215"/>
      <c r="S1003" s="215"/>
      <c r="T1003" s="215"/>
      <c r="U1003" s="160"/>
      <c r="V1003" s="160"/>
      <c r="W1003" s="160"/>
      <c r="X1003" s="160"/>
      <c r="Y1003" s="160"/>
      <c r="Z1003" s="160"/>
      <c r="AA1003" s="160"/>
      <c r="AB1003" s="160"/>
      <c r="AC1003" s="160"/>
      <c r="AD1003" s="160"/>
      <c r="AE1003" s="160"/>
      <c r="AF1003" s="160"/>
      <c r="AG1003" s="160"/>
      <c r="AH1003" s="156"/>
      <c r="AI1003" s="160"/>
      <c r="AJ1003" s="160"/>
      <c r="AK1003" s="160"/>
      <c r="AL1003" s="160"/>
      <c r="AM1003" s="225"/>
      <c r="AN1003" s="160"/>
      <c r="AO1003" s="160"/>
      <c r="AP1003"/>
      <c r="AQ1003"/>
    </row>
    <row r="1004" spans="1:47" ht="14.4" x14ac:dyDescent="0.3">
      <c r="A1004" s="214"/>
      <c r="B1004" s="215"/>
      <c r="C1004" s="215"/>
      <c r="D1004" s="215"/>
      <c r="E1004" s="215"/>
      <c r="F1004" s="220"/>
      <c r="G1004" s="215"/>
      <c r="H1004" s="215"/>
      <c r="I1004" s="215"/>
      <c r="J1004" s="215"/>
      <c r="K1004" s="215"/>
      <c r="L1004" s="215"/>
      <c r="M1004" s="160"/>
      <c r="N1004" s="215"/>
      <c r="O1004" s="222"/>
      <c r="P1004" s="240"/>
      <c r="Q1004" s="222"/>
      <c r="R1004" s="215"/>
      <c r="S1004" s="215"/>
      <c r="T1004" s="215"/>
      <c r="U1004" s="160"/>
      <c r="V1004" s="160"/>
      <c r="W1004" s="160"/>
      <c r="X1004" s="160"/>
      <c r="Y1004" s="160"/>
      <c r="Z1004" s="160"/>
      <c r="AA1004" s="160"/>
      <c r="AB1004" s="160"/>
      <c r="AC1004" s="160"/>
      <c r="AD1004" s="160"/>
      <c r="AE1004" s="160"/>
      <c r="AF1004" s="160"/>
      <c r="AG1004" s="160"/>
      <c r="AH1004" s="156"/>
      <c r="AI1004" s="160"/>
      <c r="AJ1004" s="160"/>
      <c r="AK1004" s="160"/>
      <c r="AL1004" s="160"/>
      <c r="AM1004" s="225"/>
      <c r="AN1004" s="160"/>
      <c r="AO1004" s="160"/>
      <c r="AP1004"/>
      <c r="AQ1004"/>
    </row>
    <row r="1005" spans="1:47" ht="14.4" x14ac:dyDescent="0.3">
      <c r="A1005" s="214"/>
      <c r="B1005" s="215"/>
      <c r="C1005" s="215"/>
      <c r="D1005" s="215"/>
      <c r="E1005" s="215"/>
      <c r="F1005" s="220"/>
      <c r="G1005" s="215"/>
      <c r="H1005" s="215"/>
      <c r="I1005" s="215"/>
      <c r="J1005" s="215"/>
      <c r="K1005" s="215"/>
      <c r="L1005" s="215"/>
      <c r="M1005" s="160"/>
      <c r="N1005" s="215"/>
      <c r="O1005" s="222"/>
      <c r="P1005" s="240"/>
      <c r="Q1005" s="222"/>
      <c r="R1005" s="215"/>
      <c r="S1005" s="215"/>
      <c r="T1005" s="215"/>
      <c r="U1005" s="160"/>
      <c r="V1005" s="160"/>
      <c r="W1005" s="160"/>
      <c r="X1005" s="160"/>
      <c r="Y1005" s="160"/>
      <c r="Z1005" s="160"/>
      <c r="AA1005" s="160"/>
      <c r="AB1005" s="160"/>
      <c r="AC1005" s="160"/>
      <c r="AD1005" s="160"/>
      <c r="AE1005" s="160"/>
      <c r="AF1005" s="160"/>
      <c r="AG1005" s="160"/>
      <c r="AH1005" s="156"/>
      <c r="AI1005" s="160"/>
      <c r="AJ1005" s="160"/>
      <c r="AK1005" s="160"/>
      <c r="AL1005" s="160"/>
      <c r="AM1005" s="225"/>
      <c r="AN1005" s="160"/>
      <c r="AO1005" s="160"/>
      <c r="AP1005"/>
      <c r="AQ1005"/>
    </row>
    <row r="1006" spans="1:47" ht="14.4" x14ac:dyDescent="0.3">
      <c r="A1006" s="214"/>
      <c r="B1006" s="215"/>
      <c r="C1006" s="215"/>
      <c r="D1006" s="215"/>
      <c r="E1006" s="215"/>
      <c r="F1006" s="221"/>
      <c r="G1006" s="215"/>
      <c r="H1006" s="215"/>
      <c r="I1006" s="215"/>
      <c r="J1006" s="215"/>
      <c r="K1006" s="214"/>
      <c r="L1006" s="215"/>
      <c r="M1006" s="222"/>
      <c r="N1006" s="214"/>
      <c r="O1006" s="214"/>
      <c r="P1006" s="240"/>
      <c r="Q1006" s="215"/>
      <c r="R1006" s="215"/>
      <c r="S1006" s="215"/>
      <c r="T1006" s="215"/>
      <c r="AP1006"/>
      <c r="AQ1006"/>
    </row>
    <row r="1007" spans="1:47" ht="14.4" x14ac:dyDescent="0.3">
      <c r="A1007" s="214"/>
      <c r="B1007" s="215"/>
      <c r="C1007" s="215"/>
      <c r="D1007" s="215"/>
      <c r="E1007" s="215"/>
      <c r="F1007" s="220"/>
      <c r="G1007" s="215"/>
      <c r="H1007" s="215"/>
      <c r="I1007" s="215"/>
      <c r="J1007" s="215"/>
      <c r="K1007" s="215"/>
      <c r="L1007" s="215"/>
      <c r="M1007" s="160"/>
      <c r="N1007" s="215"/>
      <c r="O1007" s="222"/>
      <c r="P1007" s="240"/>
      <c r="Q1007" s="222"/>
      <c r="R1007" s="215"/>
      <c r="S1007" s="215"/>
      <c r="T1007" s="215"/>
      <c r="U1007" s="160"/>
      <c r="V1007" s="160"/>
      <c r="W1007" s="160"/>
      <c r="X1007" s="160"/>
      <c r="Y1007" s="160"/>
      <c r="Z1007" s="160"/>
      <c r="AA1007" s="160"/>
      <c r="AB1007" s="160"/>
      <c r="AC1007" s="160"/>
      <c r="AD1007" s="160"/>
      <c r="AE1007" s="160"/>
      <c r="AF1007" s="160"/>
      <c r="AG1007" s="160"/>
      <c r="AH1007" s="156"/>
      <c r="AI1007" s="160"/>
      <c r="AJ1007" s="160"/>
      <c r="AK1007" s="160"/>
      <c r="AL1007" s="160"/>
      <c r="AM1007" s="225"/>
      <c r="AN1007" s="160"/>
      <c r="AO1007" s="160"/>
      <c r="AP1007"/>
      <c r="AQ1007"/>
    </row>
    <row r="1008" spans="1:47" ht="14.4" x14ac:dyDescent="0.3">
      <c r="A1008" s="214"/>
      <c r="B1008" s="215"/>
      <c r="C1008" s="215"/>
      <c r="D1008" s="215"/>
      <c r="E1008" s="215"/>
      <c r="F1008" s="221"/>
      <c r="G1008" s="215"/>
      <c r="H1008" s="215"/>
      <c r="I1008" s="215"/>
      <c r="J1008" s="215"/>
      <c r="K1008" s="214"/>
      <c r="L1008" s="215"/>
      <c r="M1008" s="156"/>
      <c r="N1008" s="214"/>
      <c r="O1008" s="214"/>
      <c r="P1008" s="240"/>
      <c r="Q1008" s="215"/>
      <c r="R1008" s="215"/>
      <c r="S1008" s="215"/>
      <c r="T1008" s="215"/>
      <c r="AP1008"/>
      <c r="AQ1008"/>
    </row>
    <row r="1009" spans="1:43" ht="14.4" x14ac:dyDescent="0.3">
      <c r="A1009" s="214"/>
      <c r="B1009" s="215"/>
      <c r="C1009" s="215"/>
      <c r="D1009" s="215"/>
      <c r="E1009" s="215"/>
      <c r="F1009" s="221"/>
      <c r="G1009" s="215"/>
      <c r="H1009" s="215"/>
      <c r="I1009" s="215"/>
      <c r="J1009" s="215"/>
      <c r="K1009" s="214"/>
      <c r="L1009" s="215"/>
      <c r="M1009" s="222"/>
      <c r="N1009" s="214"/>
      <c r="O1009" s="214"/>
      <c r="P1009" s="240"/>
      <c r="Q1009" s="215"/>
      <c r="R1009" s="215"/>
      <c r="S1009" s="215"/>
      <c r="T1009" s="215"/>
      <c r="AP1009"/>
      <c r="AQ1009"/>
    </row>
    <row r="1010" spans="1:43" ht="14.4" x14ac:dyDescent="0.3">
      <c r="A1010" s="214"/>
      <c r="B1010" s="215"/>
      <c r="C1010" s="215"/>
      <c r="D1010" s="215"/>
      <c r="E1010" s="215"/>
      <c r="F1010" s="220"/>
      <c r="G1010" s="215"/>
      <c r="H1010" s="215"/>
      <c r="I1010" s="215"/>
      <c r="J1010" s="215"/>
      <c r="K1010" s="215"/>
      <c r="L1010" s="215"/>
      <c r="M1010" s="160"/>
      <c r="N1010" s="215"/>
      <c r="O1010" s="222"/>
      <c r="P1010" s="240"/>
      <c r="Q1010" s="222"/>
      <c r="R1010" s="215"/>
      <c r="S1010" s="215"/>
      <c r="T1010" s="215"/>
      <c r="U1010" s="160"/>
      <c r="V1010" s="160"/>
      <c r="W1010" s="160"/>
      <c r="X1010" s="160"/>
      <c r="Y1010" s="160"/>
      <c r="Z1010" s="160"/>
      <c r="AA1010" s="160"/>
      <c r="AB1010" s="160"/>
      <c r="AC1010" s="160"/>
      <c r="AD1010" s="160"/>
      <c r="AE1010" s="160"/>
      <c r="AF1010" s="160"/>
      <c r="AG1010" s="160"/>
      <c r="AH1010" s="156"/>
      <c r="AI1010" s="160"/>
      <c r="AJ1010" s="160"/>
      <c r="AK1010" s="160"/>
      <c r="AL1010" s="160"/>
      <c r="AM1010" s="225"/>
      <c r="AN1010" s="160"/>
      <c r="AO1010" s="160"/>
      <c r="AP1010"/>
      <c r="AQ1010"/>
    </row>
    <row r="1011" spans="1:43" ht="14.4" x14ac:dyDescent="0.3">
      <c r="A1011" s="214"/>
      <c r="B1011" s="215"/>
      <c r="C1011" s="215"/>
      <c r="D1011" s="215"/>
      <c r="E1011" s="215"/>
      <c r="F1011" s="220"/>
      <c r="G1011" s="215"/>
      <c r="H1011" s="215"/>
      <c r="I1011" s="215"/>
      <c r="J1011" s="215"/>
      <c r="K1011" s="215"/>
      <c r="L1011" s="215"/>
      <c r="M1011" s="160"/>
      <c r="N1011" s="215"/>
      <c r="O1011" s="222"/>
      <c r="P1011" s="240"/>
      <c r="Q1011" s="222"/>
      <c r="R1011" s="215"/>
      <c r="S1011" s="215"/>
      <c r="T1011" s="215"/>
      <c r="U1011" s="160"/>
      <c r="V1011" s="160"/>
      <c r="W1011" s="160"/>
      <c r="X1011" s="160"/>
      <c r="Y1011" s="160"/>
      <c r="Z1011" s="160"/>
      <c r="AA1011" s="160"/>
      <c r="AB1011" s="160"/>
      <c r="AC1011" s="160"/>
      <c r="AD1011" s="160"/>
      <c r="AE1011" s="160"/>
      <c r="AF1011" s="160"/>
      <c r="AG1011" s="160"/>
      <c r="AH1011" s="156"/>
      <c r="AI1011" s="160"/>
      <c r="AJ1011" s="160"/>
      <c r="AK1011" s="160"/>
      <c r="AL1011" s="160"/>
      <c r="AM1011" s="225"/>
      <c r="AN1011" s="160"/>
      <c r="AO1011" s="160"/>
      <c r="AP1011"/>
      <c r="AQ1011"/>
    </row>
    <row r="1012" spans="1:43" ht="14.4" x14ac:dyDescent="0.3">
      <c r="A1012" s="214"/>
      <c r="B1012" s="215"/>
      <c r="C1012" s="215"/>
      <c r="D1012" s="215"/>
      <c r="E1012" s="215"/>
      <c r="F1012" s="220"/>
      <c r="G1012" s="215"/>
      <c r="H1012" s="215"/>
      <c r="I1012" s="215"/>
      <c r="J1012" s="215"/>
      <c r="K1012" s="215"/>
      <c r="L1012" s="215"/>
      <c r="M1012" s="160"/>
      <c r="N1012" s="215"/>
      <c r="O1012" s="222"/>
      <c r="P1012" s="240"/>
      <c r="Q1012" s="222"/>
      <c r="R1012" s="215"/>
      <c r="S1012" s="215"/>
      <c r="T1012" s="215"/>
      <c r="U1012" s="160"/>
      <c r="V1012" s="160"/>
      <c r="W1012" s="160"/>
      <c r="X1012" s="160"/>
      <c r="Y1012" s="160"/>
      <c r="Z1012" s="160"/>
      <c r="AA1012" s="160"/>
      <c r="AB1012" s="160"/>
      <c r="AC1012" s="160"/>
      <c r="AD1012" s="160"/>
      <c r="AE1012" s="160"/>
      <c r="AF1012" s="160"/>
      <c r="AG1012" s="160"/>
      <c r="AH1012" s="156"/>
      <c r="AI1012" s="160"/>
      <c r="AJ1012" s="160"/>
      <c r="AK1012" s="160"/>
      <c r="AL1012" s="160"/>
      <c r="AM1012" s="225"/>
      <c r="AN1012" s="160"/>
      <c r="AO1012" s="160"/>
      <c r="AP1012"/>
      <c r="AQ1012"/>
    </row>
    <row r="1013" spans="1:43" ht="14.4" x14ac:dyDescent="0.3">
      <c r="A1013" s="214"/>
      <c r="B1013" s="215"/>
      <c r="C1013" s="215"/>
      <c r="D1013" s="215"/>
      <c r="E1013" s="215"/>
      <c r="F1013" s="220"/>
      <c r="G1013" s="215"/>
      <c r="H1013" s="215"/>
      <c r="I1013" s="215"/>
      <c r="J1013" s="215"/>
      <c r="K1013" s="215"/>
      <c r="L1013" s="215"/>
      <c r="M1013" s="160"/>
      <c r="N1013" s="215"/>
      <c r="O1013" s="222"/>
      <c r="P1013" s="240"/>
      <c r="Q1013" s="222"/>
      <c r="R1013" s="215"/>
      <c r="S1013" s="215"/>
      <c r="T1013" s="215"/>
      <c r="U1013" s="160"/>
      <c r="V1013" s="160"/>
      <c r="W1013" s="160"/>
      <c r="X1013" s="160"/>
      <c r="Y1013" s="160"/>
      <c r="Z1013" s="160"/>
      <c r="AA1013" s="160"/>
      <c r="AB1013" s="160"/>
      <c r="AC1013" s="160"/>
      <c r="AD1013" s="160"/>
      <c r="AE1013" s="160"/>
      <c r="AF1013" s="160"/>
      <c r="AG1013" s="160"/>
      <c r="AH1013" s="156"/>
      <c r="AI1013" s="160"/>
      <c r="AJ1013" s="160"/>
      <c r="AK1013" s="160"/>
      <c r="AL1013" s="160"/>
      <c r="AM1013" s="225"/>
      <c r="AN1013" s="160"/>
      <c r="AO1013" s="160"/>
      <c r="AP1013"/>
      <c r="AQ1013"/>
    </row>
    <row r="1014" spans="1:43" ht="14.4" x14ac:dyDescent="0.3">
      <c r="A1014" s="214"/>
      <c r="B1014" s="215"/>
      <c r="C1014" s="215"/>
      <c r="D1014" s="215"/>
      <c r="E1014" s="215"/>
      <c r="F1014" s="220"/>
      <c r="G1014" s="215"/>
      <c r="H1014" s="215"/>
      <c r="I1014" s="215"/>
      <c r="J1014" s="215"/>
      <c r="K1014" s="215"/>
      <c r="L1014" s="215"/>
      <c r="M1014" s="215"/>
      <c r="N1014" s="215"/>
      <c r="O1014" s="222"/>
      <c r="P1014" s="240"/>
      <c r="Q1014" s="222"/>
      <c r="R1014" s="215"/>
      <c r="S1014" s="215"/>
      <c r="T1014" s="215"/>
      <c r="U1014" s="160"/>
      <c r="V1014" s="160"/>
      <c r="W1014" s="160"/>
      <c r="X1014" s="160"/>
      <c r="Y1014" s="160"/>
      <c r="Z1014" s="160"/>
      <c r="AA1014" s="160"/>
      <c r="AB1014" s="160"/>
      <c r="AC1014" s="160"/>
      <c r="AD1014" s="160"/>
      <c r="AE1014" s="160"/>
      <c r="AF1014" s="160"/>
      <c r="AG1014" s="160"/>
      <c r="AH1014" s="156"/>
      <c r="AI1014" s="160"/>
      <c r="AJ1014" s="160"/>
      <c r="AK1014" s="160"/>
      <c r="AL1014" s="160"/>
      <c r="AM1014" s="225"/>
      <c r="AN1014" s="160"/>
      <c r="AO1014" s="160"/>
      <c r="AP1014"/>
      <c r="AQ1014"/>
    </row>
    <row r="1015" spans="1:43" ht="14.4" x14ac:dyDescent="0.3">
      <c r="A1015" s="214"/>
      <c r="B1015" s="215"/>
      <c r="C1015" s="215"/>
      <c r="D1015" s="215"/>
      <c r="E1015" s="215"/>
      <c r="F1015" s="220"/>
      <c r="G1015" s="215"/>
      <c r="H1015" s="215"/>
      <c r="I1015" s="215"/>
      <c r="J1015" s="215"/>
      <c r="K1015" s="215"/>
      <c r="L1015" s="215"/>
      <c r="M1015" s="160"/>
      <c r="N1015" s="215"/>
      <c r="O1015" s="219"/>
      <c r="P1015" s="240"/>
      <c r="Q1015" s="219"/>
      <c r="R1015" s="215"/>
      <c r="S1015" s="215"/>
      <c r="T1015" s="215"/>
      <c r="U1015" s="160"/>
      <c r="V1015" s="160"/>
      <c r="W1015" s="160"/>
      <c r="X1015" s="160"/>
      <c r="Y1015" s="160"/>
      <c r="Z1015" s="160"/>
      <c r="AA1015" s="160"/>
      <c r="AB1015" s="160"/>
      <c r="AC1015" s="160"/>
      <c r="AD1015" s="160"/>
      <c r="AE1015" s="160"/>
      <c r="AF1015" s="160"/>
      <c r="AG1015" s="160"/>
      <c r="AH1015" s="156"/>
      <c r="AI1015" s="160"/>
      <c r="AJ1015" s="160"/>
      <c r="AK1015" s="160"/>
      <c r="AL1015" s="160"/>
      <c r="AM1015" s="225"/>
      <c r="AN1015" s="160"/>
      <c r="AO1015" s="160"/>
      <c r="AP1015"/>
      <c r="AQ1015"/>
    </row>
    <row r="1016" spans="1:43" ht="14.4" x14ac:dyDescent="0.3">
      <c r="A1016" s="214"/>
      <c r="B1016" s="215"/>
      <c r="C1016" s="215"/>
      <c r="D1016" s="215"/>
      <c r="E1016" s="215"/>
      <c r="F1016" s="220"/>
      <c r="G1016" s="215"/>
      <c r="H1016" s="215"/>
      <c r="I1016" s="215"/>
      <c r="J1016" s="215"/>
      <c r="K1016" s="215"/>
      <c r="L1016" s="215"/>
      <c r="M1016" s="160"/>
      <c r="N1016" s="215"/>
      <c r="O1016" s="219"/>
      <c r="P1016" s="240"/>
      <c r="Q1016" s="219"/>
      <c r="R1016" s="215"/>
      <c r="S1016" s="215"/>
      <c r="T1016" s="215"/>
      <c r="U1016" s="160"/>
      <c r="V1016" s="160"/>
      <c r="W1016" s="160"/>
      <c r="X1016" s="160"/>
      <c r="Y1016" s="160"/>
      <c r="Z1016" s="160"/>
      <c r="AA1016" s="160"/>
      <c r="AB1016" s="160"/>
      <c r="AC1016" s="160"/>
      <c r="AD1016" s="160"/>
      <c r="AE1016" s="160"/>
      <c r="AF1016" s="160"/>
      <c r="AG1016" s="160"/>
      <c r="AH1016" s="156"/>
      <c r="AI1016" s="160"/>
      <c r="AJ1016" s="160"/>
      <c r="AK1016" s="160"/>
      <c r="AL1016" s="160"/>
      <c r="AM1016" s="225"/>
      <c r="AN1016" s="160"/>
      <c r="AO1016" s="160"/>
      <c r="AP1016"/>
      <c r="AQ1016"/>
    </row>
    <row r="1017" spans="1:43" ht="14.4" x14ac:dyDescent="0.3">
      <c r="A1017" s="214"/>
      <c r="B1017" s="215"/>
      <c r="C1017" s="215"/>
      <c r="D1017" s="215"/>
      <c r="E1017" s="215"/>
      <c r="F1017" s="221"/>
      <c r="G1017" s="215"/>
      <c r="H1017" s="215"/>
      <c r="I1017" s="215"/>
      <c r="J1017" s="215"/>
      <c r="K1017" s="214"/>
      <c r="L1017" s="215"/>
      <c r="M1017" s="226"/>
      <c r="N1017" s="214"/>
      <c r="O1017" s="214"/>
      <c r="P1017" s="240"/>
      <c r="Q1017" s="215"/>
      <c r="R1017" s="215"/>
      <c r="S1017" s="215"/>
      <c r="T1017" s="215"/>
      <c r="AP1017"/>
      <c r="AQ1017"/>
    </row>
    <row r="1018" spans="1:43" ht="14.4" x14ac:dyDescent="0.3">
      <c r="A1018" s="214"/>
      <c r="B1018" s="215"/>
      <c r="C1018" s="215"/>
      <c r="D1018" s="215"/>
      <c r="E1018" s="215"/>
      <c r="F1018" s="221"/>
      <c r="G1018" s="215"/>
      <c r="H1018" s="215"/>
      <c r="I1018" s="215"/>
      <c r="J1018" s="215"/>
      <c r="K1018" s="214"/>
      <c r="L1018" s="215"/>
      <c r="M1018" s="156"/>
      <c r="N1018" s="214"/>
      <c r="O1018" s="214"/>
      <c r="P1018" s="240"/>
      <c r="Q1018" s="215"/>
      <c r="R1018" s="215"/>
      <c r="S1018" s="215"/>
      <c r="T1018" s="215"/>
      <c r="AP1018"/>
      <c r="AQ1018"/>
    </row>
    <row r="1019" spans="1:43" ht="14.4" x14ac:dyDescent="0.3">
      <c r="A1019" s="214"/>
      <c r="B1019" s="215"/>
      <c r="C1019" s="215"/>
      <c r="D1019" s="215"/>
      <c r="E1019" s="215"/>
      <c r="F1019" s="220"/>
      <c r="G1019" s="215"/>
      <c r="H1019" s="215"/>
      <c r="I1019" s="215"/>
      <c r="J1019" s="215"/>
      <c r="K1019" s="215"/>
      <c r="L1019" s="215"/>
      <c r="M1019" s="160"/>
      <c r="N1019" s="215"/>
      <c r="O1019" s="222"/>
      <c r="P1019" s="240"/>
      <c r="Q1019" s="222"/>
      <c r="R1019" s="215"/>
      <c r="S1019" s="215"/>
      <c r="T1019" s="215"/>
      <c r="U1019" s="160"/>
      <c r="V1019" s="160"/>
      <c r="W1019" s="160"/>
      <c r="X1019" s="160"/>
      <c r="Y1019" s="160"/>
      <c r="Z1019" s="160"/>
      <c r="AA1019" s="160"/>
      <c r="AB1019" s="160"/>
      <c r="AC1019" s="160"/>
      <c r="AD1019" s="160"/>
      <c r="AE1019" s="160"/>
      <c r="AF1019" s="160"/>
      <c r="AG1019" s="160"/>
      <c r="AH1019" s="156"/>
      <c r="AI1019" s="160"/>
      <c r="AJ1019" s="160"/>
      <c r="AK1019" s="160"/>
      <c r="AL1019" s="160"/>
      <c r="AM1019" s="225"/>
      <c r="AN1019" s="160"/>
      <c r="AO1019" s="160"/>
      <c r="AP1019"/>
      <c r="AQ1019"/>
    </row>
    <row r="1020" spans="1:43" ht="14.4" x14ac:dyDescent="0.3">
      <c r="A1020" s="214"/>
      <c r="B1020" s="215"/>
      <c r="C1020" s="215"/>
      <c r="D1020" s="215"/>
      <c r="E1020" s="215"/>
      <c r="F1020" s="221"/>
      <c r="G1020" s="215"/>
      <c r="H1020" s="215"/>
      <c r="I1020" s="215"/>
      <c r="J1020" s="215"/>
      <c r="K1020" s="214"/>
      <c r="L1020" s="215"/>
      <c r="M1020" s="156"/>
      <c r="N1020" s="214"/>
      <c r="O1020" s="214"/>
      <c r="P1020" s="240"/>
      <c r="Q1020" s="215"/>
      <c r="R1020" s="215"/>
      <c r="S1020" s="215"/>
      <c r="T1020" s="215"/>
      <c r="AP1020"/>
      <c r="AQ1020"/>
    </row>
    <row r="1021" spans="1:43" ht="14.4" x14ac:dyDescent="0.3">
      <c r="A1021" s="214"/>
      <c r="B1021" s="215"/>
      <c r="C1021" s="215"/>
      <c r="D1021" s="215"/>
      <c r="E1021" s="215"/>
      <c r="F1021" s="221"/>
      <c r="G1021" s="215"/>
      <c r="H1021" s="215"/>
      <c r="I1021" s="215"/>
      <c r="J1021" s="215"/>
      <c r="K1021" s="214"/>
      <c r="L1021" s="215"/>
      <c r="M1021" s="156"/>
      <c r="N1021" s="214"/>
      <c r="O1021" s="214"/>
      <c r="P1021" s="240"/>
      <c r="Q1021" s="215"/>
      <c r="R1021" s="215"/>
      <c r="S1021" s="215"/>
      <c r="T1021" s="215"/>
      <c r="AP1021"/>
      <c r="AQ1021"/>
    </row>
    <row r="1022" spans="1:43" ht="14.4" x14ac:dyDescent="0.3">
      <c r="A1022" s="214"/>
      <c r="B1022" s="215"/>
      <c r="C1022" s="215"/>
      <c r="D1022" s="215"/>
      <c r="E1022" s="215"/>
      <c r="F1022" s="220"/>
      <c r="G1022" s="215"/>
      <c r="H1022" s="215"/>
      <c r="I1022" s="215"/>
      <c r="J1022" s="215"/>
      <c r="K1022" s="215"/>
      <c r="L1022" s="215"/>
      <c r="M1022" s="160"/>
      <c r="N1022" s="215"/>
      <c r="O1022" s="222"/>
      <c r="P1022" s="240"/>
      <c r="Q1022" s="222"/>
      <c r="R1022" s="215"/>
      <c r="S1022" s="215"/>
      <c r="T1022" s="215"/>
      <c r="U1022" s="160"/>
      <c r="V1022" s="160"/>
      <c r="W1022" s="160"/>
      <c r="X1022" s="160"/>
      <c r="Y1022" s="160"/>
      <c r="Z1022" s="160"/>
      <c r="AA1022" s="160"/>
      <c r="AB1022" s="160"/>
      <c r="AC1022" s="160"/>
      <c r="AD1022" s="160"/>
      <c r="AE1022" s="160"/>
      <c r="AF1022" s="160"/>
      <c r="AG1022" s="160"/>
      <c r="AH1022" s="156"/>
      <c r="AI1022" s="160"/>
      <c r="AJ1022" s="160"/>
      <c r="AK1022" s="160"/>
      <c r="AL1022" s="160"/>
      <c r="AM1022" s="225"/>
      <c r="AN1022" s="160"/>
      <c r="AO1022" s="160"/>
      <c r="AP1022"/>
      <c r="AQ1022"/>
    </row>
    <row r="1023" spans="1:43" ht="14.4" x14ac:dyDescent="0.3">
      <c r="A1023" s="214"/>
      <c r="B1023" s="215"/>
      <c r="C1023" s="215"/>
      <c r="D1023" s="215"/>
      <c r="E1023" s="215"/>
      <c r="F1023" s="220"/>
      <c r="G1023" s="215"/>
      <c r="H1023" s="215"/>
      <c r="I1023" s="215"/>
      <c r="J1023" s="215"/>
      <c r="K1023" s="215"/>
      <c r="L1023" s="215"/>
      <c r="M1023" s="160"/>
      <c r="N1023" s="215"/>
      <c r="O1023" s="222"/>
      <c r="P1023" s="240"/>
      <c r="Q1023" s="222"/>
      <c r="R1023" s="215"/>
      <c r="S1023" s="215"/>
      <c r="T1023" s="215"/>
      <c r="U1023" s="160"/>
      <c r="V1023" s="160"/>
      <c r="W1023" s="160"/>
      <c r="X1023" s="160"/>
      <c r="Y1023" s="160"/>
      <c r="Z1023" s="160"/>
      <c r="AA1023" s="160"/>
      <c r="AB1023" s="160"/>
      <c r="AC1023" s="160"/>
      <c r="AD1023" s="160"/>
      <c r="AE1023" s="160"/>
      <c r="AF1023" s="160"/>
      <c r="AG1023" s="160"/>
      <c r="AH1023" s="156"/>
      <c r="AI1023" s="160"/>
      <c r="AJ1023" s="160"/>
      <c r="AK1023" s="160"/>
      <c r="AL1023" s="160"/>
      <c r="AM1023" s="225"/>
      <c r="AN1023" s="160"/>
      <c r="AO1023" s="160"/>
      <c r="AP1023"/>
      <c r="AQ1023"/>
    </row>
    <row r="1024" spans="1:43" ht="14.4" x14ac:dyDescent="0.3">
      <c r="A1024" s="214"/>
      <c r="B1024" s="215"/>
      <c r="C1024" s="215"/>
      <c r="D1024" s="215"/>
      <c r="E1024" s="215"/>
      <c r="F1024" s="220"/>
      <c r="G1024" s="215"/>
      <c r="H1024" s="215"/>
      <c r="I1024" s="215"/>
      <c r="J1024" s="215"/>
      <c r="K1024" s="215"/>
      <c r="L1024" s="215"/>
      <c r="M1024" s="160"/>
      <c r="N1024" s="215"/>
      <c r="O1024" s="222"/>
      <c r="P1024" s="240"/>
      <c r="Q1024" s="222"/>
      <c r="R1024" s="215"/>
      <c r="S1024" s="215"/>
      <c r="T1024" s="215"/>
      <c r="U1024" s="160"/>
      <c r="V1024" s="160"/>
      <c r="W1024" s="160"/>
      <c r="X1024" s="160"/>
      <c r="Y1024" s="160"/>
      <c r="Z1024" s="160"/>
      <c r="AA1024" s="160"/>
      <c r="AB1024" s="160"/>
      <c r="AC1024" s="160"/>
      <c r="AD1024" s="160"/>
      <c r="AE1024" s="160"/>
      <c r="AF1024" s="160"/>
      <c r="AG1024" s="160"/>
      <c r="AH1024" s="156"/>
      <c r="AI1024" s="160"/>
      <c r="AJ1024" s="160"/>
      <c r="AK1024" s="160"/>
      <c r="AL1024" s="160"/>
      <c r="AM1024" s="225"/>
      <c r="AN1024" s="160"/>
      <c r="AO1024" s="160"/>
      <c r="AP1024"/>
      <c r="AQ1024"/>
    </row>
    <row r="1025" spans="1:43" ht="14.4" x14ac:dyDescent="0.3">
      <c r="A1025" s="214"/>
      <c r="B1025" s="215"/>
      <c r="C1025" s="215"/>
      <c r="D1025" s="215"/>
      <c r="E1025" s="215"/>
      <c r="F1025" s="221"/>
      <c r="G1025" s="215"/>
      <c r="H1025" s="215"/>
      <c r="I1025" s="215"/>
      <c r="J1025" s="215"/>
      <c r="K1025" s="214"/>
      <c r="L1025" s="215"/>
      <c r="M1025" s="156"/>
      <c r="N1025" s="214"/>
      <c r="O1025" s="214"/>
      <c r="P1025" s="240"/>
      <c r="Q1025" s="215"/>
      <c r="R1025" s="215"/>
      <c r="S1025" s="215"/>
      <c r="T1025" s="215"/>
      <c r="AP1025"/>
      <c r="AQ1025"/>
    </row>
    <row r="1026" spans="1:43" ht="14.4" x14ac:dyDescent="0.3">
      <c r="A1026" s="214"/>
      <c r="B1026" s="215"/>
      <c r="C1026" s="215"/>
      <c r="D1026" s="215"/>
      <c r="E1026" s="215"/>
      <c r="F1026" s="220"/>
      <c r="G1026" s="215"/>
      <c r="H1026" s="215"/>
      <c r="I1026" s="215"/>
      <c r="J1026" s="215"/>
      <c r="K1026" s="215"/>
      <c r="L1026" s="215"/>
      <c r="M1026" s="160"/>
      <c r="N1026" s="215"/>
      <c r="O1026" s="222"/>
      <c r="P1026" s="240"/>
      <c r="Q1026" s="222"/>
      <c r="R1026" s="215"/>
      <c r="S1026" s="215"/>
      <c r="T1026" s="215"/>
      <c r="U1026" s="160"/>
      <c r="V1026" s="160"/>
      <c r="W1026" s="160"/>
      <c r="X1026" s="160"/>
      <c r="Y1026" s="160"/>
      <c r="Z1026" s="160"/>
      <c r="AA1026" s="160"/>
      <c r="AB1026" s="160"/>
      <c r="AC1026" s="160"/>
      <c r="AD1026" s="160"/>
      <c r="AE1026" s="160"/>
      <c r="AF1026" s="160"/>
      <c r="AG1026" s="160"/>
      <c r="AH1026" s="156"/>
      <c r="AI1026" s="160"/>
      <c r="AJ1026" s="160"/>
      <c r="AK1026" s="160"/>
      <c r="AL1026" s="160"/>
      <c r="AM1026" s="225"/>
      <c r="AN1026" s="160"/>
      <c r="AO1026" s="160"/>
      <c r="AP1026"/>
      <c r="AQ1026"/>
    </row>
    <row r="1027" spans="1:43" ht="14.4" x14ac:dyDescent="0.3">
      <c r="A1027" s="214"/>
      <c r="B1027" s="215"/>
      <c r="C1027" s="215"/>
      <c r="D1027" s="215"/>
      <c r="E1027" s="215"/>
      <c r="F1027" s="220"/>
      <c r="G1027" s="215"/>
      <c r="H1027" s="215"/>
      <c r="I1027" s="215"/>
      <c r="J1027" s="215"/>
      <c r="K1027" s="215"/>
      <c r="L1027" s="215"/>
      <c r="M1027" s="160"/>
      <c r="N1027" s="215"/>
      <c r="O1027" s="219"/>
      <c r="P1027" s="240"/>
      <c r="Q1027" s="219"/>
      <c r="R1027" s="215"/>
      <c r="S1027" s="215"/>
      <c r="T1027" s="215"/>
      <c r="U1027" s="160"/>
      <c r="V1027" s="160"/>
      <c r="W1027" s="160"/>
      <c r="X1027" s="160"/>
      <c r="Y1027" s="160"/>
      <c r="Z1027" s="160"/>
      <c r="AA1027" s="160"/>
      <c r="AB1027" s="160"/>
      <c r="AC1027" s="160"/>
      <c r="AD1027" s="160"/>
      <c r="AE1027" s="160"/>
      <c r="AF1027" s="160"/>
      <c r="AG1027" s="160"/>
      <c r="AH1027" s="156"/>
      <c r="AI1027" s="160"/>
      <c r="AJ1027" s="160"/>
      <c r="AK1027" s="160"/>
      <c r="AL1027" s="160"/>
      <c r="AM1027" s="225"/>
      <c r="AN1027" s="160"/>
      <c r="AO1027" s="160"/>
      <c r="AP1027"/>
      <c r="AQ1027"/>
    </row>
    <row r="1028" spans="1:43" ht="14.4" x14ac:dyDescent="0.3">
      <c r="A1028" s="214"/>
      <c r="B1028" s="215"/>
      <c r="C1028" s="215"/>
      <c r="D1028" s="215"/>
      <c r="E1028" s="215"/>
      <c r="F1028" s="221"/>
      <c r="G1028" s="215"/>
      <c r="H1028" s="215"/>
      <c r="I1028" s="215"/>
      <c r="J1028" s="215"/>
      <c r="K1028" s="214"/>
      <c r="L1028" s="215"/>
      <c r="M1028" s="156"/>
      <c r="N1028" s="214"/>
      <c r="O1028" s="214"/>
      <c r="P1028" s="240"/>
      <c r="Q1028" s="215"/>
      <c r="R1028" s="215"/>
      <c r="S1028" s="215"/>
      <c r="T1028" s="215"/>
      <c r="AP1028"/>
      <c r="AQ1028"/>
    </row>
    <row r="1029" spans="1:43" ht="14.4" x14ac:dyDescent="0.3">
      <c r="A1029" s="214"/>
      <c r="B1029" s="215"/>
      <c r="C1029" s="215"/>
      <c r="D1029" s="215"/>
      <c r="E1029" s="215"/>
      <c r="F1029" s="221"/>
      <c r="G1029" s="215"/>
      <c r="H1029" s="215"/>
      <c r="I1029" s="215"/>
      <c r="J1029" s="215"/>
      <c r="K1029" s="214"/>
      <c r="L1029" s="215"/>
      <c r="M1029" s="156"/>
      <c r="N1029" s="214"/>
      <c r="O1029" s="214"/>
      <c r="P1029" s="240"/>
      <c r="Q1029" s="215"/>
      <c r="R1029" s="215"/>
      <c r="S1029" s="215"/>
      <c r="T1029" s="215"/>
      <c r="AP1029"/>
      <c r="AQ1029"/>
    </row>
    <row r="1030" spans="1:43" ht="14.4" x14ac:dyDescent="0.3">
      <c r="A1030" s="214"/>
      <c r="B1030" s="215"/>
      <c r="C1030" s="215"/>
      <c r="D1030" s="215"/>
      <c r="E1030" s="215"/>
      <c r="F1030" s="220"/>
      <c r="G1030" s="215"/>
      <c r="H1030" s="215"/>
      <c r="I1030" s="215"/>
      <c r="J1030" s="215"/>
      <c r="K1030" s="215"/>
      <c r="L1030" s="215"/>
      <c r="M1030" s="160"/>
      <c r="N1030" s="215"/>
      <c r="O1030" s="222"/>
      <c r="P1030" s="240"/>
      <c r="Q1030" s="222"/>
      <c r="R1030" s="215"/>
      <c r="S1030" s="215"/>
      <c r="T1030" s="215"/>
      <c r="U1030" s="160"/>
      <c r="V1030" s="160"/>
      <c r="W1030" s="160"/>
      <c r="X1030" s="160"/>
      <c r="Y1030" s="160"/>
      <c r="Z1030" s="160"/>
      <c r="AA1030" s="160"/>
      <c r="AB1030" s="160"/>
      <c r="AC1030" s="160"/>
      <c r="AD1030" s="160"/>
      <c r="AE1030" s="160"/>
      <c r="AF1030" s="160"/>
      <c r="AG1030" s="160"/>
      <c r="AH1030" s="156"/>
      <c r="AI1030" s="160"/>
      <c r="AJ1030" s="160"/>
      <c r="AK1030" s="160"/>
      <c r="AL1030" s="160"/>
      <c r="AM1030" s="225"/>
      <c r="AN1030" s="160"/>
      <c r="AO1030" s="160"/>
      <c r="AP1030"/>
      <c r="AQ1030"/>
    </row>
    <row r="1031" spans="1:43" ht="14.4" x14ac:dyDescent="0.3">
      <c r="A1031" s="214"/>
      <c r="B1031" s="215"/>
      <c r="C1031" s="215"/>
      <c r="D1031" s="215"/>
      <c r="E1031" s="215"/>
      <c r="F1031" s="220"/>
      <c r="G1031" s="215"/>
      <c r="H1031" s="215"/>
      <c r="I1031" s="215"/>
      <c r="J1031" s="215"/>
      <c r="K1031" s="215"/>
      <c r="L1031" s="215"/>
      <c r="M1031" s="160"/>
      <c r="N1031" s="215"/>
      <c r="O1031" s="222"/>
      <c r="P1031" s="240"/>
      <c r="Q1031" s="222"/>
      <c r="R1031" s="215"/>
      <c r="S1031" s="215"/>
      <c r="T1031" s="215"/>
      <c r="U1031" s="160"/>
      <c r="V1031" s="160"/>
      <c r="W1031" s="160"/>
      <c r="X1031" s="160"/>
      <c r="Y1031" s="160"/>
      <c r="Z1031" s="160"/>
      <c r="AA1031" s="160"/>
      <c r="AB1031" s="160"/>
      <c r="AC1031" s="160"/>
      <c r="AD1031" s="160"/>
      <c r="AE1031" s="160"/>
      <c r="AF1031" s="160"/>
      <c r="AG1031" s="160"/>
      <c r="AH1031" s="156"/>
      <c r="AI1031" s="160"/>
      <c r="AJ1031" s="160"/>
      <c r="AK1031" s="160"/>
      <c r="AL1031" s="160"/>
      <c r="AM1031" s="225"/>
      <c r="AN1031" s="160"/>
      <c r="AO1031" s="160"/>
      <c r="AP1031"/>
      <c r="AQ1031"/>
    </row>
    <row r="1032" spans="1:43" ht="14.4" x14ac:dyDescent="0.3">
      <c r="A1032" s="214"/>
      <c r="B1032" s="215"/>
      <c r="C1032" s="215"/>
      <c r="D1032" s="215"/>
      <c r="E1032" s="215"/>
      <c r="F1032" s="220"/>
      <c r="G1032" s="215"/>
      <c r="H1032" s="215"/>
      <c r="I1032" s="215"/>
      <c r="J1032" s="215"/>
      <c r="K1032" s="215"/>
      <c r="L1032" s="215"/>
      <c r="M1032" s="160"/>
      <c r="N1032" s="215"/>
      <c r="O1032" s="222"/>
      <c r="P1032" s="240"/>
      <c r="Q1032" s="222"/>
      <c r="R1032" s="215"/>
      <c r="S1032" s="215"/>
      <c r="T1032" s="215"/>
      <c r="U1032" s="160"/>
      <c r="V1032" s="160"/>
      <c r="W1032" s="160"/>
      <c r="X1032" s="160"/>
      <c r="Y1032" s="160"/>
      <c r="Z1032" s="160"/>
      <c r="AA1032" s="160"/>
      <c r="AB1032" s="160"/>
      <c r="AC1032" s="160"/>
      <c r="AD1032" s="160"/>
      <c r="AE1032" s="160"/>
      <c r="AF1032" s="160"/>
      <c r="AG1032" s="160"/>
      <c r="AH1032" s="156"/>
      <c r="AI1032" s="160"/>
      <c r="AJ1032" s="160"/>
      <c r="AK1032" s="160"/>
      <c r="AL1032" s="160"/>
      <c r="AM1032" s="225"/>
      <c r="AN1032" s="160"/>
      <c r="AO1032" s="160"/>
      <c r="AP1032"/>
      <c r="AQ1032"/>
    </row>
    <row r="1033" spans="1:43" ht="14.4" x14ac:dyDescent="0.3">
      <c r="A1033" s="214"/>
      <c r="B1033" s="215"/>
      <c r="C1033" s="215"/>
      <c r="D1033" s="215"/>
      <c r="E1033" s="215"/>
      <c r="F1033" s="220"/>
      <c r="G1033" s="215"/>
      <c r="H1033" s="215"/>
      <c r="I1033" s="215"/>
      <c r="J1033" s="215"/>
      <c r="K1033" s="215"/>
      <c r="L1033" s="215"/>
      <c r="M1033" s="160"/>
      <c r="N1033" s="215"/>
      <c r="O1033" s="222"/>
      <c r="P1033" s="240"/>
      <c r="Q1033" s="222"/>
      <c r="R1033" s="215"/>
      <c r="S1033" s="215"/>
      <c r="T1033" s="215"/>
      <c r="U1033" s="160"/>
      <c r="V1033" s="160"/>
      <c r="W1033" s="160"/>
      <c r="X1033" s="160"/>
      <c r="Y1033" s="160"/>
      <c r="Z1033" s="160"/>
      <c r="AA1033" s="160"/>
      <c r="AB1033" s="160"/>
      <c r="AC1033" s="160"/>
      <c r="AD1033" s="160"/>
      <c r="AE1033" s="160"/>
      <c r="AF1033" s="160"/>
      <c r="AG1033" s="160"/>
      <c r="AH1033" s="156"/>
      <c r="AI1033" s="160"/>
      <c r="AJ1033" s="160"/>
      <c r="AK1033" s="160"/>
      <c r="AL1033" s="160"/>
      <c r="AM1033" s="225"/>
      <c r="AN1033" s="160"/>
      <c r="AO1033" s="160"/>
      <c r="AP1033"/>
      <c r="AQ1033"/>
    </row>
    <row r="1034" spans="1:43" ht="14.4" x14ac:dyDescent="0.3">
      <c r="A1034" s="214"/>
      <c r="B1034" s="215"/>
      <c r="C1034" s="215"/>
      <c r="D1034" s="215"/>
      <c r="E1034" s="215"/>
      <c r="F1034" s="221"/>
      <c r="G1034" s="215"/>
      <c r="H1034" s="215"/>
      <c r="I1034" s="215"/>
      <c r="J1034" s="215"/>
      <c r="K1034" s="214"/>
      <c r="L1034" s="215"/>
      <c r="M1034" s="156"/>
      <c r="N1034" s="214"/>
      <c r="O1034" s="214"/>
      <c r="P1034" s="240"/>
      <c r="Q1034" s="215"/>
      <c r="R1034" s="215"/>
      <c r="S1034" s="215"/>
      <c r="T1034" s="215"/>
      <c r="AP1034"/>
      <c r="AQ1034"/>
    </row>
    <row r="1035" spans="1:43" ht="14.4" x14ac:dyDescent="0.3">
      <c r="A1035" s="214"/>
      <c r="B1035" s="215"/>
      <c r="C1035" s="215"/>
      <c r="D1035" s="215"/>
      <c r="E1035" s="215"/>
      <c r="F1035" s="220"/>
      <c r="G1035" s="215"/>
      <c r="H1035" s="215"/>
      <c r="I1035" s="215"/>
      <c r="J1035" s="215"/>
      <c r="K1035" s="215"/>
      <c r="L1035" s="215"/>
      <c r="M1035" s="160"/>
      <c r="N1035" s="215"/>
      <c r="O1035" s="222"/>
      <c r="P1035" s="240"/>
      <c r="Q1035" s="222"/>
      <c r="R1035" s="215"/>
      <c r="S1035" s="215"/>
      <c r="T1035" s="215"/>
      <c r="U1035" s="160"/>
      <c r="V1035" s="160"/>
      <c r="W1035" s="160"/>
      <c r="X1035" s="160"/>
      <c r="Y1035" s="160"/>
      <c r="Z1035" s="160"/>
      <c r="AA1035" s="160"/>
      <c r="AB1035" s="160"/>
      <c r="AC1035" s="160"/>
      <c r="AD1035" s="160"/>
      <c r="AE1035" s="160"/>
      <c r="AF1035" s="160"/>
      <c r="AG1035" s="160"/>
      <c r="AH1035" s="156"/>
      <c r="AI1035" s="160"/>
      <c r="AJ1035" s="160"/>
      <c r="AK1035" s="160"/>
      <c r="AL1035" s="160"/>
      <c r="AM1035" s="225"/>
      <c r="AN1035" s="160"/>
      <c r="AO1035" s="160"/>
      <c r="AP1035"/>
      <c r="AQ1035"/>
    </row>
    <row r="1036" spans="1:43" ht="14.4" x14ac:dyDescent="0.3">
      <c r="A1036" s="214"/>
      <c r="B1036" s="215"/>
      <c r="C1036" s="215"/>
      <c r="D1036" s="215"/>
      <c r="E1036" s="215"/>
      <c r="F1036" s="222"/>
      <c r="G1036" s="215"/>
      <c r="H1036" s="215"/>
      <c r="I1036" s="215"/>
      <c r="J1036" s="215"/>
      <c r="K1036" s="215"/>
      <c r="L1036" s="215"/>
      <c r="M1036" s="160"/>
      <c r="N1036" s="215"/>
      <c r="O1036" s="222"/>
      <c r="P1036" s="240"/>
      <c r="Q1036" s="222"/>
      <c r="R1036" s="215"/>
      <c r="S1036" s="215"/>
      <c r="T1036" s="215"/>
      <c r="U1036" s="160"/>
      <c r="V1036" s="160"/>
      <c r="W1036" s="160"/>
      <c r="X1036" s="160"/>
      <c r="Y1036" s="160"/>
      <c r="Z1036" s="160"/>
      <c r="AA1036" s="160"/>
      <c r="AB1036" s="160"/>
      <c r="AC1036" s="160"/>
      <c r="AD1036" s="160"/>
      <c r="AE1036" s="160"/>
      <c r="AF1036" s="160"/>
      <c r="AG1036" s="160"/>
      <c r="AH1036" s="156"/>
      <c r="AI1036" s="160"/>
      <c r="AJ1036" s="160"/>
      <c r="AK1036" s="160"/>
      <c r="AL1036" s="160"/>
      <c r="AM1036" s="225"/>
      <c r="AN1036" s="160"/>
      <c r="AO1036" s="160"/>
      <c r="AP1036"/>
      <c r="AQ1036"/>
    </row>
    <row r="1037" spans="1:43" ht="14.4" x14ac:dyDescent="0.3">
      <c r="A1037" s="214"/>
      <c r="B1037" s="215"/>
      <c r="C1037" s="215"/>
      <c r="D1037" s="215"/>
      <c r="E1037" s="215"/>
      <c r="F1037" s="220"/>
      <c r="G1037" s="215"/>
      <c r="H1037" s="215"/>
      <c r="I1037" s="215"/>
      <c r="J1037" s="215"/>
      <c r="K1037" s="215"/>
      <c r="L1037" s="215"/>
      <c r="M1037" s="160"/>
      <c r="N1037" s="215"/>
      <c r="O1037" s="222"/>
      <c r="P1037" s="240"/>
      <c r="Q1037" s="222"/>
      <c r="R1037" s="215"/>
      <c r="S1037" s="215"/>
      <c r="T1037" s="215"/>
      <c r="U1037" s="160"/>
      <c r="V1037" s="160"/>
      <c r="W1037" s="160"/>
      <c r="X1037" s="160"/>
      <c r="Y1037" s="160"/>
      <c r="Z1037" s="160"/>
      <c r="AA1037" s="160"/>
      <c r="AB1037" s="160"/>
      <c r="AC1037" s="160"/>
      <c r="AD1037" s="160"/>
      <c r="AE1037" s="160"/>
      <c r="AF1037" s="160"/>
      <c r="AG1037" s="160"/>
      <c r="AH1037" s="156"/>
      <c r="AI1037" s="160"/>
      <c r="AJ1037" s="160"/>
      <c r="AK1037" s="160"/>
      <c r="AL1037" s="160"/>
      <c r="AM1037" s="225"/>
      <c r="AN1037" s="160"/>
      <c r="AO1037" s="160"/>
      <c r="AP1037"/>
      <c r="AQ1037"/>
    </row>
    <row r="1038" spans="1:43" ht="14.4" x14ac:dyDescent="0.3">
      <c r="A1038" s="214"/>
      <c r="B1038" s="215"/>
      <c r="C1038" s="215"/>
      <c r="D1038" s="215"/>
      <c r="E1038" s="215"/>
      <c r="F1038" s="220"/>
      <c r="G1038" s="215"/>
      <c r="H1038" s="215"/>
      <c r="I1038" s="215"/>
      <c r="J1038" s="215"/>
      <c r="K1038" s="215"/>
      <c r="L1038" s="215"/>
      <c r="M1038" s="160"/>
      <c r="N1038" s="215"/>
      <c r="O1038" s="222"/>
      <c r="P1038" s="240"/>
      <c r="Q1038" s="222"/>
      <c r="R1038" s="215"/>
      <c r="S1038" s="215"/>
      <c r="T1038" s="215"/>
      <c r="U1038" s="160"/>
      <c r="V1038" s="160"/>
      <c r="W1038" s="160"/>
      <c r="X1038" s="160"/>
      <c r="Y1038" s="160"/>
      <c r="Z1038" s="160"/>
      <c r="AA1038" s="160"/>
      <c r="AB1038" s="160"/>
      <c r="AC1038" s="160"/>
      <c r="AD1038" s="160"/>
      <c r="AE1038" s="160"/>
      <c r="AF1038" s="160"/>
      <c r="AG1038" s="160"/>
      <c r="AH1038" s="156"/>
      <c r="AI1038" s="160"/>
      <c r="AJ1038" s="160"/>
      <c r="AK1038" s="160"/>
      <c r="AL1038" s="160"/>
      <c r="AM1038" s="225"/>
      <c r="AN1038" s="160"/>
      <c r="AO1038" s="160"/>
      <c r="AP1038"/>
      <c r="AQ1038"/>
    </row>
    <row r="1039" spans="1:43" ht="14.4" x14ac:dyDescent="0.3">
      <c r="A1039" s="214"/>
      <c r="B1039" s="215"/>
      <c r="C1039" s="215"/>
      <c r="D1039" s="215"/>
      <c r="E1039" s="215"/>
      <c r="F1039" s="221"/>
      <c r="G1039" s="215"/>
      <c r="H1039" s="215"/>
      <c r="I1039" s="215"/>
      <c r="J1039" s="215"/>
      <c r="K1039" s="214"/>
      <c r="L1039" s="215"/>
      <c r="M1039" s="156"/>
      <c r="N1039" s="214"/>
      <c r="O1039" s="214"/>
      <c r="P1039" s="240"/>
      <c r="Q1039" s="215"/>
      <c r="R1039" s="215"/>
      <c r="S1039" s="215"/>
      <c r="T1039" s="215"/>
      <c r="AP1039"/>
      <c r="AQ1039"/>
    </row>
    <row r="1040" spans="1:43" ht="14.4" x14ac:dyDescent="0.3">
      <c r="A1040" s="214"/>
      <c r="B1040" s="215"/>
      <c r="C1040" s="215"/>
      <c r="D1040" s="215"/>
      <c r="E1040" s="215"/>
      <c r="F1040" s="220"/>
      <c r="G1040" s="215"/>
      <c r="H1040" s="215"/>
      <c r="I1040" s="215"/>
      <c r="J1040" s="215"/>
      <c r="K1040" s="215"/>
      <c r="L1040" s="215"/>
      <c r="M1040" s="160"/>
      <c r="N1040" s="215"/>
      <c r="O1040" s="219"/>
      <c r="P1040" s="240"/>
      <c r="Q1040" s="219"/>
      <c r="R1040" s="215"/>
      <c r="S1040" s="215"/>
      <c r="T1040" s="215"/>
      <c r="U1040" s="160"/>
      <c r="V1040" s="160"/>
      <c r="W1040" s="160"/>
      <c r="X1040" s="160"/>
      <c r="Y1040" s="160"/>
      <c r="Z1040" s="160"/>
      <c r="AA1040" s="160"/>
      <c r="AB1040" s="160"/>
      <c r="AC1040" s="160"/>
      <c r="AD1040" s="160"/>
      <c r="AE1040" s="160"/>
      <c r="AF1040" s="160"/>
      <c r="AG1040" s="160"/>
      <c r="AH1040" s="156"/>
      <c r="AI1040" s="160"/>
      <c r="AJ1040" s="160"/>
      <c r="AK1040" s="160"/>
      <c r="AL1040" s="160"/>
      <c r="AM1040" s="225"/>
      <c r="AN1040" s="160"/>
      <c r="AO1040" s="160"/>
      <c r="AP1040"/>
      <c r="AQ1040"/>
    </row>
    <row r="1041" spans="1:43" ht="14.4" x14ac:dyDescent="0.3">
      <c r="A1041" s="214"/>
      <c r="B1041" s="215"/>
      <c r="C1041" s="215"/>
      <c r="D1041" s="215"/>
      <c r="E1041" s="215"/>
      <c r="F1041" s="221"/>
      <c r="G1041" s="215"/>
      <c r="H1041" s="215"/>
      <c r="I1041" s="215"/>
      <c r="J1041" s="215"/>
      <c r="K1041" s="214"/>
      <c r="L1041" s="215"/>
      <c r="M1041" s="156"/>
      <c r="N1041" s="214"/>
      <c r="O1041" s="214"/>
      <c r="P1041" s="240"/>
      <c r="Q1041" s="215"/>
      <c r="R1041" s="215"/>
      <c r="S1041" s="215"/>
      <c r="T1041" s="215"/>
      <c r="AP1041"/>
      <c r="AQ1041"/>
    </row>
    <row r="1042" spans="1:43" ht="14.4" x14ac:dyDescent="0.3">
      <c r="A1042" s="214"/>
      <c r="B1042" s="215"/>
      <c r="C1042" s="215"/>
      <c r="D1042" s="215"/>
      <c r="E1042" s="215"/>
      <c r="F1042" s="221"/>
      <c r="G1042" s="215"/>
      <c r="H1042" s="215"/>
      <c r="I1042" s="215"/>
      <c r="J1042" s="215"/>
      <c r="K1042" s="214"/>
      <c r="L1042" s="215"/>
      <c r="M1042" s="156"/>
      <c r="N1042" s="214"/>
      <c r="O1042" s="214"/>
      <c r="P1042" s="240"/>
      <c r="Q1042" s="215"/>
      <c r="R1042" s="215"/>
      <c r="S1042" s="215"/>
      <c r="T1042" s="215"/>
      <c r="AP1042"/>
      <c r="AQ1042"/>
    </row>
    <row r="1043" spans="1:43" ht="14.4" x14ac:dyDescent="0.3">
      <c r="A1043" s="214"/>
      <c r="B1043" s="215"/>
      <c r="C1043" s="215"/>
      <c r="D1043" s="215"/>
      <c r="E1043" s="215"/>
      <c r="F1043" s="221"/>
      <c r="G1043" s="215"/>
      <c r="H1043" s="215"/>
      <c r="I1043" s="215"/>
      <c r="J1043" s="215"/>
      <c r="K1043" s="214"/>
      <c r="L1043" s="215"/>
      <c r="M1043" s="156"/>
      <c r="N1043" s="214"/>
      <c r="O1043" s="214"/>
      <c r="P1043" s="240"/>
      <c r="Q1043" s="215"/>
      <c r="R1043" s="215"/>
      <c r="S1043" s="215"/>
      <c r="T1043" s="215"/>
      <c r="AP1043"/>
      <c r="AQ1043"/>
    </row>
    <row r="1044" spans="1:43" ht="14.4" x14ac:dyDescent="0.3">
      <c r="A1044" s="214"/>
      <c r="B1044" s="215"/>
      <c r="C1044" s="215"/>
      <c r="D1044" s="215"/>
      <c r="E1044" s="215"/>
      <c r="F1044" s="221"/>
      <c r="G1044" s="215"/>
      <c r="H1044" s="215"/>
      <c r="I1044" s="215"/>
      <c r="J1044" s="215"/>
      <c r="K1044" s="214"/>
      <c r="L1044" s="215"/>
      <c r="M1044" s="226"/>
      <c r="N1044" s="214"/>
      <c r="O1044" s="214"/>
      <c r="P1044" s="240"/>
      <c r="Q1044" s="215"/>
      <c r="R1044" s="215"/>
      <c r="S1044" s="215"/>
      <c r="T1044" s="215"/>
      <c r="AP1044"/>
      <c r="AQ1044"/>
    </row>
    <row r="1045" spans="1:43" ht="14.4" x14ac:dyDescent="0.3">
      <c r="A1045" s="214"/>
      <c r="B1045" s="215"/>
      <c r="C1045" s="215"/>
      <c r="D1045" s="215"/>
      <c r="E1045" s="215"/>
      <c r="F1045" s="221"/>
      <c r="G1045" s="215"/>
      <c r="H1045" s="215"/>
      <c r="I1045" s="215"/>
      <c r="J1045" s="215"/>
      <c r="K1045" s="214"/>
      <c r="L1045" s="215"/>
      <c r="M1045" s="156"/>
      <c r="N1045" s="214"/>
      <c r="O1045" s="214"/>
      <c r="P1045" s="240"/>
      <c r="Q1045" s="215"/>
      <c r="R1045" s="215"/>
      <c r="S1045" s="215"/>
      <c r="T1045" s="215"/>
      <c r="AP1045"/>
      <c r="AQ1045"/>
    </row>
    <row r="1046" spans="1:43" ht="14.4" x14ac:dyDescent="0.3">
      <c r="A1046" s="214"/>
      <c r="B1046" s="215"/>
      <c r="C1046" s="215"/>
      <c r="D1046" s="215"/>
      <c r="E1046" s="215"/>
      <c r="F1046" s="221"/>
      <c r="G1046" s="215"/>
      <c r="H1046" s="215"/>
      <c r="I1046" s="215"/>
      <c r="J1046" s="215"/>
      <c r="K1046" s="214"/>
      <c r="L1046" s="215"/>
      <c r="M1046" s="156"/>
      <c r="N1046" s="214"/>
      <c r="O1046" s="214"/>
      <c r="P1046" s="240"/>
      <c r="Q1046" s="215"/>
      <c r="R1046" s="215"/>
      <c r="S1046" s="215"/>
      <c r="T1046" s="215"/>
      <c r="AP1046"/>
      <c r="AQ1046"/>
    </row>
    <row r="1047" spans="1:43" ht="14.4" x14ac:dyDescent="0.3">
      <c r="A1047" s="214"/>
      <c r="B1047" s="215"/>
      <c r="C1047" s="215"/>
      <c r="D1047" s="215"/>
      <c r="E1047" s="215"/>
      <c r="F1047" s="221"/>
      <c r="G1047" s="215"/>
      <c r="H1047" s="215"/>
      <c r="I1047" s="215"/>
      <c r="J1047" s="215"/>
      <c r="K1047" s="214"/>
      <c r="L1047" s="215"/>
      <c r="M1047" s="156"/>
      <c r="N1047" s="214"/>
      <c r="O1047" s="214"/>
      <c r="P1047" s="240"/>
      <c r="Q1047" s="215"/>
      <c r="R1047" s="215"/>
      <c r="S1047" s="215"/>
      <c r="T1047" s="215"/>
      <c r="AP1047"/>
      <c r="AQ1047"/>
    </row>
    <row r="1048" spans="1:43" ht="14.4" x14ac:dyDescent="0.3">
      <c r="A1048" s="214"/>
      <c r="B1048" s="215"/>
      <c r="C1048" s="215"/>
      <c r="D1048" s="215"/>
      <c r="E1048" s="215"/>
      <c r="F1048" s="221"/>
      <c r="G1048" s="215"/>
      <c r="H1048" s="215"/>
      <c r="I1048" s="215"/>
      <c r="J1048" s="215"/>
      <c r="K1048" s="214"/>
      <c r="L1048" s="215"/>
      <c r="M1048" s="222"/>
      <c r="N1048" s="214"/>
      <c r="O1048" s="214"/>
      <c r="P1048" s="240"/>
      <c r="Q1048" s="215"/>
      <c r="R1048" s="215"/>
      <c r="S1048" s="215"/>
      <c r="T1048" s="215"/>
      <c r="AP1048"/>
      <c r="AQ1048"/>
    </row>
    <row r="1049" spans="1:43" ht="14.4" x14ac:dyDescent="0.3">
      <c r="A1049" s="214"/>
      <c r="B1049" s="215"/>
      <c r="C1049" s="215"/>
      <c r="D1049" s="215"/>
      <c r="E1049" s="215"/>
      <c r="F1049" s="221"/>
      <c r="G1049" s="215"/>
      <c r="H1049" s="215"/>
      <c r="I1049" s="215"/>
      <c r="J1049" s="215"/>
      <c r="K1049" s="214"/>
      <c r="L1049" s="215"/>
      <c r="M1049" s="156"/>
      <c r="N1049" s="214"/>
      <c r="O1049" s="214"/>
      <c r="P1049" s="240"/>
      <c r="Q1049" s="215"/>
      <c r="R1049" s="215"/>
      <c r="S1049" s="215"/>
      <c r="T1049" s="215"/>
      <c r="AP1049"/>
      <c r="AQ1049"/>
    </row>
    <row r="1050" spans="1:43" ht="14.4" x14ac:dyDescent="0.3">
      <c r="A1050" s="214"/>
      <c r="B1050" s="215"/>
      <c r="C1050" s="215"/>
      <c r="D1050" s="215"/>
      <c r="E1050" s="215"/>
      <c r="F1050" s="221"/>
      <c r="G1050" s="215"/>
      <c r="H1050" s="215"/>
      <c r="I1050" s="215"/>
      <c r="J1050" s="215"/>
      <c r="K1050" s="214"/>
      <c r="L1050" s="215"/>
      <c r="M1050" s="156"/>
      <c r="N1050" s="214"/>
      <c r="O1050" s="214"/>
      <c r="P1050" s="240"/>
      <c r="Q1050" s="215"/>
      <c r="R1050" s="215"/>
      <c r="S1050" s="215"/>
      <c r="T1050" s="215"/>
      <c r="AP1050"/>
      <c r="AQ1050"/>
    </row>
    <row r="1051" spans="1:43" ht="14.4" x14ac:dyDescent="0.3">
      <c r="A1051" s="214"/>
      <c r="B1051" s="215"/>
      <c r="C1051" s="215"/>
      <c r="D1051" s="215"/>
      <c r="E1051" s="215"/>
      <c r="F1051" s="221"/>
      <c r="G1051" s="215"/>
      <c r="H1051" s="215"/>
      <c r="I1051" s="215"/>
      <c r="J1051" s="215"/>
      <c r="K1051" s="214"/>
      <c r="L1051" s="215"/>
      <c r="M1051" s="156"/>
      <c r="N1051" s="214"/>
      <c r="O1051" s="214"/>
      <c r="P1051" s="240"/>
      <c r="Q1051" s="215"/>
      <c r="R1051" s="215"/>
      <c r="S1051" s="215"/>
      <c r="T1051" s="215"/>
      <c r="AP1051"/>
      <c r="AQ1051"/>
    </row>
    <row r="1052" spans="1:43" ht="14.4" x14ac:dyDescent="0.3">
      <c r="A1052" s="214"/>
      <c r="B1052" s="215"/>
      <c r="C1052" s="215"/>
      <c r="D1052" s="215"/>
      <c r="E1052" s="215"/>
      <c r="F1052" s="220"/>
      <c r="G1052" s="215"/>
      <c r="H1052" s="215"/>
      <c r="I1052" s="215"/>
      <c r="J1052" s="215"/>
      <c r="K1052" s="215"/>
      <c r="L1052" s="215"/>
      <c r="M1052" s="160"/>
      <c r="N1052" s="215"/>
      <c r="O1052" s="222"/>
      <c r="P1052" s="240"/>
      <c r="Q1052" s="222"/>
      <c r="R1052" s="215"/>
      <c r="S1052" s="215"/>
      <c r="T1052" s="215"/>
      <c r="U1052" s="160"/>
      <c r="V1052" s="160"/>
      <c r="W1052" s="160"/>
      <c r="X1052" s="160"/>
      <c r="Y1052" s="160"/>
      <c r="Z1052" s="160"/>
      <c r="AA1052" s="160"/>
      <c r="AB1052" s="160"/>
      <c r="AC1052" s="160"/>
      <c r="AD1052" s="160"/>
      <c r="AE1052" s="160"/>
      <c r="AF1052" s="160"/>
      <c r="AG1052" s="160"/>
      <c r="AH1052" s="156"/>
      <c r="AI1052" s="160"/>
      <c r="AJ1052" s="160"/>
      <c r="AK1052" s="160"/>
      <c r="AL1052" s="160"/>
      <c r="AM1052" s="225"/>
      <c r="AN1052" s="160"/>
      <c r="AO1052" s="160"/>
      <c r="AP1052"/>
      <c r="AQ1052"/>
    </row>
    <row r="1053" spans="1:43" ht="14.4" x14ac:dyDescent="0.3">
      <c r="A1053" s="214"/>
      <c r="B1053" s="215"/>
      <c r="C1053" s="215"/>
      <c r="D1053" s="215"/>
      <c r="E1053" s="215"/>
      <c r="F1053" s="220"/>
      <c r="G1053" s="215"/>
      <c r="H1053" s="215"/>
      <c r="I1053" s="215"/>
      <c r="J1053" s="215"/>
      <c r="K1053" s="215"/>
      <c r="L1053" s="215"/>
      <c r="M1053" s="160"/>
      <c r="N1053" s="215"/>
      <c r="O1053" s="222"/>
      <c r="P1053" s="240"/>
      <c r="Q1053" s="222"/>
      <c r="R1053" s="215"/>
      <c r="S1053" s="215"/>
      <c r="T1053" s="215"/>
      <c r="U1053" s="160"/>
      <c r="V1053" s="160"/>
      <c r="W1053" s="160"/>
      <c r="X1053" s="160"/>
      <c r="Y1053" s="160"/>
      <c r="Z1053" s="160"/>
      <c r="AA1053" s="160"/>
      <c r="AB1053" s="160"/>
      <c r="AC1053" s="160"/>
      <c r="AD1053" s="160"/>
      <c r="AE1053" s="160"/>
      <c r="AF1053" s="160"/>
      <c r="AG1053" s="160"/>
      <c r="AH1053" s="156"/>
      <c r="AI1053" s="160"/>
      <c r="AJ1053" s="160"/>
      <c r="AK1053" s="160"/>
      <c r="AL1053" s="160"/>
      <c r="AM1053" s="225"/>
      <c r="AN1053" s="160"/>
      <c r="AO1053" s="160"/>
      <c r="AP1053"/>
      <c r="AQ1053"/>
    </row>
    <row r="1054" spans="1:43" ht="14.4" x14ac:dyDescent="0.3">
      <c r="A1054" s="214"/>
      <c r="B1054" s="215"/>
      <c r="C1054" s="215"/>
      <c r="D1054" s="215"/>
      <c r="E1054" s="215"/>
      <c r="F1054" s="220"/>
      <c r="G1054" s="215"/>
      <c r="H1054" s="215"/>
      <c r="I1054" s="215"/>
      <c r="J1054" s="215"/>
      <c r="K1054" s="215"/>
      <c r="L1054" s="215"/>
      <c r="M1054" s="160"/>
      <c r="N1054" s="215"/>
      <c r="O1054" s="222"/>
      <c r="P1054" s="240"/>
      <c r="Q1054" s="222"/>
      <c r="R1054" s="215"/>
      <c r="S1054" s="215"/>
      <c r="T1054" s="215"/>
      <c r="U1054" s="160"/>
      <c r="V1054" s="160"/>
      <c r="W1054" s="160"/>
      <c r="X1054" s="160"/>
      <c r="Y1054" s="160"/>
      <c r="Z1054" s="160"/>
      <c r="AA1054" s="160"/>
      <c r="AB1054" s="160"/>
      <c r="AC1054" s="160"/>
      <c r="AD1054" s="160"/>
      <c r="AE1054" s="160"/>
      <c r="AF1054" s="160"/>
      <c r="AG1054" s="160"/>
      <c r="AH1054" s="156"/>
      <c r="AI1054" s="160"/>
      <c r="AJ1054" s="160"/>
      <c r="AK1054" s="160"/>
      <c r="AL1054" s="160"/>
      <c r="AM1054" s="225"/>
      <c r="AN1054" s="160"/>
      <c r="AO1054" s="160"/>
      <c r="AP1054"/>
      <c r="AQ1054"/>
    </row>
    <row r="1055" spans="1:43" ht="14.4" x14ac:dyDescent="0.3">
      <c r="A1055" s="214"/>
      <c r="B1055" s="215"/>
      <c r="C1055" s="215"/>
      <c r="D1055" s="215"/>
      <c r="E1055" s="215"/>
      <c r="F1055" s="221"/>
      <c r="G1055" s="215"/>
      <c r="H1055" s="215"/>
      <c r="I1055" s="215"/>
      <c r="J1055" s="215"/>
      <c r="K1055" s="214"/>
      <c r="L1055" s="215"/>
      <c r="M1055" s="219"/>
      <c r="N1055" s="214"/>
      <c r="O1055" s="214"/>
      <c r="P1055" s="240"/>
      <c r="Q1055" s="215"/>
      <c r="R1055" s="215"/>
      <c r="S1055" s="215"/>
      <c r="T1055" s="215"/>
      <c r="AP1055"/>
      <c r="AQ1055"/>
    </row>
    <row r="1056" spans="1:43" ht="14.4" x14ac:dyDescent="0.3">
      <c r="A1056" s="214"/>
      <c r="B1056" s="215"/>
      <c r="C1056" s="215"/>
      <c r="D1056" s="215"/>
      <c r="E1056" s="215"/>
      <c r="F1056" s="220"/>
      <c r="G1056" s="215"/>
      <c r="H1056" s="215"/>
      <c r="I1056" s="215"/>
      <c r="J1056" s="215"/>
      <c r="K1056" s="215"/>
      <c r="L1056" s="215"/>
      <c r="M1056" s="160"/>
      <c r="N1056" s="215"/>
      <c r="O1056" s="222"/>
      <c r="P1056" s="240"/>
      <c r="Q1056" s="222"/>
      <c r="R1056" s="215"/>
      <c r="S1056" s="215"/>
      <c r="T1056" s="215"/>
      <c r="U1056" s="160"/>
      <c r="V1056" s="160"/>
      <c r="W1056" s="160"/>
      <c r="X1056" s="160"/>
      <c r="Y1056" s="160"/>
      <c r="Z1056" s="160"/>
      <c r="AA1056" s="160"/>
      <c r="AB1056" s="160"/>
      <c r="AC1056" s="160"/>
      <c r="AD1056" s="160"/>
      <c r="AE1056" s="160"/>
      <c r="AF1056" s="160"/>
      <c r="AG1056" s="160"/>
      <c r="AH1056" s="156"/>
      <c r="AI1056" s="160"/>
      <c r="AJ1056" s="160"/>
      <c r="AK1056" s="160"/>
      <c r="AL1056" s="160"/>
      <c r="AM1056" s="225"/>
      <c r="AN1056" s="160"/>
      <c r="AO1056" s="160"/>
      <c r="AP1056"/>
      <c r="AQ1056"/>
    </row>
    <row r="1057" spans="1:45" ht="14.4" x14ac:dyDescent="0.3">
      <c r="A1057" s="214"/>
      <c r="B1057" s="215"/>
      <c r="C1057" s="215"/>
      <c r="D1057" s="215"/>
      <c r="E1057" s="215"/>
      <c r="F1057" s="220"/>
      <c r="G1057" s="215"/>
      <c r="H1057" s="215"/>
      <c r="I1057" s="215"/>
      <c r="J1057" s="215"/>
      <c r="K1057" s="215"/>
      <c r="L1057" s="215"/>
      <c r="M1057" s="160"/>
      <c r="N1057" s="215"/>
      <c r="O1057" s="222"/>
      <c r="P1057" s="240"/>
      <c r="Q1057" s="222"/>
      <c r="R1057" s="215"/>
      <c r="S1057" s="215"/>
      <c r="T1057" s="215"/>
      <c r="U1057" s="160"/>
      <c r="V1057" s="160"/>
      <c r="W1057" s="160"/>
      <c r="X1057" s="160"/>
      <c r="Y1057" s="160"/>
      <c r="Z1057" s="160"/>
      <c r="AA1057" s="160"/>
      <c r="AB1057" s="160"/>
      <c r="AC1057" s="160"/>
      <c r="AD1057" s="160"/>
      <c r="AE1057" s="160"/>
      <c r="AF1057" s="160"/>
      <c r="AG1057" s="160"/>
      <c r="AH1057" s="156"/>
      <c r="AI1057" s="160"/>
      <c r="AJ1057" s="160"/>
      <c r="AK1057" s="160"/>
      <c r="AL1057" s="160"/>
      <c r="AM1057" s="225"/>
      <c r="AN1057" s="160"/>
      <c r="AO1057" s="160"/>
      <c r="AP1057"/>
      <c r="AQ1057"/>
    </row>
    <row r="1058" spans="1:45" ht="14.4" x14ac:dyDescent="0.3">
      <c r="A1058" s="214"/>
      <c r="B1058" s="215"/>
      <c r="C1058" s="215"/>
      <c r="D1058" s="215"/>
      <c r="E1058" s="215"/>
      <c r="F1058" s="220"/>
      <c r="G1058" s="215"/>
      <c r="H1058" s="215"/>
      <c r="I1058" s="215"/>
      <c r="J1058" s="215"/>
      <c r="K1058" s="215"/>
      <c r="L1058" s="215"/>
      <c r="M1058" s="160"/>
      <c r="N1058" s="215"/>
      <c r="O1058" s="222"/>
      <c r="P1058" s="240"/>
      <c r="Q1058" s="222"/>
      <c r="R1058" s="215"/>
      <c r="S1058" s="215"/>
      <c r="T1058" s="215"/>
      <c r="U1058" s="160"/>
      <c r="V1058" s="160"/>
      <c r="W1058" s="160"/>
      <c r="X1058" s="160"/>
      <c r="Y1058" s="160"/>
      <c r="Z1058" s="160"/>
      <c r="AA1058" s="160"/>
      <c r="AB1058" s="160"/>
      <c r="AC1058" s="160"/>
      <c r="AD1058" s="160"/>
      <c r="AE1058" s="160"/>
      <c r="AF1058" s="160"/>
      <c r="AG1058" s="160"/>
      <c r="AH1058" s="156"/>
      <c r="AI1058" s="160"/>
      <c r="AJ1058" s="160"/>
      <c r="AK1058" s="160"/>
      <c r="AL1058" s="160"/>
      <c r="AM1058" s="225"/>
      <c r="AN1058" s="160"/>
      <c r="AO1058" s="160"/>
      <c r="AP1058"/>
      <c r="AQ1058"/>
    </row>
    <row r="1059" spans="1:45" ht="14.4" x14ac:dyDescent="0.3">
      <c r="A1059" s="214"/>
      <c r="B1059" s="215"/>
      <c r="C1059" s="215"/>
      <c r="D1059" s="215"/>
      <c r="E1059" s="215"/>
      <c r="F1059" s="220"/>
      <c r="G1059" s="215"/>
      <c r="H1059" s="215"/>
      <c r="I1059" s="215"/>
      <c r="J1059" s="215"/>
      <c r="K1059" s="215"/>
      <c r="L1059" s="215"/>
      <c r="M1059" s="160"/>
      <c r="N1059" s="215"/>
      <c r="O1059" s="222"/>
      <c r="P1059" s="240"/>
      <c r="Q1059" s="222"/>
      <c r="R1059" s="215"/>
      <c r="S1059" s="215"/>
      <c r="T1059" s="215"/>
      <c r="U1059" s="160"/>
      <c r="V1059" s="160"/>
      <c r="W1059" s="160"/>
      <c r="X1059" s="160"/>
      <c r="Y1059" s="160"/>
      <c r="Z1059" s="160"/>
      <c r="AA1059" s="160"/>
      <c r="AB1059" s="160"/>
      <c r="AC1059" s="160"/>
      <c r="AD1059" s="160"/>
      <c r="AE1059" s="160"/>
      <c r="AF1059" s="160"/>
      <c r="AG1059" s="160"/>
      <c r="AH1059" s="156"/>
      <c r="AI1059" s="160"/>
      <c r="AJ1059" s="160"/>
      <c r="AK1059" s="160"/>
      <c r="AL1059" s="160"/>
      <c r="AM1059" s="225"/>
      <c r="AN1059" s="160"/>
      <c r="AO1059" s="160"/>
      <c r="AP1059"/>
      <c r="AQ1059"/>
    </row>
    <row r="1060" spans="1:45" ht="14.4" x14ac:dyDescent="0.3">
      <c r="A1060" s="214"/>
      <c r="B1060" s="215"/>
      <c r="C1060" s="215"/>
      <c r="D1060" s="215"/>
      <c r="E1060" s="215"/>
      <c r="F1060" s="220"/>
      <c r="G1060" s="215"/>
      <c r="H1060" s="215"/>
      <c r="I1060" s="215"/>
      <c r="J1060" s="215"/>
      <c r="K1060" s="215"/>
      <c r="L1060" s="215"/>
      <c r="M1060" s="160"/>
      <c r="N1060" s="215"/>
      <c r="O1060" s="222"/>
      <c r="P1060" s="240"/>
      <c r="Q1060" s="222"/>
      <c r="R1060" s="215"/>
      <c r="S1060" s="215"/>
      <c r="T1060" s="215"/>
      <c r="U1060" s="160"/>
      <c r="V1060" s="160"/>
      <c r="W1060" s="160"/>
      <c r="X1060" s="160"/>
      <c r="Y1060" s="160"/>
      <c r="Z1060" s="160"/>
      <c r="AA1060" s="160"/>
      <c r="AB1060" s="160"/>
      <c r="AC1060" s="160"/>
      <c r="AD1060" s="160"/>
      <c r="AE1060" s="160"/>
      <c r="AF1060" s="160"/>
      <c r="AG1060" s="160"/>
      <c r="AH1060" s="156"/>
      <c r="AI1060" s="160"/>
      <c r="AJ1060" s="160"/>
      <c r="AK1060" s="160"/>
      <c r="AL1060" s="160"/>
      <c r="AM1060" s="225"/>
      <c r="AN1060" s="160"/>
      <c r="AO1060" s="160"/>
      <c r="AP1060"/>
      <c r="AQ1060"/>
    </row>
    <row r="1061" spans="1:45" ht="14.4" x14ac:dyDescent="0.3">
      <c r="A1061" s="214"/>
      <c r="B1061" s="215"/>
      <c r="C1061" s="215"/>
      <c r="D1061" s="215"/>
      <c r="E1061" s="215"/>
      <c r="F1061" s="221"/>
      <c r="G1061" s="215"/>
      <c r="H1061" s="215"/>
      <c r="I1061" s="215"/>
      <c r="J1061" s="215"/>
      <c r="K1061" s="214"/>
      <c r="L1061" s="215"/>
      <c r="M1061" s="156"/>
      <c r="N1061" s="214"/>
      <c r="O1061" s="214"/>
      <c r="P1061" s="240"/>
      <c r="Q1061" s="215"/>
      <c r="R1061" s="215"/>
      <c r="S1061" s="215"/>
      <c r="T1061" s="215"/>
      <c r="AP1061"/>
      <c r="AQ1061"/>
    </row>
    <row r="1062" spans="1:45" ht="14.4" x14ac:dyDescent="0.3">
      <c r="A1062" s="214"/>
      <c r="B1062" s="215"/>
      <c r="C1062" s="215"/>
      <c r="D1062" s="215"/>
      <c r="E1062" s="215"/>
      <c r="F1062" s="220"/>
      <c r="G1062" s="215"/>
      <c r="H1062" s="215"/>
      <c r="I1062" s="215"/>
      <c r="J1062" s="215"/>
      <c r="K1062" s="215"/>
      <c r="L1062" s="215"/>
      <c r="M1062" s="160"/>
      <c r="N1062" s="215"/>
      <c r="O1062" s="222"/>
      <c r="P1062" s="240"/>
      <c r="Q1062" s="222"/>
      <c r="R1062" s="215"/>
      <c r="S1062" s="215"/>
      <c r="T1062" s="215"/>
      <c r="U1062" s="160"/>
      <c r="V1062" s="160"/>
      <c r="W1062" s="160"/>
      <c r="X1062" s="160"/>
      <c r="Y1062" s="160"/>
      <c r="Z1062" s="160"/>
      <c r="AA1062" s="160"/>
      <c r="AB1062" s="160"/>
      <c r="AC1062" s="160"/>
      <c r="AD1062" s="160"/>
      <c r="AE1062" s="160"/>
      <c r="AF1062" s="160"/>
      <c r="AG1062" s="160"/>
      <c r="AH1062" s="156"/>
      <c r="AI1062" s="160"/>
      <c r="AJ1062" s="160"/>
      <c r="AK1062" s="160"/>
      <c r="AL1062" s="160"/>
      <c r="AM1062" s="225"/>
      <c r="AN1062" s="160"/>
      <c r="AO1062" s="160"/>
      <c r="AP1062"/>
      <c r="AQ1062"/>
    </row>
    <row r="1063" spans="1:45" ht="14.4" x14ac:dyDescent="0.3">
      <c r="A1063" s="214"/>
      <c r="B1063" s="215"/>
      <c r="C1063" s="215"/>
      <c r="D1063" s="215"/>
      <c r="E1063" s="215"/>
      <c r="F1063" s="220"/>
      <c r="G1063" s="215"/>
      <c r="H1063" s="215"/>
      <c r="I1063" s="215"/>
      <c r="J1063" s="215"/>
      <c r="K1063" s="215"/>
      <c r="L1063" s="215"/>
      <c r="M1063" s="160"/>
      <c r="N1063" s="215"/>
      <c r="O1063" s="222"/>
      <c r="P1063" s="240"/>
      <c r="Q1063" s="222"/>
      <c r="R1063" s="215"/>
      <c r="S1063" s="215"/>
      <c r="T1063" s="215"/>
      <c r="U1063" s="160"/>
      <c r="V1063" s="160"/>
      <c r="W1063" s="160"/>
      <c r="X1063" s="160"/>
      <c r="Y1063" s="160"/>
      <c r="Z1063" s="160"/>
      <c r="AA1063" s="160"/>
      <c r="AB1063" s="160"/>
      <c r="AC1063" s="160"/>
      <c r="AD1063" s="160"/>
      <c r="AE1063" s="160"/>
      <c r="AF1063" s="160"/>
      <c r="AG1063" s="160"/>
      <c r="AH1063" s="156"/>
      <c r="AI1063" s="160"/>
      <c r="AJ1063" s="160"/>
      <c r="AK1063" s="160"/>
      <c r="AL1063" s="160"/>
      <c r="AM1063" s="225"/>
      <c r="AN1063" s="160"/>
      <c r="AO1063" s="160"/>
      <c r="AP1063"/>
      <c r="AQ1063"/>
    </row>
    <row r="1064" spans="1:45" ht="14.4" x14ac:dyDescent="0.3">
      <c r="A1064" s="214"/>
      <c r="B1064" s="215"/>
      <c r="C1064" s="215"/>
      <c r="D1064" s="215"/>
      <c r="E1064" s="215"/>
      <c r="F1064" s="220"/>
      <c r="G1064" s="215"/>
      <c r="H1064" s="215"/>
      <c r="I1064" s="215"/>
      <c r="J1064" s="215"/>
      <c r="K1064" s="215"/>
      <c r="L1064" s="215"/>
      <c r="M1064" s="160"/>
      <c r="N1064" s="215"/>
      <c r="O1064" s="222"/>
      <c r="P1064" s="240"/>
      <c r="Q1064" s="222"/>
      <c r="R1064" s="215"/>
      <c r="S1064" s="215"/>
      <c r="T1064" s="215"/>
      <c r="U1064" s="160"/>
      <c r="V1064" s="160"/>
      <c r="W1064" s="160"/>
      <c r="X1064" s="160"/>
      <c r="Y1064" s="160"/>
      <c r="Z1064" s="160"/>
      <c r="AA1064" s="160"/>
      <c r="AB1064" s="160"/>
      <c r="AC1064" s="160"/>
      <c r="AD1064" s="160"/>
      <c r="AE1064" s="160"/>
      <c r="AF1064" s="160"/>
      <c r="AG1064" s="160"/>
      <c r="AH1064" s="156"/>
      <c r="AI1064" s="160"/>
      <c r="AJ1064" s="160"/>
      <c r="AK1064" s="160"/>
      <c r="AL1064" s="160"/>
      <c r="AM1064" s="225"/>
      <c r="AN1064" s="160"/>
      <c r="AO1064" s="160"/>
      <c r="AP1064"/>
      <c r="AQ1064"/>
    </row>
    <row r="1065" spans="1:45" ht="14.4" x14ac:dyDescent="0.3">
      <c r="A1065" s="214"/>
      <c r="B1065" s="215"/>
      <c r="C1065" s="215"/>
      <c r="D1065" s="215"/>
      <c r="E1065" s="215"/>
      <c r="F1065" s="221"/>
      <c r="G1065" s="215"/>
      <c r="H1065" s="215"/>
      <c r="I1065" s="215"/>
      <c r="J1065" s="215"/>
      <c r="K1065" s="214"/>
      <c r="L1065" s="215"/>
      <c r="M1065" s="156"/>
      <c r="N1065" s="214"/>
      <c r="O1065" s="214"/>
      <c r="P1065" s="240"/>
      <c r="Q1065" s="215"/>
      <c r="R1065" s="215"/>
      <c r="S1065" s="215"/>
      <c r="T1065" s="215"/>
      <c r="AP1065"/>
      <c r="AQ1065"/>
    </row>
    <row r="1066" spans="1:45" ht="14.4" x14ac:dyDescent="0.3">
      <c r="A1066" s="214"/>
      <c r="B1066" s="215"/>
      <c r="C1066" s="215"/>
      <c r="D1066" s="215"/>
      <c r="E1066" s="215"/>
      <c r="F1066" s="221"/>
      <c r="G1066" s="215"/>
      <c r="H1066" s="215"/>
      <c r="I1066" s="215"/>
      <c r="J1066" s="215"/>
      <c r="K1066" s="214"/>
      <c r="L1066" s="215"/>
      <c r="M1066" s="156"/>
      <c r="N1066" s="214"/>
      <c r="O1066" s="214"/>
      <c r="P1066" s="240"/>
      <c r="Q1066" s="215"/>
      <c r="R1066" s="215"/>
      <c r="S1066" s="215"/>
      <c r="T1066" s="215"/>
      <c r="AP1066"/>
      <c r="AQ1066"/>
    </row>
    <row r="1067" spans="1:45" ht="14.4" x14ac:dyDescent="0.3">
      <c r="A1067" s="214"/>
      <c r="B1067" s="215"/>
      <c r="C1067" s="215"/>
      <c r="D1067" s="215"/>
      <c r="E1067" s="215"/>
      <c r="F1067" s="220"/>
      <c r="G1067" s="215"/>
      <c r="H1067" s="215"/>
      <c r="I1067" s="215"/>
      <c r="J1067" s="215"/>
      <c r="K1067" s="215"/>
      <c r="L1067" s="215"/>
      <c r="M1067" s="160"/>
      <c r="N1067" s="215"/>
      <c r="O1067" s="222"/>
      <c r="P1067" s="240"/>
      <c r="Q1067" s="222"/>
      <c r="R1067" s="215"/>
      <c r="S1067" s="215"/>
      <c r="T1067" s="215"/>
      <c r="U1067" s="160"/>
      <c r="V1067" s="160"/>
      <c r="W1067" s="160"/>
      <c r="X1067" s="160"/>
      <c r="Y1067" s="160"/>
      <c r="Z1067" s="160"/>
      <c r="AA1067" s="160"/>
      <c r="AB1067" s="160"/>
      <c r="AC1067" s="160"/>
      <c r="AD1067" s="160"/>
      <c r="AE1067" s="160"/>
      <c r="AF1067" s="160"/>
      <c r="AG1067" s="160"/>
      <c r="AH1067" s="156"/>
      <c r="AI1067" s="160"/>
      <c r="AJ1067" s="160"/>
      <c r="AK1067" s="160"/>
      <c r="AL1067" s="160"/>
      <c r="AM1067" s="225"/>
      <c r="AN1067" s="160"/>
      <c r="AO1067" s="160"/>
      <c r="AP1067"/>
      <c r="AQ1067"/>
    </row>
    <row r="1068" spans="1:45" ht="14.4" x14ac:dyDescent="0.3">
      <c r="A1068" s="214"/>
      <c r="B1068" s="215"/>
      <c r="C1068" s="215"/>
      <c r="D1068" s="215"/>
      <c r="E1068" s="215"/>
      <c r="F1068" s="220"/>
      <c r="G1068" s="215"/>
      <c r="H1068" s="215"/>
      <c r="I1068" s="215"/>
      <c r="J1068" s="215"/>
      <c r="K1068" s="215"/>
      <c r="L1068" s="215"/>
      <c r="M1068" s="215"/>
      <c r="N1068" s="215"/>
      <c r="O1068" s="222"/>
      <c r="P1068" s="240"/>
      <c r="Q1068" s="222"/>
      <c r="R1068" s="215"/>
      <c r="S1068" s="215"/>
      <c r="T1068" s="215"/>
      <c r="U1068" s="160"/>
      <c r="V1068" s="160"/>
      <c r="W1068" s="160"/>
      <c r="X1068" s="160"/>
      <c r="Y1068" s="160"/>
      <c r="Z1068" s="160"/>
      <c r="AA1068" s="160"/>
      <c r="AB1068" s="160"/>
      <c r="AC1068" s="160"/>
      <c r="AD1068" s="160"/>
      <c r="AE1068" s="160"/>
      <c r="AF1068" s="160"/>
      <c r="AG1068" s="160"/>
      <c r="AH1068" s="156"/>
      <c r="AI1068" s="160"/>
      <c r="AJ1068" s="160"/>
      <c r="AK1068" s="160"/>
      <c r="AL1068" s="160"/>
      <c r="AM1068" s="225"/>
      <c r="AN1068" s="160"/>
      <c r="AO1068" s="160"/>
      <c r="AP1068"/>
      <c r="AQ1068"/>
      <c r="AR1068"/>
      <c r="AS1068"/>
    </row>
    <row r="1069" spans="1:45" ht="14.4" x14ac:dyDescent="0.3">
      <c r="A1069" s="214"/>
      <c r="B1069" s="215"/>
      <c r="C1069" s="215"/>
      <c r="D1069" s="215"/>
      <c r="E1069" s="215"/>
      <c r="F1069" s="221"/>
      <c r="G1069" s="215"/>
      <c r="H1069" s="215"/>
      <c r="I1069" s="215"/>
      <c r="J1069" s="215"/>
      <c r="K1069" s="214"/>
      <c r="L1069" s="215"/>
      <c r="M1069" s="156"/>
      <c r="N1069" s="214"/>
      <c r="O1069" s="214"/>
      <c r="P1069" s="240"/>
      <c r="Q1069" s="215"/>
      <c r="R1069" s="215"/>
      <c r="S1069" s="215"/>
      <c r="T1069" s="215"/>
      <c r="AP1069"/>
      <c r="AQ1069"/>
    </row>
    <row r="1070" spans="1:45" ht="14.4" x14ac:dyDescent="0.3">
      <c r="A1070" s="214"/>
      <c r="B1070" s="215"/>
      <c r="C1070" s="215"/>
      <c r="D1070" s="215"/>
      <c r="E1070" s="215"/>
      <c r="F1070" s="221"/>
      <c r="G1070" s="215"/>
      <c r="H1070" s="215"/>
      <c r="I1070" s="215"/>
      <c r="J1070" s="215"/>
      <c r="K1070" s="214"/>
      <c r="L1070" s="215"/>
      <c r="M1070" s="156"/>
      <c r="N1070" s="214"/>
      <c r="O1070" s="214"/>
      <c r="P1070" s="240"/>
      <c r="Q1070" s="215"/>
      <c r="R1070" s="215"/>
      <c r="S1070" s="215"/>
      <c r="T1070" s="215"/>
      <c r="AP1070"/>
      <c r="AQ1070"/>
    </row>
    <row r="1071" spans="1:45" ht="14.4" x14ac:dyDescent="0.3">
      <c r="A1071" s="214"/>
      <c r="B1071" s="215"/>
      <c r="C1071" s="215"/>
      <c r="D1071" s="215"/>
      <c r="E1071" s="215"/>
      <c r="F1071" s="220"/>
      <c r="G1071" s="215"/>
      <c r="H1071" s="215"/>
      <c r="I1071" s="215"/>
      <c r="J1071" s="215"/>
      <c r="K1071" s="215"/>
      <c r="L1071" s="215"/>
      <c r="M1071" s="160"/>
      <c r="N1071" s="215"/>
      <c r="O1071" s="222"/>
      <c r="P1071" s="240"/>
      <c r="Q1071" s="222"/>
      <c r="R1071" s="215"/>
      <c r="S1071" s="215"/>
      <c r="T1071" s="215"/>
      <c r="U1071" s="160"/>
      <c r="V1071" s="160"/>
      <c r="W1071" s="160"/>
      <c r="X1071" s="160"/>
      <c r="Y1071" s="160"/>
      <c r="Z1071" s="160"/>
      <c r="AA1071" s="160"/>
      <c r="AB1071" s="160"/>
      <c r="AC1071" s="160"/>
      <c r="AD1071" s="160"/>
      <c r="AE1071" s="160"/>
      <c r="AF1071" s="160"/>
      <c r="AG1071" s="160"/>
      <c r="AH1071" s="156"/>
      <c r="AI1071" s="160"/>
      <c r="AJ1071" s="160"/>
      <c r="AK1071" s="160"/>
      <c r="AL1071" s="160"/>
      <c r="AM1071" s="225"/>
      <c r="AN1071" s="160"/>
      <c r="AO1071" s="160"/>
      <c r="AP1071"/>
      <c r="AQ1071"/>
    </row>
    <row r="1072" spans="1:45" ht="14.4" x14ac:dyDescent="0.3">
      <c r="A1072" s="214"/>
      <c r="B1072" s="215"/>
      <c r="C1072" s="215"/>
      <c r="D1072" s="215"/>
      <c r="E1072" s="215"/>
      <c r="F1072" s="221"/>
      <c r="G1072" s="215"/>
      <c r="H1072" s="215"/>
      <c r="I1072" s="215"/>
      <c r="J1072" s="215"/>
      <c r="K1072" s="214"/>
      <c r="L1072" s="215"/>
      <c r="M1072" s="156"/>
      <c r="N1072" s="214"/>
      <c r="O1072" s="214"/>
      <c r="P1072" s="240"/>
      <c r="Q1072" s="215"/>
      <c r="R1072" s="215"/>
      <c r="S1072" s="215"/>
      <c r="T1072" s="215"/>
      <c r="AP1072"/>
      <c r="AQ1072"/>
    </row>
    <row r="1073" spans="1:43" ht="14.4" x14ac:dyDescent="0.3">
      <c r="A1073" s="214"/>
      <c r="B1073" s="215"/>
      <c r="C1073" s="215"/>
      <c r="D1073" s="215"/>
      <c r="E1073" s="215"/>
      <c r="F1073" s="220"/>
      <c r="G1073" s="215"/>
      <c r="H1073" s="215"/>
      <c r="I1073" s="215"/>
      <c r="J1073" s="215"/>
      <c r="K1073" s="215"/>
      <c r="L1073" s="215"/>
      <c r="M1073" s="160"/>
      <c r="N1073" s="215"/>
      <c r="O1073" s="219"/>
      <c r="P1073" s="240"/>
      <c r="Q1073" s="219"/>
      <c r="R1073" s="215"/>
      <c r="S1073" s="215"/>
      <c r="T1073" s="215"/>
      <c r="U1073" s="160"/>
      <c r="V1073" s="160"/>
      <c r="W1073" s="160"/>
      <c r="X1073" s="160"/>
      <c r="Y1073" s="160"/>
      <c r="Z1073" s="160"/>
      <c r="AA1073" s="160"/>
      <c r="AB1073" s="160"/>
      <c r="AC1073" s="160"/>
      <c r="AD1073" s="160"/>
      <c r="AE1073" s="160"/>
      <c r="AF1073" s="160"/>
      <c r="AG1073" s="160"/>
      <c r="AH1073" s="156"/>
      <c r="AI1073" s="160"/>
      <c r="AJ1073" s="160"/>
      <c r="AK1073" s="160"/>
      <c r="AL1073" s="160"/>
      <c r="AM1073" s="225"/>
      <c r="AN1073" s="160"/>
      <c r="AO1073" s="160"/>
      <c r="AP1073"/>
      <c r="AQ1073"/>
    </row>
    <row r="1074" spans="1:43" ht="14.4" x14ac:dyDescent="0.3">
      <c r="A1074" s="214"/>
      <c r="B1074" s="215"/>
      <c r="C1074" s="215"/>
      <c r="D1074" s="215"/>
      <c r="E1074" s="215"/>
      <c r="F1074" s="222"/>
      <c r="G1074" s="215"/>
      <c r="H1074" s="215"/>
      <c r="I1074" s="215"/>
      <c r="J1074" s="215"/>
      <c r="K1074" s="215"/>
      <c r="L1074" s="215"/>
      <c r="M1074" s="160"/>
      <c r="N1074" s="215"/>
      <c r="O1074" s="222"/>
      <c r="P1074" s="240"/>
      <c r="Q1074" s="222"/>
      <c r="R1074" s="215"/>
      <c r="S1074" s="215"/>
      <c r="T1074" s="215"/>
      <c r="U1074" s="160"/>
      <c r="V1074" s="160"/>
      <c r="W1074" s="160"/>
      <c r="X1074" s="160"/>
      <c r="Y1074" s="160"/>
      <c r="Z1074" s="160"/>
      <c r="AA1074" s="160"/>
      <c r="AB1074" s="160"/>
      <c r="AC1074" s="160"/>
      <c r="AD1074" s="160"/>
      <c r="AE1074" s="160"/>
      <c r="AF1074" s="160"/>
      <c r="AG1074" s="160"/>
      <c r="AH1074" s="156"/>
      <c r="AI1074" s="160"/>
      <c r="AJ1074" s="160"/>
      <c r="AK1074" s="160"/>
      <c r="AL1074" s="160"/>
      <c r="AM1074" s="225"/>
      <c r="AN1074" s="160"/>
      <c r="AO1074" s="160"/>
      <c r="AP1074"/>
      <c r="AQ1074"/>
    </row>
    <row r="1075" spans="1:43" ht="14.4" x14ac:dyDescent="0.3">
      <c r="A1075" s="214"/>
      <c r="B1075" s="215"/>
      <c r="C1075" s="215"/>
      <c r="D1075" s="215"/>
      <c r="E1075" s="215"/>
      <c r="F1075" s="220"/>
      <c r="G1075" s="215"/>
      <c r="H1075" s="215"/>
      <c r="I1075" s="215"/>
      <c r="J1075" s="215"/>
      <c r="K1075" s="215"/>
      <c r="L1075" s="215"/>
      <c r="M1075" s="160"/>
      <c r="N1075" s="215"/>
      <c r="O1075" s="222"/>
      <c r="P1075" s="240"/>
      <c r="Q1075" s="222"/>
      <c r="R1075" s="215"/>
      <c r="S1075" s="215"/>
      <c r="T1075" s="215"/>
      <c r="U1075" s="160"/>
      <c r="V1075" s="160"/>
      <c r="W1075" s="160"/>
      <c r="X1075" s="160"/>
      <c r="Y1075" s="160"/>
      <c r="Z1075" s="160"/>
      <c r="AA1075" s="160"/>
      <c r="AB1075" s="160"/>
      <c r="AC1075" s="160"/>
      <c r="AD1075" s="160"/>
      <c r="AE1075" s="160"/>
      <c r="AF1075" s="160"/>
      <c r="AG1075" s="160"/>
      <c r="AH1075" s="156"/>
      <c r="AI1075" s="160"/>
      <c r="AJ1075" s="160"/>
      <c r="AK1075" s="160"/>
      <c r="AL1075" s="160"/>
      <c r="AM1075" s="225"/>
      <c r="AN1075" s="160"/>
      <c r="AO1075" s="160"/>
      <c r="AP1075"/>
      <c r="AQ1075"/>
    </row>
    <row r="1076" spans="1:43" ht="14.4" x14ac:dyDescent="0.3">
      <c r="A1076" s="214"/>
      <c r="B1076" s="215"/>
      <c r="C1076" s="215"/>
      <c r="D1076" s="215"/>
      <c r="E1076" s="215"/>
      <c r="F1076" s="221"/>
      <c r="G1076" s="215"/>
      <c r="H1076" s="215"/>
      <c r="I1076" s="215"/>
      <c r="J1076" s="215"/>
      <c r="K1076" s="214"/>
      <c r="L1076" s="215"/>
      <c r="M1076" s="156"/>
      <c r="N1076" s="214"/>
      <c r="O1076" s="214"/>
      <c r="P1076" s="240"/>
      <c r="Q1076" s="215"/>
      <c r="R1076" s="215"/>
      <c r="S1076" s="215"/>
      <c r="T1076" s="215"/>
      <c r="AP1076"/>
      <c r="AQ1076"/>
    </row>
    <row r="1077" spans="1:43" ht="14.4" x14ac:dyDescent="0.3">
      <c r="A1077" s="214"/>
      <c r="B1077" s="215"/>
      <c r="C1077" s="215"/>
      <c r="D1077" s="215"/>
      <c r="E1077" s="215"/>
      <c r="F1077" s="221"/>
      <c r="G1077" s="215"/>
      <c r="H1077" s="215"/>
      <c r="I1077" s="215"/>
      <c r="J1077" s="215"/>
      <c r="K1077" s="214"/>
      <c r="L1077" s="215"/>
      <c r="M1077" s="156"/>
      <c r="N1077" s="214"/>
      <c r="O1077" s="214"/>
      <c r="P1077" s="240"/>
      <c r="Q1077" s="215"/>
      <c r="R1077" s="215"/>
      <c r="S1077" s="215"/>
      <c r="T1077" s="215"/>
      <c r="AP1077"/>
      <c r="AQ1077"/>
    </row>
    <row r="1078" spans="1:43" ht="14.4" x14ac:dyDescent="0.3">
      <c r="A1078" s="214"/>
      <c r="B1078" s="215"/>
      <c r="C1078" s="215"/>
      <c r="D1078" s="215"/>
      <c r="E1078" s="215"/>
      <c r="F1078" s="221"/>
      <c r="G1078" s="215"/>
      <c r="H1078" s="215"/>
      <c r="I1078" s="215"/>
      <c r="J1078" s="215"/>
      <c r="K1078" s="214"/>
      <c r="L1078" s="215"/>
      <c r="M1078" s="156"/>
      <c r="N1078" s="214"/>
      <c r="O1078" s="214"/>
      <c r="P1078" s="240"/>
      <c r="Q1078" s="215"/>
      <c r="R1078" s="215"/>
      <c r="S1078" s="215"/>
      <c r="T1078" s="215"/>
      <c r="AP1078"/>
      <c r="AQ1078"/>
    </row>
    <row r="1079" spans="1:43" ht="14.4" x14ac:dyDescent="0.3">
      <c r="A1079" s="214"/>
      <c r="B1079" s="215"/>
      <c r="C1079" s="215"/>
      <c r="D1079" s="215"/>
      <c r="E1079" s="215"/>
      <c r="F1079" s="221"/>
      <c r="G1079" s="215"/>
      <c r="H1079" s="215"/>
      <c r="I1079" s="215"/>
      <c r="J1079" s="215"/>
      <c r="K1079" s="214"/>
      <c r="L1079" s="215"/>
      <c r="M1079" s="156"/>
      <c r="N1079" s="214"/>
      <c r="O1079" s="214"/>
      <c r="P1079" s="240"/>
      <c r="Q1079" s="215"/>
      <c r="R1079" s="215"/>
      <c r="S1079" s="215"/>
      <c r="T1079" s="215"/>
      <c r="AP1079"/>
      <c r="AQ1079"/>
    </row>
    <row r="1080" spans="1:43" ht="14.4" x14ac:dyDescent="0.3">
      <c r="A1080" s="214"/>
      <c r="B1080" s="215"/>
      <c r="C1080" s="215"/>
      <c r="D1080" s="215"/>
      <c r="E1080" s="215"/>
      <c r="F1080" s="221"/>
      <c r="G1080" s="215"/>
      <c r="H1080" s="215"/>
      <c r="I1080" s="215"/>
      <c r="J1080" s="215"/>
      <c r="K1080" s="214"/>
      <c r="L1080" s="215"/>
      <c r="M1080" s="156"/>
      <c r="N1080" s="214"/>
      <c r="O1080" s="214"/>
      <c r="P1080" s="240"/>
      <c r="Q1080" s="215"/>
      <c r="R1080" s="215"/>
      <c r="S1080" s="215"/>
      <c r="T1080" s="215"/>
      <c r="AP1080"/>
      <c r="AQ1080"/>
    </row>
    <row r="1081" spans="1:43" ht="14.4" x14ac:dyDescent="0.3">
      <c r="A1081" s="214"/>
      <c r="B1081" s="215"/>
      <c r="C1081" s="215"/>
      <c r="D1081" s="215"/>
      <c r="E1081" s="215"/>
      <c r="F1081" s="220"/>
      <c r="G1081" s="215"/>
      <c r="H1081" s="215"/>
      <c r="I1081" s="215"/>
      <c r="J1081" s="215"/>
      <c r="K1081" s="215"/>
      <c r="L1081" s="215"/>
      <c r="M1081" s="160"/>
      <c r="N1081" s="215"/>
      <c r="O1081" s="222"/>
      <c r="P1081" s="240"/>
      <c r="Q1081" s="222"/>
      <c r="R1081" s="215"/>
      <c r="S1081" s="215"/>
      <c r="T1081" s="215"/>
      <c r="U1081" s="160"/>
      <c r="V1081" s="160"/>
      <c r="W1081" s="160"/>
      <c r="X1081" s="160"/>
      <c r="Y1081" s="160"/>
      <c r="Z1081" s="160"/>
      <c r="AA1081" s="160"/>
      <c r="AB1081" s="160"/>
      <c r="AC1081" s="160"/>
      <c r="AD1081" s="160"/>
      <c r="AE1081" s="160"/>
      <c r="AF1081" s="160"/>
      <c r="AG1081" s="160"/>
      <c r="AH1081" s="156"/>
      <c r="AI1081" s="160"/>
      <c r="AJ1081" s="160"/>
      <c r="AK1081" s="160"/>
      <c r="AL1081" s="160"/>
      <c r="AM1081" s="225"/>
      <c r="AN1081" s="160"/>
      <c r="AO1081" s="160"/>
      <c r="AP1081"/>
      <c r="AQ1081"/>
    </row>
    <row r="1082" spans="1:43" ht="14.4" x14ac:dyDescent="0.3">
      <c r="A1082" s="214"/>
      <c r="B1082" s="215"/>
      <c r="C1082" s="215"/>
      <c r="D1082" s="215"/>
      <c r="E1082" s="215"/>
      <c r="F1082" s="221"/>
      <c r="G1082" s="215"/>
      <c r="H1082" s="215"/>
      <c r="I1082" s="215"/>
      <c r="J1082" s="215"/>
      <c r="K1082" s="214"/>
      <c r="L1082" s="215"/>
      <c r="M1082" s="156"/>
      <c r="N1082" s="214"/>
      <c r="O1082" s="214"/>
      <c r="P1082" s="240"/>
      <c r="Q1082" s="215"/>
      <c r="R1082" s="215"/>
      <c r="S1082" s="215"/>
      <c r="T1082" s="215"/>
      <c r="AP1082"/>
      <c r="AQ1082"/>
    </row>
    <row r="1083" spans="1:43" ht="14.4" x14ac:dyDescent="0.3">
      <c r="A1083" s="214"/>
      <c r="B1083" s="215"/>
      <c r="C1083" s="215"/>
      <c r="D1083" s="215"/>
      <c r="E1083" s="215"/>
      <c r="F1083" s="221"/>
      <c r="G1083" s="215"/>
      <c r="H1083" s="215"/>
      <c r="I1083" s="215"/>
      <c r="J1083" s="215"/>
      <c r="K1083" s="214"/>
      <c r="L1083" s="215"/>
      <c r="M1083" s="156"/>
      <c r="N1083" s="214"/>
      <c r="O1083" s="214"/>
      <c r="P1083" s="240"/>
      <c r="Q1083" s="215"/>
      <c r="R1083" s="215"/>
      <c r="S1083" s="215"/>
      <c r="T1083" s="215"/>
      <c r="AP1083"/>
      <c r="AQ1083"/>
    </row>
    <row r="1084" spans="1:43" ht="14.4" x14ac:dyDescent="0.3">
      <c r="A1084" s="214"/>
      <c r="B1084" s="215"/>
      <c r="C1084" s="215"/>
      <c r="D1084" s="215"/>
      <c r="E1084" s="215"/>
      <c r="F1084" s="220"/>
      <c r="G1084" s="215"/>
      <c r="H1084" s="215"/>
      <c r="I1084" s="215"/>
      <c r="J1084" s="215"/>
      <c r="K1084" s="215"/>
      <c r="L1084" s="215"/>
      <c r="M1084" s="160"/>
      <c r="N1084" s="215"/>
      <c r="O1084" s="219"/>
      <c r="P1084" s="240"/>
      <c r="Q1084" s="219"/>
      <c r="R1084" s="215"/>
      <c r="S1084" s="215"/>
      <c r="T1084" s="215"/>
      <c r="U1084" s="160"/>
      <c r="V1084" s="160"/>
      <c r="W1084" s="160"/>
      <c r="X1084" s="160"/>
      <c r="Y1084" s="160"/>
      <c r="Z1084" s="160"/>
      <c r="AA1084" s="160"/>
      <c r="AB1084" s="160"/>
      <c r="AC1084" s="160"/>
      <c r="AD1084" s="160"/>
      <c r="AE1084" s="160"/>
      <c r="AF1084" s="160"/>
      <c r="AG1084" s="160"/>
      <c r="AH1084" s="156"/>
      <c r="AI1084" s="160"/>
      <c r="AJ1084" s="160"/>
      <c r="AK1084" s="160"/>
      <c r="AL1084" s="160"/>
      <c r="AM1084" s="225"/>
      <c r="AN1084" s="160"/>
      <c r="AO1084" s="160"/>
      <c r="AP1084"/>
      <c r="AQ1084"/>
    </row>
    <row r="1085" spans="1:43" ht="14.4" x14ac:dyDescent="0.3">
      <c r="A1085" s="214"/>
      <c r="B1085" s="215"/>
      <c r="C1085" s="215"/>
      <c r="D1085" s="215"/>
      <c r="E1085" s="215"/>
      <c r="F1085" s="221"/>
      <c r="G1085" s="215"/>
      <c r="H1085" s="215"/>
      <c r="I1085" s="215"/>
      <c r="J1085" s="215"/>
      <c r="K1085" s="214"/>
      <c r="L1085" s="215"/>
      <c r="M1085" s="156"/>
      <c r="N1085" s="214"/>
      <c r="O1085" s="214"/>
      <c r="P1085" s="240"/>
      <c r="Q1085" s="215"/>
      <c r="R1085" s="215"/>
      <c r="S1085" s="215"/>
      <c r="T1085" s="215"/>
      <c r="AP1085"/>
      <c r="AQ1085"/>
    </row>
    <row r="1086" spans="1:43" ht="14.4" x14ac:dyDescent="0.3">
      <c r="A1086" s="214"/>
      <c r="B1086" s="215"/>
      <c r="C1086" s="215"/>
      <c r="D1086" s="215"/>
      <c r="E1086" s="215"/>
      <c r="F1086" s="220"/>
      <c r="G1086" s="215"/>
      <c r="H1086" s="215"/>
      <c r="I1086" s="215"/>
      <c r="J1086" s="215"/>
      <c r="K1086" s="215"/>
      <c r="L1086" s="215"/>
      <c r="M1086" s="215"/>
      <c r="N1086" s="215"/>
      <c r="O1086" s="222"/>
      <c r="P1086" s="240"/>
      <c r="Q1086" s="222"/>
      <c r="R1086" s="215"/>
      <c r="S1086" s="215"/>
      <c r="T1086" s="215"/>
      <c r="U1086" s="160"/>
      <c r="V1086" s="160"/>
      <c r="W1086" s="160"/>
      <c r="X1086" s="160"/>
      <c r="Y1086" s="160"/>
      <c r="Z1086" s="160"/>
      <c r="AA1086" s="160"/>
      <c r="AB1086" s="160"/>
      <c r="AC1086" s="160"/>
      <c r="AD1086" s="160"/>
      <c r="AE1086" s="160"/>
      <c r="AF1086" s="160"/>
      <c r="AG1086" s="160"/>
      <c r="AH1086" s="156"/>
      <c r="AI1086" s="160"/>
      <c r="AJ1086" s="160"/>
      <c r="AK1086" s="160"/>
      <c r="AL1086" s="160"/>
      <c r="AM1086" s="225"/>
      <c r="AN1086" s="160"/>
      <c r="AO1086" s="160"/>
      <c r="AP1086"/>
      <c r="AQ1086"/>
    </row>
    <row r="1087" spans="1:43" ht="14.4" x14ac:dyDescent="0.3">
      <c r="A1087" s="214"/>
      <c r="B1087" s="215"/>
      <c r="C1087" s="215"/>
      <c r="D1087" s="215"/>
      <c r="E1087" s="215"/>
      <c r="F1087" s="220"/>
      <c r="G1087" s="215"/>
      <c r="H1087" s="215"/>
      <c r="I1087" s="215"/>
      <c r="J1087" s="215"/>
      <c r="K1087" s="215"/>
      <c r="L1087" s="215"/>
      <c r="M1087" s="160"/>
      <c r="N1087" s="215"/>
      <c r="O1087" s="222"/>
      <c r="P1087" s="240"/>
      <c r="Q1087" s="222"/>
      <c r="R1087" s="215"/>
      <c r="S1087" s="215"/>
      <c r="T1087" s="215"/>
      <c r="U1087" s="160"/>
      <c r="V1087" s="160"/>
      <c r="W1087" s="160"/>
      <c r="X1087" s="160"/>
      <c r="Y1087" s="160"/>
      <c r="Z1087" s="160"/>
      <c r="AA1087" s="160"/>
      <c r="AB1087" s="160"/>
      <c r="AC1087" s="160"/>
      <c r="AD1087" s="160"/>
      <c r="AE1087" s="160"/>
      <c r="AF1087" s="160"/>
      <c r="AG1087" s="160"/>
      <c r="AH1087" s="156"/>
      <c r="AI1087" s="160"/>
      <c r="AJ1087" s="160"/>
      <c r="AK1087" s="160"/>
      <c r="AL1087" s="160"/>
      <c r="AM1087" s="225"/>
      <c r="AN1087" s="160"/>
      <c r="AO1087" s="160"/>
      <c r="AP1087"/>
      <c r="AQ1087"/>
    </row>
    <row r="1088" spans="1:43" ht="14.4" x14ac:dyDescent="0.3">
      <c r="A1088" s="214"/>
      <c r="B1088" s="215"/>
      <c r="C1088" s="215"/>
      <c r="D1088" s="215"/>
      <c r="E1088" s="215"/>
      <c r="F1088" s="220"/>
      <c r="G1088" s="215"/>
      <c r="H1088" s="215"/>
      <c r="I1088" s="215"/>
      <c r="J1088" s="215"/>
      <c r="K1088" s="215"/>
      <c r="L1088" s="215"/>
      <c r="M1088" s="160"/>
      <c r="N1088" s="215"/>
      <c r="O1088" s="222"/>
      <c r="P1088" s="240"/>
      <c r="Q1088" s="222"/>
      <c r="R1088" s="215"/>
      <c r="S1088" s="215"/>
      <c r="T1088" s="215"/>
      <c r="U1088" s="160"/>
      <c r="V1088" s="160"/>
      <c r="W1088" s="160"/>
      <c r="X1088" s="160"/>
      <c r="Y1088" s="160"/>
      <c r="Z1088" s="160"/>
      <c r="AA1088" s="160"/>
      <c r="AB1088" s="160"/>
      <c r="AC1088" s="160"/>
      <c r="AD1088" s="160"/>
      <c r="AE1088" s="160"/>
      <c r="AF1088" s="160"/>
      <c r="AG1088" s="160"/>
      <c r="AH1088" s="156"/>
      <c r="AI1088" s="160"/>
      <c r="AJ1088" s="160"/>
      <c r="AK1088" s="160"/>
      <c r="AL1088" s="160"/>
      <c r="AM1088" s="225"/>
      <c r="AN1088" s="160"/>
      <c r="AO1088" s="160"/>
      <c r="AP1088"/>
      <c r="AQ1088"/>
    </row>
    <row r="1089" spans="1:43" ht="14.4" x14ac:dyDescent="0.3">
      <c r="A1089" s="214"/>
      <c r="B1089" s="215"/>
      <c r="C1089" s="215"/>
      <c r="D1089" s="215"/>
      <c r="E1089" s="215"/>
      <c r="F1089" s="220"/>
      <c r="G1089" s="215"/>
      <c r="H1089" s="215"/>
      <c r="I1089" s="215"/>
      <c r="J1089" s="215"/>
      <c r="K1089" s="215"/>
      <c r="L1089" s="215"/>
      <c r="M1089" s="160"/>
      <c r="N1089" s="215"/>
      <c r="O1089" s="222"/>
      <c r="P1089" s="240"/>
      <c r="Q1089" s="222"/>
      <c r="R1089" s="215"/>
      <c r="S1089" s="215"/>
      <c r="T1089" s="215"/>
      <c r="U1089" s="160"/>
      <c r="V1089" s="160"/>
      <c r="W1089" s="160"/>
      <c r="X1089" s="160"/>
      <c r="Y1089" s="160"/>
      <c r="Z1089" s="160"/>
      <c r="AA1089" s="160"/>
      <c r="AB1089" s="160"/>
      <c r="AC1089" s="160"/>
      <c r="AD1089" s="160"/>
      <c r="AE1089" s="160"/>
      <c r="AF1089" s="160"/>
      <c r="AG1089" s="160"/>
      <c r="AH1089" s="156"/>
      <c r="AI1089" s="160"/>
      <c r="AJ1089" s="160"/>
      <c r="AK1089" s="160"/>
      <c r="AL1089" s="160"/>
      <c r="AM1089" s="225"/>
      <c r="AN1089" s="160"/>
      <c r="AO1089" s="160"/>
      <c r="AP1089"/>
      <c r="AQ1089"/>
    </row>
    <row r="1090" spans="1:43" ht="14.4" x14ac:dyDescent="0.3">
      <c r="A1090" s="214"/>
      <c r="B1090" s="215"/>
      <c r="C1090" s="215"/>
      <c r="D1090" s="215"/>
      <c r="E1090" s="215"/>
      <c r="F1090" s="221"/>
      <c r="G1090" s="215"/>
      <c r="H1090" s="215"/>
      <c r="I1090" s="215"/>
      <c r="J1090" s="215"/>
      <c r="K1090" s="214"/>
      <c r="L1090" s="215"/>
      <c r="M1090" s="156"/>
      <c r="N1090" s="214"/>
      <c r="O1090" s="214"/>
      <c r="P1090" s="240"/>
      <c r="Q1090" s="215"/>
      <c r="R1090" s="215"/>
      <c r="S1090" s="215"/>
      <c r="T1090" s="215"/>
      <c r="AP1090"/>
      <c r="AQ1090"/>
    </row>
    <row r="1091" spans="1:43" ht="14.4" x14ac:dyDescent="0.3">
      <c r="A1091" s="214"/>
      <c r="B1091" s="215"/>
      <c r="C1091" s="215"/>
      <c r="D1091" s="215"/>
      <c r="E1091" s="215"/>
      <c r="F1091" s="221"/>
      <c r="G1091" s="215"/>
      <c r="H1091" s="215"/>
      <c r="I1091" s="215"/>
      <c r="J1091" s="215"/>
      <c r="K1091" s="214"/>
      <c r="L1091" s="215"/>
      <c r="M1091" s="156"/>
      <c r="N1091" s="214"/>
      <c r="O1091" s="214"/>
      <c r="P1091" s="240"/>
      <c r="Q1091" s="215"/>
      <c r="R1091" s="215"/>
      <c r="S1091" s="215"/>
      <c r="T1091" s="215"/>
      <c r="AP1091"/>
      <c r="AQ1091"/>
    </row>
    <row r="1092" spans="1:43" ht="14.4" x14ac:dyDescent="0.3">
      <c r="A1092" s="214"/>
      <c r="B1092" s="215"/>
      <c r="C1092" s="215"/>
      <c r="D1092" s="215"/>
      <c r="E1092" s="215"/>
      <c r="F1092" s="221"/>
      <c r="G1092" s="215"/>
      <c r="H1092" s="215"/>
      <c r="I1092" s="215"/>
      <c r="J1092" s="215"/>
      <c r="K1092" s="214"/>
      <c r="L1092" s="215"/>
      <c r="M1092" s="156"/>
      <c r="N1092" s="214"/>
      <c r="O1092" s="214"/>
      <c r="P1092" s="240"/>
      <c r="Q1092" s="215"/>
      <c r="R1092" s="215"/>
      <c r="S1092" s="215"/>
      <c r="T1092" s="215"/>
      <c r="AP1092"/>
      <c r="AQ1092"/>
    </row>
    <row r="1093" spans="1:43" ht="14.4" x14ac:dyDescent="0.3">
      <c r="A1093" s="214"/>
      <c r="B1093" s="215"/>
      <c r="C1093" s="215"/>
      <c r="D1093" s="215"/>
      <c r="E1093" s="215"/>
      <c r="F1093" s="221"/>
      <c r="G1093" s="215"/>
      <c r="H1093" s="215"/>
      <c r="I1093" s="215"/>
      <c r="J1093" s="215"/>
      <c r="K1093" s="214"/>
      <c r="L1093" s="215"/>
      <c r="M1093" s="156"/>
      <c r="N1093" s="214"/>
      <c r="O1093" s="214"/>
      <c r="P1093" s="240"/>
      <c r="Q1093" s="215"/>
      <c r="R1093" s="215"/>
      <c r="S1093" s="215"/>
      <c r="T1093" s="215"/>
      <c r="AP1093"/>
      <c r="AQ1093"/>
    </row>
    <row r="1094" spans="1:43" ht="14.4" x14ac:dyDescent="0.3">
      <c r="A1094" s="214"/>
      <c r="B1094" s="215"/>
      <c r="C1094" s="215"/>
      <c r="D1094" s="215"/>
      <c r="E1094" s="215"/>
      <c r="F1094" s="221"/>
      <c r="G1094" s="215"/>
      <c r="H1094" s="215"/>
      <c r="I1094" s="215"/>
      <c r="J1094" s="215"/>
      <c r="K1094" s="214"/>
      <c r="L1094" s="215"/>
      <c r="M1094" s="156"/>
      <c r="N1094" s="214"/>
      <c r="O1094" s="214"/>
      <c r="P1094" s="240"/>
      <c r="Q1094" s="215"/>
      <c r="R1094" s="215"/>
      <c r="S1094" s="215"/>
      <c r="T1094" s="215"/>
      <c r="AP1094"/>
      <c r="AQ1094"/>
    </row>
    <row r="1095" spans="1:43" ht="14.4" x14ac:dyDescent="0.3">
      <c r="A1095" s="214"/>
      <c r="B1095" s="215"/>
      <c r="C1095" s="215"/>
      <c r="D1095" s="215"/>
      <c r="E1095" s="215"/>
      <c r="F1095" s="221"/>
      <c r="G1095" s="215"/>
      <c r="H1095" s="215"/>
      <c r="I1095" s="215"/>
      <c r="J1095" s="215"/>
      <c r="K1095" s="214"/>
      <c r="L1095" s="215"/>
      <c r="M1095" s="156"/>
      <c r="N1095" s="214"/>
      <c r="O1095" s="214"/>
      <c r="P1095" s="240"/>
      <c r="Q1095" s="215"/>
      <c r="R1095" s="215"/>
      <c r="S1095" s="215"/>
      <c r="T1095" s="215"/>
      <c r="AP1095"/>
      <c r="AQ1095"/>
    </row>
    <row r="1096" spans="1:43" ht="14.4" x14ac:dyDescent="0.3">
      <c r="A1096" s="214"/>
      <c r="B1096" s="215"/>
      <c r="C1096" s="215"/>
      <c r="D1096" s="215"/>
      <c r="E1096" s="215"/>
      <c r="F1096" s="221"/>
      <c r="G1096" s="215"/>
      <c r="H1096" s="215"/>
      <c r="I1096" s="215"/>
      <c r="J1096" s="215"/>
      <c r="K1096" s="214"/>
      <c r="L1096" s="215"/>
      <c r="M1096" s="156"/>
      <c r="N1096" s="214"/>
      <c r="O1096" s="214"/>
      <c r="P1096" s="240"/>
      <c r="Q1096" s="215"/>
      <c r="R1096" s="215"/>
      <c r="S1096" s="215"/>
      <c r="T1096" s="215"/>
      <c r="AP1096"/>
      <c r="AQ1096"/>
    </row>
    <row r="1097" spans="1:43" ht="14.4" x14ac:dyDescent="0.3">
      <c r="A1097" s="214"/>
      <c r="B1097" s="215"/>
      <c r="C1097" s="215"/>
      <c r="D1097" s="215"/>
      <c r="E1097" s="215"/>
      <c r="F1097" s="221"/>
      <c r="G1097" s="215"/>
      <c r="H1097" s="215"/>
      <c r="I1097" s="215"/>
      <c r="J1097" s="215"/>
      <c r="K1097" s="214"/>
      <c r="L1097" s="215"/>
      <c r="M1097" s="156"/>
      <c r="N1097" s="214"/>
      <c r="O1097" s="214"/>
      <c r="P1097" s="240"/>
      <c r="Q1097" s="215"/>
      <c r="R1097" s="215"/>
      <c r="S1097" s="215"/>
      <c r="T1097" s="215"/>
      <c r="AP1097"/>
      <c r="AQ1097"/>
    </row>
    <row r="1098" spans="1:43" ht="14.4" x14ac:dyDescent="0.3">
      <c r="A1098" s="214"/>
      <c r="B1098" s="215"/>
      <c r="C1098" s="215"/>
      <c r="D1098" s="215"/>
      <c r="E1098" s="215"/>
      <c r="F1098" s="221"/>
      <c r="G1098" s="215"/>
      <c r="H1098" s="215"/>
      <c r="I1098" s="215"/>
      <c r="J1098" s="215"/>
      <c r="K1098" s="214"/>
      <c r="L1098" s="215"/>
      <c r="M1098" s="222"/>
      <c r="N1098" s="214"/>
      <c r="O1098" s="214"/>
      <c r="P1098" s="240"/>
      <c r="Q1098" s="215"/>
      <c r="R1098" s="215"/>
      <c r="S1098" s="215"/>
      <c r="T1098" s="215"/>
      <c r="AP1098"/>
      <c r="AQ1098"/>
    </row>
    <row r="1099" spans="1:43" ht="14.4" x14ac:dyDescent="0.3">
      <c r="A1099" s="214"/>
      <c r="B1099" s="215"/>
      <c r="C1099" s="215"/>
      <c r="D1099" s="215"/>
      <c r="E1099" s="215"/>
      <c r="F1099" s="220"/>
      <c r="G1099" s="215"/>
      <c r="H1099" s="215"/>
      <c r="I1099" s="215"/>
      <c r="J1099" s="215"/>
      <c r="K1099" s="215"/>
      <c r="L1099" s="215"/>
      <c r="M1099" s="160"/>
      <c r="N1099" s="215"/>
      <c r="O1099" s="222"/>
      <c r="P1099" s="240"/>
      <c r="Q1099" s="222"/>
      <c r="R1099" s="215"/>
      <c r="S1099" s="215"/>
      <c r="T1099" s="215"/>
      <c r="U1099" s="160"/>
      <c r="V1099" s="160"/>
      <c r="W1099" s="160"/>
      <c r="X1099" s="160"/>
      <c r="Y1099" s="160"/>
      <c r="Z1099" s="160"/>
      <c r="AA1099" s="160"/>
      <c r="AB1099" s="160"/>
      <c r="AC1099" s="160"/>
      <c r="AD1099" s="160"/>
      <c r="AE1099" s="160"/>
      <c r="AF1099" s="160"/>
      <c r="AG1099" s="160"/>
      <c r="AH1099" s="156"/>
      <c r="AI1099" s="160"/>
      <c r="AJ1099" s="160"/>
      <c r="AK1099" s="160"/>
      <c r="AL1099" s="160"/>
      <c r="AM1099" s="225"/>
      <c r="AN1099" s="160"/>
      <c r="AO1099" s="160"/>
      <c r="AP1099"/>
      <c r="AQ1099"/>
    </row>
    <row r="1100" spans="1:43" ht="14.4" x14ac:dyDescent="0.3">
      <c r="A1100" s="214"/>
      <c r="B1100" s="215"/>
      <c r="C1100" s="215"/>
      <c r="D1100" s="215"/>
      <c r="E1100" s="215"/>
      <c r="F1100" s="221"/>
      <c r="G1100" s="215"/>
      <c r="H1100" s="215"/>
      <c r="I1100" s="215"/>
      <c r="J1100" s="215"/>
      <c r="K1100" s="214"/>
      <c r="L1100" s="215"/>
      <c r="M1100" s="156"/>
      <c r="N1100" s="214"/>
      <c r="O1100" s="214"/>
      <c r="P1100" s="240"/>
      <c r="Q1100" s="215"/>
      <c r="R1100" s="215"/>
      <c r="S1100" s="215"/>
      <c r="T1100" s="215"/>
      <c r="AP1100"/>
      <c r="AQ1100"/>
    </row>
    <row r="1101" spans="1:43" ht="14.4" x14ac:dyDescent="0.3">
      <c r="A1101" s="214"/>
      <c r="B1101" s="215"/>
      <c r="C1101" s="215"/>
      <c r="D1101" s="215"/>
      <c r="E1101" s="215"/>
      <c r="F1101" s="220"/>
      <c r="G1101" s="215"/>
      <c r="H1101" s="215"/>
      <c r="I1101" s="215"/>
      <c r="J1101" s="215"/>
      <c r="K1101" s="215"/>
      <c r="L1101" s="215"/>
      <c r="M1101" s="160"/>
      <c r="N1101" s="215"/>
      <c r="O1101" s="222"/>
      <c r="P1101" s="240"/>
      <c r="Q1101" s="222"/>
      <c r="R1101" s="215"/>
      <c r="S1101" s="215"/>
      <c r="T1101" s="215"/>
      <c r="U1101" s="160"/>
      <c r="V1101" s="160"/>
      <c r="W1101" s="160"/>
      <c r="X1101" s="160"/>
      <c r="Y1101" s="160"/>
      <c r="Z1101" s="160"/>
      <c r="AA1101" s="160"/>
      <c r="AB1101" s="160"/>
      <c r="AC1101" s="160"/>
      <c r="AD1101" s="160"/>
      <c r="AE1101" s="160"/>
      <c r="AF1101" s="160"/>
      <c r="AG1101" s="160"/>
      <c r="AH1101" s="156"/>
      <c r="AI1101" s="160"/>
      <c r="AJ1101" s="160"/>
      <c r="AK1101" s="160"/>
      <c r="AL1101" s="160"/>
      <c r="AM1101" s="225"/>
      <c r="AN1101" s="160"/>
      <c r="AO1101" s="160"/>
      <c r="AP1101"/>
      <c r="AQ1101"/>
    </row>
    <row r="1102" spans="1:43" ht="14.4" x14ac:dyDescent="0.3">
      <c r="A1102" s="214"/>
      <c r="B1102" s="215"/>
      <c r="C1102" s="215"/>
      <c r="D1102" s="215"/>
      <c r="E1102" s="215"/>
      <c r="F1102" s="220"/>
      <c r="G1102" s="215"/>
      <c r="H1102" s="215"/>
      <c r="I1102" s="215"/>
      <c r="J1102" s="215"/>
      <c r="K1102" s="215"/>
      <c r="L1102" s="215"/>
      <c r="M1102" s="160"/>
      <c r="N1102" s="215"/>
      <c r="O1102" s="222"/>
      <c r="P1102" s="240"/>
      <c r="Q1102" s="222"/>
      <c r="R1102" s="215"/>
      <c r="S1102" s="215"/>
      <c r="T1102" s="215"/>
      <c r="U1102" s="160"/>
      <c r="V1102" s="160"/>
      <c r="W1102" s="160"/>
      <c r="X1102" s="160"/>
      <c r="Y1102" s="160"/>
      <c r="Z1102" s="160"/>
      <c r="AA1102" s="160"/>
      <c r="AB1102" s="160"/>
      <c r="AC1102" s="160"/>
      <c r="AD1102" s="160"/>
      <c r="AE1102" s="160"/>
      <c r="AF1102" s="160"/>
      <c r="AG1102" s="160"/>
      <c r="AH1102" s="156"/>
      <c r="AI1102" s="160"/>
      <c r="AJ1102" s="160"/>
      <c r="AK1102" s="160"/>
      <c r="AL1102" s="160"/>
      <c r="AM1102" s="225"/>
      <c r="AN1102" s="160"/>
      <c r="AO1102" s="160"/>
      <c r="AP1102"/>
      <c r="AQ1102"/>
    </row>
    <row r="1103" spans="1:43" ht="14.4" x14ac:dyDescent="0.3">
      <c r="A1103" s="214"/>
      <c r="B1103" s="215"/>
      <c r="C1103" s="215"/>
      <c r="D1103" s="215"/>
      <c r="E1103" s="215"/>
      <c r="F1103" s="220"/>
      <c r="G1103" s="215"/>
      <c r="H1103" s="215"/>
      <c r="I1103" s="215"/>
      <c r="J1103" s="215"/>
      <c r="K1103" s="215"/>
      <c r="L1103" s="215"/>
      <c r="M1103" s="160"/>
      <c r="N1103" s="215"/>
      <c r="O1103" s="222"/>
      <c r="P1103" s="240"/>
      <c r="Q1103" s="222"/>
      <c r="R1103" s="215"/>
      <c r="S1103" s="215"/>
      <c r="T1103" s="215"/>
      <c r="U1103" s="160"/>
      <c r="V1103" s="160"/>
      <c r="W1103" s="160"/>
      <c r="X1103" s="160"/>
      <c r="Y1103" s="160"/>
      <c r="Z1103" s="160"/>
      <c r="AA1103" s="160"/>
      <c r="AB1103" s="160"/>
      <c r="AC1103" s="160"/>
      <c r="AD1103" s="160"/>
      <c r="AE1103" s="160"/>
      <c r="AF1103" s="160"/>
      <c r="AG1103" s="160"/>
      <c r="AH1103" s="156"/>
      <c r="AI1103" s="160"/>
      <c r="AJ1103" s="160"/>
      <c r="AK1103" s="160"/>
      <c r="AL1103" s="160"/>
      <c r="AM1103" s="225"/>
      <c r="AN1103" s="160"/>
      <c r="AO1103" s="160"/>
      <c r="AP1103"/>
      <c r="AQ1103"/>
    </row>
    <row r="1104" spans="1:43" ht="14.4" x14ac:dyDescent="0.3">
      <c r="A1104" s="214"/>
      <c r="B1104" s="215"/>
      <c r="C1104" s="215"/>
      <c r="D1104" s="215"/>
      <c r="E1104" s="215"/>
      <c r="F1104" s="221"/>
      <c r="G1104" s="215"/>
      <c r="H1104" s="215"/>
      <c r="I1104" s="215"/>
      <c r="J1104" s="215"/>
      <c r="K1104" s="214"/>
      <c r="L1104" s="215"/>
      <c r="M1104" s="156"/>
      <c r="N1104" s="214"/>
      <c r="O1104" s="214"/>
      <c r="P1104" s="240"/>
      <c r="Q1104" s="215"/>
      <c r="R1104" s="215"/>
      <c r="S1104" s="215"/>
      <c r="T1104" s="215"/>
      <c r="AP1104"/>
      <c r="AQ1104"/>
    </row>
    <row r="1105" spans="1:43" ht="14.4" x14ac:dyDescent="0.3">
      <c r="A1105" s="214"/>
      <c r="B1105" s="215"/>
      <c r="C1105" s="215"/>
      <c r="D1105" s="215"/>
      <c r="E1105" s="215"/>
      <c r="F1105" s="221"/>
      <c r="G1105" s="215"/>
      <c r="H1105" s="215"/>
      <c r="I1105" s="215"/>
      <c r="J1105" s="215"/>
      <c r="K1105" s="214"/>
      <c r="L1105" s="215"/>
      <c r="M1105" s="156"/>
      <c r="N1105" s="214"/>
      <c r="O1105" s="214"/>
      <c r="P1105" s="240"/>
      <c r="Q1105" s="215"/>
      <c r="R1105" s="215"/>
      <c r="S1105" s="215"/>
      <c r="T1105" s="215"/>
      <c r="AP1105"/>
      <c r="AQ1105"/>
    </row>
    <row r="1106" spans="1:43" ht="14.4" x14ac:dyDescent="0.3">
      <c r="A1106" s="214"/>
      <c r="B1106" s="215"/>
      <c r="C1106" s="215"/>
      <c r="D1106" s="215"/>
      <c r="E1106" s="215"/>
      <c r="F1106" s="221"/>
      <c r="G1106" s="215"/>
      <c r="H1106" s="215"/>
      <c r="I1106" s="215"/>
      <c r="J1106" s="215"/>
      <c r="K1106" s="214"/>
      <c r="L1106" s="215"/>
      <c r="M1106" s="222"/>
      <c r="N1106" s="214"/>
      <c r="O1106" s="214"/>
      <c r="P1106" s="240"/>
      <c r="Q1106" s="215"/>
      <c r="R1106" s="215"/>
      <c r="S1106" s="215"/>
      <c r="T1106" s="215"/>
      <c r="AP1106"/>
      <c r="AQ1106"/>
    </row>
    <row r="1107" spans="1:43" ht="14.4" x14ac:dyDescent="0.3">
      <c r="A1107" s="214"/>
      <c r="B1107" s="215"/>
      <c r="C1107" s="215"/>
      <c r="D1107" s="215"/>
      <c r="E1107" s="215"/>
      <c r="F1107" s="220"/>
      <c r="G1107" s="215"/>
      <c r="H1107" s="215"/>
      <c r="I1107" s="215"/>
      <c r="J1107" s="215"/>
      <c r="K1107" s="215"/>
      <c r="L1107" s="215"/>
      <c r="M1107" s="160"/>
      <c r="N1107" s="215"/>
      <c r="O1107" s="222"/>
      <c r="P1107" s="240"/>
      <c r="Q1107" s="222"/>
      <c r="R1107" s="215"/>
      <c r="S1107" s="215"/>
      <c r="T1107" s="215"/>
      <c r="U1107" s="160"/>
      <c r="V1107" s="160"/>
      <c r="W1107" s="160"/>
      <c r="X1107" s="160"/>
      <c r="Y1107" s="160"/>
      <c r="Z1107" s="160"/>
      <c r="AA1107" s="160"/>
      <c r="AB1107" s="160"/>
      <c r="AC1107" s="160"/>
      <c r="AD1107" s="160"/>
      <c r="AE1107" s="160"/>
      <c r="AF1107" s="160"/>
      <c r="AG1107" s="160"/>
      <c r="AH1107" s="156"/>
      <c r="AI1107" s="160"/>
      <c r="AJ1107" s="160"/>
      <c r="AK1107" s="160"/>
      <c r="AL1107" s="160"/>
      <c r="AM1107" s="225"/>
      <c r="AN1107" s="160"/>
      <c r="AO1107" s="160"/>
      <c r="AP1107"/>
      <c r="AQ1107"/>
    </row>
    <row r="1108" spans="1:43" ht="14.4" x14ac:dyDescent="0.3">
      <c r="A1108" s="214"/>
      <c r="B1108" s="215"/>
      <c r="C1108" s="215"/>
      <c r="D1108" s="215"/>
      <c r="E1108" s="215"/>
      <c r="F1108" s="221"/>
      <c r="G1108" s="215"/>
      <c r="H1108" s="215"/>
      <c r="I1108" s="215"/>
      <c r="J1108" s="215"/>
      <c r="K1108" s="214"/>
      <c r="L1108" s="215"/>
      <c r="M1108" s="156"/>
      <c r="N1108" s="214"/>
      <c r="O1108" s="214"/>
      <c r="P1108" s="240"/>
      <c r="Q1108" s="215"/>
      <c r="R1108" s="215"/>
      <c r="S1108" s="215"/>
      <c r="T1108" s="215"/>
      <c r="AP1108"/>
      <c r="AQ1108"/>
    </row>
    <row r="1109" spans="1:43" ht="14.4" x14ac:dyDescent="0.3">
      <c r="A1109" s="214"/>
      <c r="B1109" s="215"/>
      <c r="C1109" s="215"/>
      <c r="D1109" s="215"/>
      <c r="E1109" s="215"/>
      <c r="F1109" s="221"/>
      <c r="G1109" s="215"/>
      <c r="H1109" s="215"/>
      <c r="I1109" s="215"/>
      <c r="J1109" s="215"/>
      <c r="K1109" s="214"/>
      <c r="L1109" s="215"/>
      <c r="M1109" s="226"/>
      <c r="N1109" s="214"/>
      <c r="O1109" s="214"/>
      <c r="P1109" s="240"/>
      <c r="Q1109" s="215"/>
      <c r="R1109" s="215"/>
      <c r="S1109" s="215"/>
      <c r="T1109" s="215"/>
      <c r="AP1109"/>
      <c r="AQ1109"/>
    </row>
    <row r="1110" spans="1:43" ht="14.4" x14ac:dyDescent="0.3">
      <c r="A1110" s="214"/>
      <c r="B1110" s="215"/>
      <c r="C1110" s="215"/>
      <c r="D1110" s="215"/>
      <c r="E1110" s="215"/>
      <c r="F1110" s="221"/>
      <c r="G1110" s="215"/>
      <c r="H1110" s="215"/>
      <c r="I1110" s="215"/>
      <c r="J1110" s="215"/>
      <c r="K1110" s="214"/>
      <c r="L1110" s="215"/>
      <c r="M1110" s="156"/>
      <c r="N1110" s="214"/>
      <c r="O1110" s="214"/>
      <c r="P1110" s="240"/>
      <c r="Q1110" s="215"/>
      <c r="R1110" s="215"/>
      <c r="S1110" s="215"/>
      <c r="T1110" s="215"/>
      <c r="AP1110"/>
      <c r="AQ1110"/>
    </row>
    <row r="1111" spans="1:43" ht="14.4" x14ac:dyDescent="0.3">
      <c r="A1111" s="214"/>
      <c r="B1111" s="215"/>
      <c r="C1111" s="215"/>
      <c r="D1111" s="215"/>
      <c r="E1111" s="215"/>
      <c r="F1111" s="220"/>
      <c r="G1111" s="215"/>
      <c r="H1111" s="215"/>
      <c r="I1111" s="215"/>
      <c r="J1111" s="215"/>
      <c r="K1111" s="215"/>
      <c r="L1111" s="215"/>
      <c r="M1111" s="160"/>
      <c r="N1111" s="215"/>
      <c r="O1111" s="222"/>
      <c r="P1111" s="240"/>
      <c r="Q1111" s="222"/>
      <c r="R1111" s="215"/>
      <c r="S1111" s="215"/>
      <c r="T1111" s="215"/>
      <c r="U1111" s="160"/>
      <c r="V1111" s="160"/>
      <c r="W1111" s="160"/>
      <c r="X1111" s="160"/>
      <c r="Y1111" s="160"/>
      <c r="Z1111" s="160"/>
      <c r="AA1111" s="160"/>
      <c r="AB1111" s="160"/>
      <c r="AC1111" s="160"/>
      <c r="AD1111" s="160"/>
      <c r="AE1111" s="160"/>
      <c r="AF1111" s="160"/>
      <c r="AG1111" s="160"/>
      <c r="AH1111" s="156"/>
      <c r="AI1111" s="160"/>
      <c r="AJ1111" s="160"/>
      <c r="AK1111" s="160"/>
      <c r="AL1111" s="160"/>
      <c r="AM1111" s="225"/>
      <c r="AN1111" s="160"/>
      <c r="AO1111" s="160"/>
      <c r="AP1111"/>
      <c r="AQ1111"/>
    </row>
    <row r="1112" spans="1:43" ht="14.4" x14ac:dyDescent="0.3">
      <c r="A1112" s="214"/>
      <c r="B1112" s="215"/>
      <c r="C1112" s="215"/>
      <c r="D1112" s="215"/>
      <c r="E1112" s="215"/>
      <c r="F1112" s="220"/>
      <c r="G1112" s="215"/>
      <c r="H1112" s="215"/>
      <c r="I1112" s="215"/>
      <c r="J1112" s="215"/>
      <c r="K1112" s="215"/>
      <c r="L1112" s="215"/>
      <c r="M1112" s="160"/>
      <c r="N1112" s="215"/>
      <c r="O1112" s="222"/>
      <c r="P1112" s="240"/>
      <c r="Q1112" s="222"/>
      <c r="R1112" s="215"/>
      <c r="S1112" s="215"/>
      <c r="T1112" s="215"/>
      <c r="U1112" s="160"/>
      <c r="V1112" s="160"/>
      <c r="W1112" s="160"/>
      <c r="X1112" s="160"/>
      <c r="Y1112" s="160"/>
      <c r="Z1112" s="160"/>
      <c r="AA1112" s="160"/>
      <c r="AB1112" s="160"/>
      <c r="AC1112" s="160"/>
      <c r="AD1112" s="160"/>
      <c r="AE1112" s="160"/>
      <c r="AF1112" s="160"/>
      <c r="AG1112" s="160"/>
      <c r="AH1112" s="156"/>
      <c r="AI1112" s="160"/>
      <c r="AJ1112" s="160"/>
      <c r="AK1112" s="160"/>
      <c r="AL1112" s="160"/>
      <c r="AM1112" s="225"/>
      <c r="AN1112" s="160"/>
      <c r="AO1112" s="160"/>
      <c r="AP1112"/>
      <c r="AQ1112"/>
    </row>
    <row r="1113" spans="1:43" ht="14.4" x14ac:dyDescent="0.3">
      <c r="A1113" s="214"/>
      <c r="B1113" s="215"/>
      <c r="C1113" s="215"/>
      <c r="D1113" s="215"/>
      <c r="E1113" s="215"/>
      <c r="F1113" s="220"/>
      <c r="G1113" s="215"/>
      <c r="H1113" s="215"/>
      <c r="I1113" s="215"/>
      <c r="J1113" s="215"/>
      <c r="K1113" s="215"/>
      <c r="L1113" s="215"/>
      <c r="M1113" s="160"/>
      <c r="N1113" s="215"/>
      <c r="O1113" s="222"/>
      <c r="P1113" s="240"/>
      <c r="Q1113" s="222"/>
      <c r="R1113" s="215"/>
      <c r="S1113" s="215"/>
      <c r="T1113" s="215"/>
      <c r="U1113" s="160"/>
      <c r="V1113" s="160"/>
      <c r="W1113" s="160"/>
      <c r="X1113" s="160"/>
      <c r="Y1113" s="160"/>
      <c r="Z1113" s="160"/>
      <c r="AA1113" s="160"/>
      <c r="AB1113" s="160"/>
      <c r="AC1113" s="160"/>
      <c r="AD1113" s="160"/>
      <c r="AE1113" s="160"/>
      <c r="AF1113" s="160"/>
      <c r="AG1113" s="160"/>
      <c r="AH1113" s="156"/>
      <c r="AI1113" s="160"/>
      <c r="AJ1113" s="160"/>
      <c r="AK1113" s="160"/>
      <c r="AL1113" s="160"/>
      <c r="AM1113" s="225"/>
      <c r="AN1113" s="160"/>
      <c r="AO1113" s="160"/>
      <c r="AP1113"/>
      <c r="AQ1113"/>
    </row>
    <row r="1114" spans="1:43" ht="14.4" x14ac:dyDescent="0.3">
      <c r="A1114" s="214"/>
      <c r="B1114" s="215"/>
      <c r="C1114" s="215"/>
      <c r="D1114" s="215"/>
      <c r="E1114" s="215"/>
      <c r="F1114" s="221"/>
      <c r="G1114" s="215"/>
      <c r="H1114" s="215"/>
      <c r="I1114" s="215"/>
      <c r="J1114" s="215"/>
      <c r="K1114" s="214"/>
      <c r="L1114" s="215"/>
      <c r="M1114" s="156"/>
      <c r="N1114" s="214"/>
      <c r="O1114" s="214"/>
      <c r="P1114" s="240"/>
      <c r="Q1114" s="215"/>
      <c r="R1114" s="215"/>
      <c r="S1114" s="215"/>
      <c r="T1114" s="215"/>
      <c r="AP1114"/>
      <c r="AQ1114"/>
    </row>
    <row r="1115" spans="1:43" ht="14.4" x14ac:dyDescent="0.3">
      <c r="A1115" s="214"/>
      <c r="B1115" s="215"/>
      <c r="C1115" s="215"/>
      <c r="D1115" s="215"/>
      <c r="E1115" s="215"/>
      <c r="F1115" s="220"/>
      <c r="G1115" s="215"/>
      <c r="H1115" s="215"/>
      <c r="I1115" s="215"/>
      <c r="J1115" s="215"/>
      <c r="K1115" s="215"/>
      <c r="L1115" s="215"/>
      <c r="M1115" s="160"/>
      <c r="N1115" s="215"/>
      <c r="O1115" s="222"/>
      <c r="P1115" s="240"/>
      <c r="Q1115" s="222"/>
      <c r="R1115" s="215"/>
      <c r="S1115" s="215"/>
      <c r="T1115" s="215"/>
      <c r="U1115" s="160"/>
      <c r="V1115" s="160"/>
      <c r="W1115" s="160"/>
      <c r="X1115" s="160"/>
      <c r="Y1115" s="160"/>
      <c r="Z1115" s="160"/>
      <c r="AA1115" s="160"/>
      <c r="AB1115" s="160"/>
      <c r="AC1115" s="160"/>
      <c r="AD1115" s="160"/>
      <c r="AE1115" s="160"/>
      <c r="AF1115" s="160"/>
      <c r="AG1115" s="160"/>
      <c r="AH1115" s="156"/>
      <c r="AI1115" s="160"/>
      <c r="AJ1115" s="160"/>
      <c r="AK1115" s="160"/>
      <c r="AL1115" s="160"/>
      <c r="AM1115" s="225"/>
      <c r="AN1115" s="160"/>
      <c r="AO1115" s="160"/>
      <c r="AP1115"/>
      <c r="AQ1115"/>
    </row>
    <row r="1116" spans="1:43" ht="14.4" x14ac:dyDescent="0.3">
      <c r="A1116" s="214"/>
      <c r="B1116" s="215"/>
      <c r="C1116" s="215"/>
      <c r="D1116" s="215"/>
      <c r="E1116" s="215"/>
      <c r="F1116" s="220"/>
      <c r="G1116" s="215"/>
      <c r="H1116" s="215"/>
      <c r="I1116" s="215"/>
      <c r="J1116" s="215"/>
      <c r="K1116" s="215"/>
      <c r="L1116" s="215"/>
      <c r="M1116" s="160"/>
      <c r="N1116" s="215"/>
      <c r="O1116" s="222"/>
      <c r="P1116" s="240"/>
      <c r="Q1116" s="222"/>
      <c r="R1116" s="215"/>
      <c r="S1116" s="215"/>
      <c r="T1116" s="215"/>
      <c r="U1116" s="160"/>
      <c r="V1116" s="160"/>
      <c r="W1116" s="160"/>
      <c r="X1116" s="160"/>
      <c r="Y1116" s="160"/>
      <c r="Z1116" s="160"/>
      <c r="AA1116" s="160"/>
      <c r="AB1116" s="160"/>
      <c r="AC1116" s="160"/>
      <c r="AD1116" s="160"/>
      <c r="AE1116" s="160"/>
      <c r="AF1116" s="160"/>
      <c r="AG1116" s="160"/>
      <c r="AH1116" s="156"/>
      <c r="AI1116" s="160"/>
      <c r="AJ1116" s="160"/>
      <c r="AK1116" s="160"/>
      <c r="AL1116" s="160"/>
      <c r="AM1116" s="225"/>
      <c r="AN1116" s="160"/>
      <c r="AO1116" s="160"/>
      <c r="AP1116"/>
      <c r="AQ1116"/>
    </row>
    <row r="1117" spans="1:43" ht="14.4" x14ac:dyDescent="0.3">
      <c r="A1117" s="214"/>
      <c r="B1117" s="215"/>
      <c r="C1117" s="215"/>
      <c r="D1117" s="215"/>
      <c r="E1117" s="215"/>
      <c r="F1117" s="221"/>
      <c r="G1117" s="215"/>
      <c r="H1117" s="215"/>
      <c r="I1117" s="215"/>
      <c r="J1117" s="215"/>
      <c r="K1117" s="214"/>
      <c r="L1117" s="215"/>
      <c r="M1117" s="156"/>
      <c r="N1117" s="214"/>
      <c r="O1117" s="214"/>
      <c r="P1117" s="240"/>
      <c r="Q1117" s="215"/>
      <c r="R1117" s="215"/>
      <c r="S1117" s="215"/>
      <c r="T1117" s="215"/>
      <c r="AP1117"/>
      <c r="AQ1117"/>
    </row>
    <row r="1118" spans="1:43" ht="14.4" x14ac:dyDescent="0.3">
      <c r="A1118" s="214"/>
      <c r="B1118" s="215"/>
      <c r="C1118" s="215"/>
      <c r="D1118" s="215"/>
      <c r="E1118" s="215"/>
      <c r="F1118" s="221"/>
      <c r="G1118" s="215"/>
      <c r="H1118" s="215"/>
      <c r="I1118" s="215"/>
      <c r="J1118" s="215"/>
      <c r="K1118" s="214"/>
      <c r="L1118" s="215"/>
      <c r="M1118" s="226"/>
      <c r="N1118" s="214"/>
      <c r="O1118" s="214"/>
      <c r="P1118" s="240"/>
      <c r="Q1118" s="215"/>
      <c r="R1118" s="215"/>
      <c r="S1118" s="215"/>
      <c r="T1118" s="215"/>
      <c r="AP1118"/>
      <c r="AQ1118"/>
    </row>
    <row r="1119" spans="1:43" ht="14.4" x14ac:dyDescent="0.3">
      <c r="A1119" s="214"/>
      <c r="B1119" s="215"/>
      <c r="C1119" s="215"/>
      <c r="D1119" s="215"/>
      <c r="E1119" s="215"/>
      <c r="F1119" s="220"/>
      <c r="G1119" s="215"/>
      <c r="H1119" s="215"/>
      <c r="I1119" s="215"/>
      <c r="J1119" s="215"/>
      <c r="K1119" s="215"/>
      <c r="L1119" s="215"/>
      <c r="M1119" s="160"/>
      <c r="N1119" s="215"/>
      <c r="O1119" s="219"/>
      <c r="P1119" s="240"/>
      <c r="Q1119" s="219"/>
      <c r="R1119" s="215"/>
      <c r="S1119" s="215"/>
      <c r="T1119" s="215"/>
      <c r="U1119" s="160"/>
      <c r="V1119" s="160"/>
      <c r="W1119" s="160"/>
      <c r="X1119" s="160"/>
      <c r="Y1119" s="160"/>
      <c r="Z1119" s="160"/>
      <c r="AA1119" s="160"/>
      <c r="AB1119" s="160"/>
      <c r="AC1119" s="160"/>
      <c r="AD1119" s="160"/>
      <c r="AE1119" s="160"/>
      <c r="AF1119" s="160"/>
      <c r="AG1119" s="160"/>
      <c r="AH1119" s="156"/>
      <c r="AI1119" s="160"/>
      <c r="AJ1119" s="160"/>
      <c r="AK1119" s="160"/>
      <c r="AL1119" s="160"/>
      <c r="AM1119" s="225"/>
      <c r="AN1119" s="160"/>
      <c r="AO1119" s="160"/>
      <c r="AP1119"/>
      <c r="AQ1119"/>
    </row>
    <row r="1120" spans="1:43" ht="14.4" x14ac:dyDescent="0.3">
      <c r="A1120" s="214"/>
      <c r="B1120" s="215"/>
      <c r="C1120" s="215"/>
      <c r="D1120" s="215"/>
      <c r="E1120" s="215"/>
      <c r="F1120" s="221"/>
      <c r="G1120" s="215"/>
      <c r="H1120" s="215"/>
      <c r="I1120" s="215"/>
      <c r="J1120" s="215"/>
      <c r="K1120" s="214"/>
      <c r="L1120" s="215"/>
      <c r="M1120" s="226"/>
      <c r="N1120" s="214"/>
      <c r="O1120" s="214"/>
      <c r="P1120" s="240"/>
      <c r="Q1120" s="215"/>
      <c r="R1120" s="215"/>
      <c r="S1120" s="215"/>
      <c r="T1120" s="215"/>
      <c r="AP1120"/>
      <c r="AQ1120"/>
    </row>
    <row r="1121" spans="1:43" ht="14.4" x14ac:dyDescent="0.3">
      <c r="A1121" s="214"/>
      <c r="B1121" s="215"/>
      <c r="C1121" s="215"/>
      <c r="D1121" s="215"/>
      <c r="E1121" s="215"/>
      <c r="F1121" s="221"/>
      <c r="G1121" s="215"/>
      <c r="H1121" s="215"/>
      <c r="I1121" s="215"/>
      <c r="J1121" s="215"/>
      <c r="K1121" s="214"/>
      <c r="L1121" s="215"/>
      <c r="M1121" s="156"/>
      <c r="N1121" s="214"/>
      <c r="O1121" s="214"/>
      <c r="P1121" s="240"/>
      <c r="Q1121" s="215"/>
      <c r="R1121" s="215"/>
      <c r="S1121" s="215"/>
      <c r="T1121" s="215"/>
      <c r="AP1121"/>
      <c r="AQ1121"/>
    </row>
    <row r="1122" spans="1:43" ht="14.4" x14ac:dyDescent="0.3">
      <c r="A1122" s="214"/>
      <c r="B1122" s="215"/>
      <c r="C1122" s="215"/>
      <c r="D1122" s="215"/>
      <c r="E1122" s="215"/>
      <c r="F1122" s="221"/>
      <c r="G1122" s="215"/>
      <c r="H1122" s="215"/>
      <c r="I1122" s="215"/>
      <c r="J1122" s="215"/>
      <c r="K1122" s="214"/>
      <c r="L1122" s="215"/>
      <c r="M1122" s="156"/>
      <c r="N1122" s="214"/>
      <c r="O1122" s="214"/>
      <c r="P1122" s="240"/>
      <c r="Q1122" s="215"/>
      <c r="R1122" s="215"/>
      <c r="S1122" s="215"/>
      <c r="T1122" s="215"/>
      <c r="AP1122"/>
      <c r="AQ1122"/>
    </row>
    <row r="1123" spans="1:43" ht="14.4" x14ac:dyDescent="0.3">
      <c r="A1123" s="214"/>
      <c r="B1123" s="215"/>
      <c r="C1123" s="215"/>
      <c r="D1123" s="215"/>
      <c r="E1123" s="215"/>
      <c r="F1123" s="220"/>
      <c r="G1123" s="215"/>
      <c r="H1123" s="215"/>
      <c r="I1123" s="215"/>
      <c r="J1123" s="215"/>
      <c r="K1123" s="215"/>
      <c r="L1123" s="215"/>
      <c r="M1123" s="160"/>
      <c r="N1123" s="215"/>
      <c r="O1123" s="222"/>
      <c r="P1123" s="240"/>
      <c r="Q1123" s="222"/>
      <c r="R1123" s="215"/>
      <c r="S1123" s="215"/>
      <c r="T1123" s="215"/>
      <c r="U1123" s="160"/>
      <c r="V1123" s="160"/>
      <c r="W1123" s="160"/>
      <c r="X1123" s="160"/>
      <c r="Y1123" s="160"/>
      <c r="Z1123" s="160"/>
      <c r="AA1123" s="160"/>
      <c r="AB1123" s="160"/>
      <c r="AC1123" s="160"/>
      <c r="AD1123" s="160"/>
      <c r="AE1123" s="160"/>
      <c r="AF1123" s="160"/>
      <c r="AG1123" s="160"/>
      <c r="AH1123" s="156"/>
      <c r="AI1123" s="160"/>
      <c r="AJ1123" s="160"/>
      <c r="AK1123" s="160"/>
      <c r="AL1123" s="160"/>
      <c r="AM1123" s="225"/>
      <c r="AN1123" s="160"/>
      <c r="AO1123" s="160"/>
      <c r="AP1123"/>
      <c r="AQ1123"/>
    </row>
    <row r="1124" spans="1:43" ht="14.4" x14ac:dyDescent="0.3">
      <c r="A1124" s="214"/>
      <c r="B1124" s="215"/>
      <c r="C1124" s="215"/>
      <c r="D1124" s="215"/>
      <c r="E1124" s="215"/>
      <c r="F1124" s="221"/>
      <c r="G1124" s="215"/>
      <c r="H1124" s="215"/>
      <c r="I1124" s="215"/>
      <c r="J1124" s="215"/>
      <c r="K1124" s="214"/>
      <c r="L1124" s="215"/>
      <c r="M1124" s="156"/>
      <c r="N1124" s="214"/>
      <c r="O1124" s="214"/>
      <c r="P1124" s="240"/>
      <c r="Q1124" s="215"/>
      <c r="R1124" s="215"/>
      <c r="S1124" s="215"/>
      <c r="T1124" s="215"/>
      <c r="AP1124"/>
      <c r="AQ1124"/>
    </row>
    <row r="1125" spans="1:43" ht="14.4" x14ac:dyDescent="0.3">
      <c r="A1125" s="214"/>
      <c r="B1125" s="215"/>
      <c r="C1125" s="215"/>
      <c r="D1125" s="215"/>
      <c r="E1125" s="215"/>
      <c r="F1125" s="221"/>
      <c r="G1125" s="215"/>
      <c r="H1125" s="215"/>
      <c r="I1125" s="215"/>
      <c r="J1125" s="215"/>
      <c r="K1125" s="214"/>
      <c r="L1125" s="215"/>
      <c r="M1125" s="156"/>
      <c r="N1125" s="214"/>
      <c r="O1125" s="214"/>
      <c r="P1125" s="240"/>
      <c r="Q1125" s="215"/>
      <c r="R1125" s="215"/>
      <c r="S1125" s="215"/>
      <c r="T1125" s="215"/>
      <c r="AP1125"/>
      <c r="AQ1125"/>
    </row>
    <row r="1126" spans="1:43" ht="14.4" x14ac:dyDescent="0.3">
      <c r="A1126" s="214"/>
      <c r="B1126" s="215"/>
      <c r="C1126" s="215"/>
      <c r="D1126" s="215"/>
      <c r="E1126" s="215"/>
      <c r="F1126" s="220"/>
      <c r="G1126" s="215"/>
      <c r="H1126" s="215"/>
      <c r="I1126" s="215"/>
      <c r="J1126" s="215"/>
      <c r="K1126" s="215"/>
      <c r="L1126" s="215"/>
      <c r="M1126" s="160"/>
      <c r="N1126" s="215"/>
      <c r="O1126" s="222"/>
      <c r="P1126" s="240"/>
      <c r="Q1126" s="222"/>
      <c r="R1126" s="215"/>
      <c r="S1126" s="215"/>
      <c r="T1126" s="215"/>
      <c r="U1126" s="160"/>
      <c r="V1126" s="160"/>
      <c r="W1126" s="160"/>
      <c r="X1126" s="160"/>
      <c r="Y1126" s="160"/>
      <c r="Z1126" s="160"/>
      <c r="AA1126" s="160"/>
      <c r="AB1126" s="160"/>
      <c r="AC1126" s="160"/>
      <c r="AD1126" s="160"/>
      <c r="AE1126" s="160"/>
      <c r="AF1126" s="160"/>
      <c r="AG1126" s="160"/>
      <c r="AH1126" s="156"/>
      <c r="AI1126" s="160"/>
      <c r="AJ1126" s="160"/>
      <c r="AK1126" s="160"/>
      <c r="AL1126" s="160"/>
      <c r="AM1126" s="225"/>
      <c r="AN1126" s="160"/>
      <c r="AO1126" s="160"/>
      <c r="AP1126"/>
      <c r="AQ1126"/>
    </row>
    <row r="1127" spans="1:43" ht="14.4" x14ac:dyDescent="0.3">
      <c r="A1127" s="214"/>
      <c r="B1127" s="215"/>
      <c r="C1127" s="215"/>
      <c r="D1127" s="215"/>
      <c r="E1127" s="215"/>
      <c r="F1127" s="220"/>
      <c r="G1127" s="215"/>
      <c r="H1127" s="215"/>
      <c r="I1127" s="215"/>
      <c r="J1127" s="215"/>
      <c r="K1127" s="215"/>
      <c r="L1127" s="215"/>
      <c r="M1127" s="160"/>
      <c r="N1127" s="215"/>
      <c r="O1127" s="222"/>
      <c r="P1127" s="240"/>
      <c r="Q1127" s="222"/>
      <c r="R1127" s="215"/>
      <c r="S1127" s="215"/>
      <c r="T1127" s="215"/>
      <c r="U1127" s="160"/>
      <c r="V1127" s="160"/>
      <c r="W1127" s="160"/>
      <c r="X1127" s="160"/>
      <c r="Y1127" s="160"/>
      <c r="Z1127" s="160"/>
      <c r="AA1127" s="160"/>
      <c r="AB1127" s="160"/>
      <c r="AC1127" s="160"/>
      <c r="AD1127" s="160"/>
      <c r="AE1127" s="160"/>
      <c r="AF1127" s="160"/>
      <c r="AG1127" s="160"/>
      <c r="AH1127" s="156"/>
      <c r="AI1127" s="160"/>
      <c r="AJ1127" s="160"/>
      <c r="AK1127" s="160"/>
      <c r="AL1127" s="160"/>
      <c r="AM1127" s="225"/>
      <c r="AN1127" s="160"/>
      <c r="AO1127" s="160"/>
      <c r="AP1127"/>
      <c r="AQ1127"/>
    </row>
    <row r="1128" spans="1:43" ht="14.4" x14ac:dyDescent="0.3">
      <c r="A1128" s="214"/>
      <c r="B1128" s="215"/>
      <c r="C1128" s="215"/>
      <c r="D1128" s="215"/>
      <c r="E1128" s="215"/>
      <c r="F1128" s="221"/>
      <c r="G1128" s="215"/>
      <c r="H1128" s="215"/>
      <c r="I1128" s="215"/>
      <c r="J1128" s="215"/>
      <c r="K1128" s="214"/>
      <c r="L1128" s="215"/>
      <c r="M1128" s="226"/>
      <c r="N1128" s="214"/>
      <c r="O1128" s="214"/>
      <c r="P1128" s="240"/>
      <c r="Q1128" s="215"/>
      <c r="R1128" s="215"/>
      <c r="S1128" s="215"/>
      <c r="T1128" s="215"/>
      <c r="AP1128"/>
      <c r="AQ1128"/>
    </row>
    <row r="1129" spans="1:43" ht="14.4" x14ac:dyDescent="0.3">
      <c r="A1129" s="214"/>
      <c r="B1129" s="215"/>
      <c r="C1129" s="215"/>
      <c r="D1129" s="215"/>
      <c r="E1129" s="215"/>
      <c r="F1129" s="221"/>
      <c r="G1129" s="215"/>
      <c r="H1129" s="215"/>
      <c r="I1129" s="215"/>
      <c r="J1129" s="215"/>
      <c r="K1129" s="214"/>
      <c r="L1129" s="215"/>
      <c r="M1129" s="156"/>
      <c r="N1129" s="214"/>
      <c r="O1129" s="214"/>
      <c r="P1129" s="240"/>
      <c r="Q1129" s="215"/>
      <c r="R1129" s="215"/>
      <c r="S1129" s="215"/>
      <c r="T1129" s="215"/>
      <c r="AP1129"/>
      <c r="AQ1129"/>
    </row>
    <row r="1130" spans="1:43" ht="14.4" x14ac:dyDescent="0.3">
      <c r="A1130" s="214"/>
      <c r="B1130" s="215"/>
      <c r="C1130" s="215"/>
      <c r="D1130" s="215"/>
      <c r="E1130" s="215"/>
      <c r="F1130" s="220"/>
      <c r="G1130" s="215"/>
      <c r="H1130" s="215"/>
      <c r="I1130" s="215"/>
      <c r="J1130" s="215"/>
      <c r="K1130" s="215"/>
      <c r="L1130" s="215"/>
      <c r="M1130" s="160"/>
      <c r="N1130" s="215"/>
      <c r="O1130" s="222"/>
      <c r="P1130" s="240"/>
      <c r="Q1130" s="222"/>
      <c r="R1130" s="215"/>
      <c r="S1130" s="215"/>
      <c r="T1130" s="215"/>
      <c r="U1130" s="160"/>
      <c r="V1130" s="160"/>
      <c r="W1130" s="160"/>
      <c r="X1130" s="160"/>
      <c r="Y1130" s="160"/>
      <c r="Z1130" s="160"/>
      <c r="AA1130" s="160"/>
      <c r="AB1130" s="160"/>
      <c r="AC1130" s="160"/>
      <c r="AD1130" s="160"/>
      <c r="AE1130" s="160"/>
      <c r="AF1130" s="160"/>
      <c r="AG1130" s="160"/>
      <c r="AH1130" s="156"/>
      <c r="AI1130" s="160"/>
      <c r="AJ1130" s="160"/>
      <c r="AK1130" s="160"/>
      <c r="AL1130" s="160"/>
      <c r="AM1130" s="225"/>
      <c r="AN1130" s="160"/>
      <c r="AO1130" s="160"/>
      <c r="AP1130"/>
      <c r="AQ1130"/>
    </row>
    <row r="1131" spans="1:43" ht="14.4" x14ac:dyDescent="0.3">
      <c r="A1131" s="214"/>
      <c r="B1131" s="215"/>
      <c r="C1131" s="215"/>
      <c r="D1131" s="215"/>
      <c r="E1131" s="215"/>
      <c r="F1131" s="221"/>
      <c r="G1131" s="215"/>
      <c r="H1131" s="215"/>
      <c r="I1131" s="215"/>
      <c r="J1131" s="215"/>
      <c r="K1131" s="214"/>
      <c r="L1131" s="215"/>
      <c r="M1131" s="226"/>
      <c r="N1131" s="214"/>
      <c r="O1131" s="214"/>
      <c r="P1131" s="240"/>
      <c r="Q1131" s="215"/>
      <c r="R1131" s="215"/>
      <c r="S1131" s="215"/>
      <c r="T1131" s="215"/>
      <c r="AP1131"/>
      <c r="AQ1131"/>
    </row>
    <row r="1132" spans="1:43" ht="14.4" x14ac:dyDescent="0.3">
      <c r="A1132" s="214"/>
      <c r="B1132" s="215"/>
      <c r="C1132" s="215"/>
      <c r="D1132" s="215"/>
      <c r="E1132" s="215"/>
      <c r="F1132" s="221"/>
      <c r="G1132" s="215"/>
      <c r="H1132" s="215"/>
      <c r="I1132" s="215"/>
      <c r="J1132" s="215"/>
      <c r="K1132" s="214"/>
      <c r="L1132" s="215"/>
      <c r="M1132" s="156"/>
      <c r="N1132" s="214"/>
      <c r="O1132" s="214"/>
      <c r="P1132" s="240"/>
      <c r="Q1132" s="215"/>
      <c r="R1132" s="215"/>
      <c r="S1132" s="215"/>
      <c r="T1132" s="215"/>
      <c r="AP1132"/>
      <c r="AQ1132"/>
    </row>
    <row r="1133" spans="1:43" ht="14.4" x14ac:dyDescent="0.3">
      <c r="A1133" s="214"/>
      <c r="B1133" s="215"/>
      <c r="C1133" s="215"/>
      <c r="D1133" s="215"/>
      <c r="E1133" s="215"/>
      <c r="F1133" s="220"/>
      <c r="G1133" s="215"/>
      <c r="H1133" s="215"/>
      <c r="I1133" s="215"/>
      <c r="J1133" s="215"/>
      <c r="K1133" s="215"/>
      <c r="L1133" s="215"/>
      <c r="M1133" s="160"/>
      <c r="N1133" s="215"/>
      <c r="O1133" s="222"/>
      <c r="P1133" s="240"/>
      <c r="Q1133" s="222"/>
      <c r="R1133" s="215"/>
      <c r="S1133" s="215"/>
      <c r="T1133" s="215"/>
      <c r="U1133" s="160"/>
      <c r="V1133" s="160"/>
      <c r="W1133" s="160"/>
      <c r="X1133" s="160"/>
      <c r="Y1133" s="160"/>
      <c r="Z1133" s="160"/>
      <c r="AA1133" s="160"/>
      <c r="AB1133" s="160"/>
      <c r="AC1133" s="160"/>
      <c r="AD1133" s="160"/>
      <c r="AE1133" s="160"/>
      <c r="AF1133" s="160"/>
      <c r="AG1133" s="160"/>
      <c r="AH1133" s="156"/>
      <c r="AI1133" s="160"/>
      <c r="AJ1133" s="160"/>
      <c r="AK1133" s="160"/>
      <c r="AL1133" s="160"/>
      <c r="AM1133" s="225"/>
      <c r="AN1133" s="160"/>
      <c r="AO1133" s="160"/>
      <c r="AP1133"/>
      <c r="AQ1133"/>
    </row>
    <row r="1134" spans="1:43" ht="14.4" x14ac:dyDescent="0.3">
      <c r="A1134" s="214"/>
      <c r="B1134" s="215"/>
      <c r="C1134" s="215"/>
      <c r="D1134" s="215"/>
      <c r="E1134" s="215"/>
      <c r="F1134" s="221"/>
      <c r="G1134" s="215"/>
      <c r="H1134" s="215"/>
      <c r="I1134" s="215"/>
      <c r="J1134" s="215"/>
      <c r="K1134" s="214"/>
      <c r="L1134" s="215"/>
      <c r="M1134" s="156"/>
      <c r="N1134" s="214"/>
      <c r="O1134" s="214"/>
      <c r="P1134" s="240"/>
      <c r="Q1134" s="215"/>
      <c r="R1134" s="215"/>
      <c r="S1134" s="215"/>
      <c r="T1134" s="215"/>
      <c r="AP1134"/>
      <c r="AQ1134"/>
    </row>
    <row r="1135" spans="1:43" ht="14.4" x14ac:dyDescent="0.3">
      <c r="A1135" s="214"/>
      <c r="B1135" s="215"/>
      <c r="C1135" s="215"/>
      <c r="D1135" s="215"/>
      <c r="E1135" s="215"/>
      <c r="F1135" s="221"/>
      <c r="G1135" s="215"/>
      <c r="H1135" s="215"/>
      <c r="I1135" s="215"/>
      <c r="J1135" s="215"/>
      <c r="K1135" s="214"/>
      <c r="L1135" s="215"/>
      <c r="M1135" s="222"/>
      <c r="N1135" s="214"/>
      <c r="O1135" s="214"/>
      <c r="P1135" s="240"/>
      <c r="Q1135" s="215"/>
      <c r="R1135" s="215"/>
      <c r="S1135" s="215"/>
      <c r="T1135" s="215"/>
      <c r="AP1135"/>
      <c r="AQ1135"/>
    </row>
    <row r="1136" spans="1:43" ht="14.4" x14ac:dyDescent="0.3">
      <c r="A1136" s="214"/>
      <c r="B1136" s="215"/>
      <c r="C1136" s="215"/>
      <c r="D1136" s="215"/>
      <c r="E1136" s="215"/>
      <c r="F1136" s="220"/>
      <c r="G1136" s="215"/>
      <c r="H1136" s="215"/>
      <c r="I1136" s="215"/>
      <c r="J1136" s="215"/>
      <c r="K1136" s="215"/>
      <c r="L1136" s="215"/>
      <c r="M1136" s="160"/>
      <c r="N1136" s="215"/>
      <c r="O1136" s="222"/>
      <c r="P1136" s="240"/>
      <c r="Q1136" s="222"/>
      <c r="R1136" s="215"/>
      <c r="S1136" s="215"/>
      <c r="T1136" s="215"/>
      <c r="U1136" s="160"/>
      <c r="V1136" s="160"/>
      <c r="W1136" s="160"/>
      <c r="X1136" s="160"/>
      <c r="Y1136" s="160"/>
      <c r="Z1136" s="160"/>
      <c r="AA1136" s="160"/>
      <c r="AB1136" s="160"/>
      <c r="AC1136" s="160"/>
      <c r="AD1136" s="160"/>
      <c r="AE1136" s="160"/>
      <c r="AF1136" s="160"/>
      <c r="AG1136" s="160"/>
      <c r="AH1136" s="156"/>
      <c r="AI1136" s="160"/>
      <c r="AJ1136" s="160"/>
      <c r="AK1136" s="160"/>
      <c r="AL1136" s="160"/>
      <c r="AM1136" s="225"/>
      <c r="AN1136" s="160"/>
      <c r="AO1136" s="160"/>
      <c r="AP1136"/>
      <c r="AQ1136"/>
    </row>
    <row r="1137" spans="1:43" ht="14.4" x14ac:dyDescent="0.3">
      <c r="A1137" s="214"/>
      <c r="B1137" s="215"/>
      <c r="C1137" s="215"/>
      <c r="D1137" s="215"/>
      <c r="E1137" s="215"/>
      <c r="F1137" s="220"/>
      <c r="G1137" s="215"/>
      <c r="H1137" s="215"/>
      <c r="I1137" s="215"/>
      <c r="J1137" s="215"/>
      <c r="K1137" s="215"/>
      <c r="L1137" s="215"/>
      <c r="M1137" s="160"/>
      <c r="N1137" s="215"/>
      <c r="O1137" s="222"/>
      <c r="P1137" s="240"/>
      <c r="Q1137" s="222"/>
      <c r="R1137" s="215"/>
      <c r="S1137" s="215"/>
      <c r="T1137" s="215"/>
      <c r="U1137" s="160"/>
      <c r="V1137" s="160"/>
      <c r="W1137" s="160"/>
      <c r="X1137" s="160"/>
      <c r="Y1137" s="160"/>
      <c r="Z1137" s="160"/>
      <c r="AA1137" s="160"/>
      <c r="AB1137" s="160"/>
      <c r="AC1137" s="160"/>
      <c r="AD1137" s="160"/>
      <c r="AE1137" s="160"/>
      <c r="AF1137" s="160"/>
      <c r="AG1137" s="160"/>
      <c r="AH1137" s="156"/>
      <c r="AI1137" s="160"/>
      <c r="AJ1137" s="160"/>
      <c r="AK1137" s="160"/>
      <c r="AL1137" s="160"/>
      <c r="AM1137" s="225"/>
      <c r="AN1137" s="160"/>
      <c r="AO1137" s="160"/>
      <c r="AP1137"/>
      <c r="AQ1137"/>
    </row>
    <row r="1138" spans="1:43" ht="14.4" x14ac:dyDescent="0.3">
      <c r="A1138" s="214"/>
      <c r="B1138" s="215"/>
      <c r="C1138" s="215"/>
      <c r="D1138" s="215"/>
      <c r="E1138" s="215"/>
      <c r="F1138" s="221"/>
      <c r="G1138" s="215"/>
      <c r="H1138" s="215"/>
      <c r="I1138" s="215"/>
      <c r="J1138" s="215"/>
      <c r="K1138" s="214"/>
      <c r="L1138" s="215"/>
      <c r="M1138" s="156"/>
      <c r="N1138" s="214"/>
      <c r="O1138" s="214"/>
      <c r="P1138" s="240"/>
      <c r="Q1138" s="215"/>
      <c r="R1138" s="215"/>
      <c r="S1138" s="215"/>
      <c r="T1138" s="215"/>
      <c r="AP1138"/>
      <c r="AQ1138"/>
    </row>
    <row r="1139" spans="1:43" ht="14.4" x14ac:dyDescent="0.3">
      <c r="A1139" s="214"/>
      <c r="B1139" s="215"/>
      <c r="C1139" s="215"/>
      <c r="D1139" s="215"/>
      <c r="E1139" s="215"/>
      <c r="F1139" s="221"/>
      <c r="G1139" s="215"/>
      <c r="H1139" s="215"/>
      <c r="I1139" s="215"/>
      <c r="J1139" s="215"/>
      <c r="K1139" s="214"/>
      <c r="L1139" s="215"/>
      <c r="M1139" s="222"/>
      <c r="N1139" s="214"/>
      <c r="O1139" s="214"/>
      <c r="P1139" s="240"/>
      <c r="Q1139" s="215"/>
      <c r="R1139" s="215"/>
      <c r="S1139" s="215"/>
      <c r="T1139" s="215"/>
      <c r="AP1139"/>
      <c r="AQ1139"/>
    </row>
    <row r="1140" spans="1:43" ht="14.4" x14ac:dyDescent="0.3">
      <c r="A1140" s="214"/>
      <c r="B1140" s="215"/>
      <c r="C1140" s="215"/>
      <c r="D1140" s="215"/>
      <c r="E1140" s="215"/>
      <c r="F1140" s="220"/>
      <c r="G1140" s="215"/>
      <c r="H1140" s="215"/>
      <c r="I1140" s="215"/>
      <c r="J1140" s="215"/>
      <c r="K1140" s="215"/>
      <c r="L1140" s="215"/>
      <c r="M1140" s="215"/>
      <c r="N1140" s="215"/>
      <c r="O1140" s="219"/>
      <c r="P1140" s="240"/>
      <c r="Q1140" s="219"/>
      <c r="R1140" s="215"/>
      <c r="S1140" s="215"/>
      <c r="T1140" s="215"/>
      <c r="U1140" s="160"/>
      <c r="V1140" s="160"/>
      <c r="W1140" s="160"/>
      <c r="X1140" s="160"/>
      <c r="Y1140" s="160"/>
      <c r="Z1140" s="160"/>
      <c r="AA1140" s="160"/>
      <c r="AB1140" s="160"/>
      <c r="AC1140" s="160"/>
      <c r="AD1140" s="160"/>
      <c r="AE1140" s="160"/>
      <c r="AF1140" s="160"/>
      <c r="AG1140" s="160"/>
      <c r="AH1140" s="156"/>
      <c r="AI1140" s="160"/>
      <c r="AJ1140" s="160"/>
      <c r="AK1140" s="160"/>
      <c r="AL1140" s="160"/>
      <c r="AM1140" s="225"/>
      <c r="AN1140" s="160"/>
      <c r="AO1140" s="160"/>
      <c r="AP1140"/>
      <c r="AQ1140"/>
    </row>
    <row r="1141" spans="1:43" ht="14.4" x14ac:dyDescent="0.3">
      <c r="A1141" s="214"/>
      <c r="B1141" s="215"/>
      <c r="C1141" s="215"/>
      <c r="D1141" s="215"/>
      <c r="E1141" s="215"/>
      <c r="F1141" s="220"/>
      <c r="G1141" s="215"/>
      <c r="H1141" s="215"/>
      <c r="I1141" s="215"/>
      <c r="J1141" s="215"/>
      <c r="K1141" s="215"/>
      <c r="L1141" s="215"/>
      <c r="M1141" s="160"/>
      <c r="N1141" s="215"/>
      <c r="O1141" s="222"/>
      <c r="P1141" s="240"/>
      <c r="Q1141" s="222"/>
      <c r="R1141" s="215"/>
      <c r="S1141" s="215"/>
      <c r="T1141" s="215"/>
      <c r="U1141" s="160"/>
      <c r="V1141" s="160"/>
      <c r="W1141" s="160"/>
      <c r="X1141" s="160"/>
      <c r="Y1141" s="160"/>
      <c r="Z1141" s="160"/>
      <c r="AA1141" s="160"/>
      <c r="AB1141" s="160"/>
      <c r="AC1141" s="160"/>
      <c r="AD1141" s="160"/>
      <c r="AE1141" s="160"/>
      <c r="AF1141" s="160"/>
      <c r="AG1141" s="160"/>
      <c r="AH1141" s="156"/>
      <c r="AI1141" s="160"/>
      <c r="AJ1141" s="160"/>
      <c r="AK1141" s="160"/>
      <c r="AL1141" s="160"/>
      <c r="AM1141" s="225"/>
      <c r="AN1141" s="160"/>
      <c r="AO1141" s="160"/>
      <c r="AP1141"/>
      <c r="AQ1141"/>
    </row>
    <row r="1142" spans="1:43" ht="14.4" x14ac:dyDescent="0.3">
      <c r="A1142" s="214"/>
      <c r="B1142" s="215"/>
      <c r="C1142" s="215"/>
      <c r="D1142" s="215"/>
      <c r="E1142" s="215"/>
      <c r="F1142" s="221"/>
      <c r="G1142" s="215"/>
      <c r="H1142" s="215"/>
      <c r="I1142" s="215"/>
      <c r="J1142" s="215"/>
      <c r="K1142" s="214"/>
      <c r="L1142" s="215"/>
      <c r="M1142" s="156"/>
      <c r="N1142" s="214"/>
      <c r="O1142" s="214"/>
      <c r="P1142" s="240"/>
      <c r="Q1142" s="215"/>
      <c r="R1142" s="215"/>
      <c r="S1142" s="215"/>
      <c r="T1142" s="215"/>
      <c r="AP1142"/>
      <c r="AQ1142"/>
    </row>
    <row r="1143" spans="1:43" ht="14.4" x14ac:dyDescent="0.3">
      <c r="A1143" s="214"/>
      <c r="B1143" s="215"/>
      <c r="C1143" s="215"/>
      <c r="D1143" s="215"/>
      <c r="E1143" s="215"/>
      <c r="F1143" s="221"/>
      <c r="G1143" s="215"/>
      <c r="H1143" s="215"/>
      <c r="I1143" s="215"/>
      <c r="J1143" s="215"/>
      <c r="K1143" s="214"/>
      <c r="L1143" s="215"/>
      <c r="M1143" s="156"/>
      <c r="N1143" s="214"/>
      <c r="O1143" s="214"/>
      <c r="P1143" s="240"/>
      <c r="Q1143" s="215"/>
      <c r="R1143" s="215"/>
      <c r="S1143" s="215"/>
      <c r="T1143" s="215"/>
      <c r="AP1143"/>
      <c r="AQ1143"/>
    </row>
    <row r="1144" spans="1:43" ht="14.4" x14ac:dyDescent="0.3">
      <c r="A1144" s="214"/>
      <c r="B1144" s="215"/>
      <c r="C1144" s="215"/>
      <c r="D1144" s="215"/>
      <c r="E1144" s="215"/>
      <c r="F1144" s="221"/>
      <c r="G1144" s="215"/>
      <c r="H1144" s="215"/>
      <c r="I1144" s="215"/>
      <c r="J1144" s="215"/>
      <c r="K1144" s="214"/>
      <c r="L1144" s="215"/>
      <c r="M1144" s="156"/>
      <c r="N1144" s="214"/>
      <c r="O1144" s="214"/>
      <c r="P1144" s="240"/>
      <c r="Q1144" s="215"/>
      <c r="R1144" s="215"/>
      <c r="S1144" s="215"/>
      <c r="T1144" s="215"/>
      <c r="AP1144"/>
      <c r="AQ1144"/>
    </row>
    <row r="1145" spans="1:43" ht="14.4" x14ac:dyDescent="0.3">
      <c r="A1145" s="214"/>
      <c r="B1145" s="215"/>
      <c r="C1145" s="215"/>
      <c r="D1145" s="215"/>
      <c r="E1145" s="215"/>
      <c r="F1145" s="220"/>
      <c r="G1145" s="215"/>
      <c r="H1145" s="215"/>
      <c r="I1145" s="215"/>
      <c r="J1145" s="215"/>
      <c r="K1145" s="215"/>
      <c r="L1145" s="215"/>
      <c r="M1145" s="215"/>
      <c r="N1145" s="215"/>
      <c r="O1145" s="222"/>
      <c r="P1145" s="240"/>
      <c r="Q1145" s="222"/>
      <c r="R1145" s="215"/>
      <c r="S1145" s="215"/>
      <c r="T1145" s="215"/>
      <c r="U1145" s="160"/>
      <c r="V1145" s="160"/>
      <c r="W1145" s="160"/>
      <c r="X1145" s="160"/>
      <c r="Y1145" s="160"/>
      <c r="Z1145" s="160"/>
      <c r="AA1145" s="160"/>
      <c r="AB1145" s="160"/>
      <c r="AC1145" s="160"/>
      <c r="AD1145" s="160"/>
      <c r="AE1145" s="160"/>
      <c r="AF1145" s="160"/>
      <c r="AG1145" s="160"/>
      <c r="AH1145" s="156"/>
      <c r="AI1145" s="160"/>
      <c r="AJ1145" s="160"/>
      <c r="AK1145" s="160"/>
      <c r="AL1145" s="160"/>
      <c r="AM1145" s="225"/>
      <c r="AN1145" s="160"/>
      <c r="AO1145" s="160"/>
      <c r="AP1145"/>
      <c r="AQ1145"/>
    </row>
    <row r="1146" spans="1:43" ht="14.4" x14ac:dyDescent="0.3">
      <c r="A1146" s="214"/>
      <c r="B1146" s="215"/>
      <c r="C1146" s="215"/>
      <c r="D1146" s="215"/>
      <c r="E1146" s="215"/>
      <c r="F1146" s="221"/>
      <c r="G1146" s="215"/>
      <c r="H1146" s="215"/>
      <c r="I1146" s="215"/>
      <c r="J1146" s="215"/>
      <c r="K1146" s="214"/>
      <c r="L1146" s="215"/>
      <c r="M1146" s="156"/>
      <c r="N1146" s="214"/>
      <c r="O1146" s="214"/>
      <c r="P1146" s="240"/>
      <c r="Q1146" s="215"/>
      <c r="R1146" s="215"/>
      <c r="S1146" s="215"/>
      <c r="T1146" s="215"/>
      <c r="AP1146"/>
      <c r="AQ1146"/>
    </row>
    <row r="1147" spans="1:43" ht="14.4" x14ac:dyDescent="0.3">
      <c r="A1147" s="214"/>
      <c r="B1147" s="215"/>
      <c r="C1147" s="215"/>
      <c r="D1147" s="215"/>
      <c r="E1147" s="215"/>
      <c r="F1147" s="221"/>
      <c r="G1147" s="215"/>
      <c r="H1147" s="215"/>
      <c r="I1147" s="215"/>
      <c r="J1147" s="215"/>
      <c r="K1147" s="214"/>
      <c r="L1147" s="215"/>
      <c r="M1147" s="222"/>
      <c r="N1147" s="214"/>
      <c r="O1147" s="214"/>
      <c r="P1147" s="240"/>
      <c r="Q1147" s="215"/>
      <c r="R1147" s="215"/>
      <c r="S1147" s="215"/>
      <c r="T1147" s="215"/>
      <c r="AP1147"/>
      <c r="AQ1147"/>
    </row>
    <row r="1148" spans="1:43" ht="14.4" x14ac:dyDescent="0.3">
      <c r="A1148" s="214"/>
      <c r="B1148" s="215"/>
      <c r="C1148" s="215"/>
      <c r="D1148" s="215"/>
      <c r="E1148" s="215"/>
      <c r="F1148" s="220"/>
      <c r="G1148" s="215"/>
      <c r="H1148" s="215"/>
      <c r="I1148" s="215"/>
      <c r="J1148" s="215"/>
      <c r="K1148" s="215"/>
      <c r="L1148" s="215"/>
      <c r="M1148" s="160"/>
      <c r="N1148" s="215"/>
      <c r="O1148" s="222"/>
      <c r="P1148" s="240"/>
      <c r="Q1148" s="222"/>
      <c r="R1148" s="215"/>
      <c r="S1148" s="215"/>
      <c r="T1148" s="215"/>
      <c r="U1148" s="160"/>
      <c r="V1148" s="160"/>
      <c r="W1148" s="160"/>
      <c r="X1148" s="160"/>
      <c r="Y1148" s="160"/>
      <c r="Z1148" s="160"/>
      <c r="AA1148" s="160"/>
      <c r="AB1148" s="160"/>
      <c r="AC1148" s="160"/>
      <c r="AD1148" s="160"/>
      <c r="AE1148" s="160"/>
      <c r="AF1148" s="160"/>
      <c r="AG1148" s="160"/>
      <c r="AH1148" s="156"/>
      <c r="AI1148" s="160"/>
      <c r="AJ1148" s="160"/>
      <c r="AK1148" s="160"/>
      <c r="AL1148" s="160"/>
      <c r="AM1148" s="225"/>
      <c r="AN1148" s="160"/>
      <c r="AO1148" s="160"/>
      <c r="AP1148"/>
      <c r="AQ1148"/>
    </row>
    <row r="1149" spans="1:43" ht="14.4" x14ac:dyDescent="0.3">
      <c r="A1149" s="214"/>
      <c r="B1149" s="215"/>
      <c r="C1149" s="215"/>
      <c r="D1149" s="215"/>
      <c r="E1149" s="215"/>
      <c r="F1149" s="221"/>
      <c r="G1149" s="215"/>
      <c r="H1149" s="215"/>
      <c r="I1149" s="215"/>
      <c r="J1149" s="215"/>
      <c r="K1149" s="214"/>
      <c r="L1149" s="215"/>
      <c r="M1149" s="156"/>
      <c r="N1149" s="214"/>
      <c r="O1149" s="214"/>
      <c r="P1149" s="240"/>
      <c r="Q1149" s="215"/>
      <c r="R1149" s="215"/>
      <c r="S1149" s="215"/>
      <c r="T1149" s="215"/>
      <c r="AP1149"/>
      <c r="AQ1149"/>
    </row>
    <row r="1150" spans="1:43" ht="14.4" x14ac:dyDescent="0.3">
      <c r="A1150" s="214"/>
      <c r="B1150" s="215"/>
      <c r="C1150" s="215"/>
      <c r="D1150" s="215"/>
      <c r="E1150" s="215"/>
      <c r="F1150" s="220"/>
      <c r="G1150" s="215"/>
      <c r="H1150" s="215"/>
      <c r="I1150" s="215"/>
      <c r="J1150" s="215"/>
      <c r="K1150" s="215"/>
      <c r="L1150" s="215"/>
      <c r="M1150" s="160"/>
      <c r="N1150" s="215"/>
      <c r="O1150" s="222"/>
      <c r="P1150" s="240"/>
      <c r="Q1150" s="222"/>
      <c r="R1150" s="215"/>
      <c r="S1150" s="215"/>
      <c r="T1150" s="215"/>
      <c r="U1150" s="160"/>
      <c r="V1150" s="160"/>
      <c r="W1150" s="160"/>
      <c r="X1150" s="160"/>
      <c r="Y1150" s="160"/>
      <c r="Z1150" s="160"/>
      <c r="AA1150" s="160"/>
      <c r="AB1150" s="160"/>
      <c r="AC1150" s="160"/>
      <c r="AD1150" s="160"/>
      <c r="AE1150" s="160"/>
      <c r="AF1150" s="160"/>
      <c r="AG1150" s="160"/>
      <c r="AH1150" s="156"/>
      <c r="AI1150" s="160"/>
      <c r="AJ1150" s="160"/>
      <c r="AK1150" s="160"/>
      <c r="AL1150" s="160"/>
      <c r="AM1150" s="225"/>
      <c r="AN1150" s="160"/>
      <c r="AO1150" s="160"/>
      <c r="AP1150"/>
      <c r="AQ1150"/>
    </row>
    <row r="1151" spans="1:43" ht="14.4" x14ac:dyDescent="0.3">
      <c r="A1151" s="214"/>
      <c r="B1151" s="215"/>
      <c r="C1151" s="215"/>
      <c r="D1151" s="215"/>
      <c r="E1151" s="215"/>
      <c r="F1151" s="221"/>
      <c r="G1151" s="215"/>
      <c r="H1151" s="215"/>
      <c r="I1151" s="215"/>
      <c r="J1151" s="215"/>
      <c r="K1151" s="214"/>
      <c r="L1151" s="215"/>
      <c r="M1151" s="156"/>
      <c r="N1151" s="214"/>
      <c r="O1151" s="214"/>
      <c r="P1151" s="240"/>
      <c r="Q1151" s="215"/>
      <c r="R1151" s="215"/>
      <c r="S1151" s="215"/>
      <c r="T1151" s="215"/>
      <c r="AP1151"/>
      <c r="AQ1151"/>
    </row>
    <row r="1152" spans="1:43" ht="14.4" x14ac:dyDescent="0.3">
      <c r="A1152" s="214"/>
      <c r="B1152" s="215"/>
      <c r="C1152" s="215"/>
      <c r="D1152" s="215"/>
      <c r="E1152" s="215"/>
      <c r="F1152" s="221"/>
      <c r="G1152" s="215"/>
      <c r="H1152" s="215"/>
      <c r="I1152" s="215"/>
      <c r="J1152" s="215"/>
      <c r="K1152" s="214"/>
      <c r="L1152" s="215"/>
      <c r="M1152" s="156"/>
      <c r="N1152" s="214"/>
      <c r="O1152" s="214"/>
      <c r="P1152" s="240"/>
      <c r="Q1152" s="215"/>
      <c r="R1152" s="215"/>
      <c r="S1152" s="215"/>
      <c r="T1152" s="215"/>
      <c r="AP1152"/>
      <c r="AQ1152"/>
    </row>
    <row r="1153" spans="1:45" ht="14.4" x14ac:dyDescent="0.3">
      <c r="A1153" s="214"/>
      <c r="B1153" s="215"/>
      <c r="C1153" s="215"/>
      <c r="D1153" s="215"/>
      <c r="E1153" s="215"/>
      <c r="F1153" s="220"/>
      <c r="G1153" s="215"/>
      <c r="H1153" s="215"/>
      <c r="I1153" s="215"/>
      <c r="J1153" s="215"/>
      <c r="K1153" s="215"/>
      <c r="L1153" s="215"/>
      <c r="M1153" s="160"/>
      <c r="N1153" s="215"/>
      <c r="O1153" s="222"/>
      <c r="P1153" s="240"/>
      <c r="Q1153" s="222"/>
      <c r="R1153" s="215"/>
      <c r="S1153" s="215"/>
      <c r="T1153" s="215"/>
      <c r="U1153" s="160"/>
      <c r="V1153" s="160"/>
      <c r="W1153" s="160"/>
      <c r="X1153" s="160"/>
      <c r="Y1153" s="160"/>
      <c r="Z1153" s="160"/>
      <c r="AA1153" s="160"/>
      <c r="AB1153" s="160"/>
      <c r="AC1153" s="160"/>
      <c r="AD1153" s="160"/>
      <c r="AE1153" s="160"/>
      <c r="AF1153" s="160"/>
      <c r="AG1153" s="160"/>
      <c r="AH1153" s="156"/>
      <c r="AI1153" s="160"/>
      <c r="AJ1153" s="160"/>
      <c r="AK1153" s="160"/>
      <c r="AL1153" s="160"/>
      <c r="AM1153" s="225"/>
      <c r="AN1153" s="160"/>
      <c r="AO1153" s="160"/>
      <c r="AP1153"/>
      <c r="AQ1153"/>
    </row>
    <row r="1154" spans="1:45" ht="14.4" x14ac:dyDescent="0.3">
      <c r="A1154" s="214"/>
      <c r="B1154" s="215"/>
      <c r="C1154" s="215"/>
      <c r="D1154" s="215"/>
      <c r="E1154" s="215"/>
      <c r="F1154" s="220"/>
      <c r="G1154" s="215"/>
      <c r="H1154" s="215"/>
      <c r="I1154" s="215"/>
      <c r="J1154" s="215"/>
      <c r="K1154" s="215"/>
      <c r="L1154" s="215"/>
      <c r="M1154" s="160"/>
      <c r="N1154" s="215"/>
      <c r="O1154" s="222"/>
      <c r="P1154" s="240"/>
      <c r="Q1154" s="222"/>
      <c r="R1154" s="215"/>
      <c r="S1154" s="215"/>
      <c r="T1154" s="215"/>
      <c r="U1154" s="160"/>
      <c r="V1154" s="160"/>
      <c r="W1154" s="160"/>
      <c r="X1154" s="160"/>
      <c r="Y1154" s="160"/>
      <c r="Z1154" s="160"/>
      <c r="AA1154" s="160"/>
      <c r="AB1154" s="160"/>
      <c r="AC1154" s="160"/>
      <c r="AD1154" s="160"/>
      <c r="AE1154" s="160"/>
      <c r="AF1154" s="160"/>
      <c r="AG1154" s="160"/>
      <c r="AH1154" s="156"/>
      <c r="AI1154" s="160"/>
      <c r="AJ1154" s="160"/>
      <c r="AK1154" s="160"/>
      <c r="AL1154" s="160"/>
      <c r="AM1154" s="225"/>
      <c r="AN1154" s="160"/>
      <c r="AO1154" s="160"/>
      <c r="AP1154"/>
      <c r="AQ1154"/>
    </row>
    <row r="1155" spans="1:45" ht="14.4" x14ac:dyDescent="0.3">
      <c r="A1155" s="214"/>
      <c r="B1155" s="215"/>
      <c r="C1155" s="215"/>
      <c r="D1155" s="215"/>
      <c r="E1155" s="215"/>
      <c r="F1155" s="220"/>
      <c r="G1155" s="215"/>
      <c r="H1155" s="215"/>
      <c r="I1155" s="215"/>
      <c r="J1155" s="215"/>
      <c r="K1155" s="215"/>
      <c r="L1155" s="215"/>
      <c r="M1155" s="160"/>
      <c r="N1155" s="215"/>
      <c r="O1155" s="222"/>
      <c r="P1155" s="240"/>
      <c r="Q1155" s="222"/>
      <c r="R1155" s="215"/>
      <c r="S1155" s="215"/>
      <c r="T1155" s="215"/>
      <c r="U1155" s="160"/>
      <c r="V1155" s="160"/>
      <c r="W1155" s="160"/>
      <c r="X1155" s="160"/>
      <c r="Y1155" s="160"/>
      <c r="Z1155" s="160"/>
      <c r="AA1155" s="160"/>
      <c r="AB1155" s="160"/>
      <c r="AC1155" s="160"/>
      <c r="AD1155" s="160"/>
      <c r="AE1155" s="160"/>
      <c r="AF1155" s="160"/>
      <c r="AG1155" s="160"/>
      <c r="AH1155" s="156"/>
      <c r="AI1155" s="160"/>
      <c r="AJ1155" s="160"/>
      <c r="AK1155" s="160"/>
      <c r="AL1155" s="160"/>
      <c r="AM1155" s="225"/>
      <c r="AN1155" s="160"/>
      <c r="AO1155" s="160"/>
      <c r="AP1155"/>
      <c r="AQ1155"/>
    </row>
    <row r="1156" spans="1:45" ht="14.4" x14ac:dyDescent="0.3">
      <c r="A1156" s="214"/>
      <c r="B1156" s="215"/>
      <c r="C1156" s="215"/>
      <c r="D1156" s="215"/>
      <c r="E1156" s="215"/>
      <c r="F1156" s="220"/>
      <c r="G1156" s="215"/>
      <c r="H1156" s="215"/>
      <c r="I1156" s="215"/>
      <c r="J1156" s="215"/>
      <c r="K1156" s="215"/>
      <c r="L1156" s="215"/>
      <c r="M1156" s="160"/>
      <c r="N1156" s="215"/>
      <c r="O1156" s="222"/>
      <c r="P1156" s="240"/>
      <c r="Q1156" s="222"/>
      <c r="R1156" s="215"/>
      <c r="S1156" s="215"/>
      <c r="T1156" s="215"/>
      <c r="U1156" s="160"/>
      <c r="V1156" s="160"/>
      <c r="W1156" s="160"/>
      <c r="X1156" s="160"/>
      <c r="Y1156" s="160"/>
      <c r="Z1156" s="160"/>
      <c r="AA1156" s="160"/>
      <c r="AB1156" s="160"/>
      <c r="AC1156" s="160"/>
      <c r="AD1156" s="160"/>
      <c r="AE1156" s="160"/>
      <c r="AF1156" s="160"/>
      <c r="AG1156" s="160"/>
      <c r="AH1156" s="156"/>
      <c r="AI1156" s="160"/>
      <c r="AJ1156" s="160"/>
      <c r="AK1156" s="160"/>
      <c r="AL1156" s="160"/>
      <c r="AM1156" s="225"/>
      <c r="AN1156" s="160"/>
      <c r="AO1156" s="160"/>
      <c r="AP1156"/>
      <c r="AQ1156"/>
    </row>
    <row r="1157" spans="1:45" ht="14.4" x14ac:dyDescent="0.3">
      <c r="A1157" s="214"/>
      <c r="B1157" s="215"/>
      <c r="C1157" s="215"/>
      <c r="D1157" s="215"/>
      <c r="E1157" s="215"/>
      <c r="F1157" s="221"/>
      <c r="G1157" s="215"/>
      <c r="H1157" s="215"/>
      <c r="I1157" s="215"/>
      <c r="J1157" s="215"/>
      <c r="K1157" s="214"/>
      <c r="L1157" s="215"/>
      <c r="M1157" s="156"/>
      <c r="N1157" s="214"/>
      <c r="O1157" s="214"/>
      <c r="P1157" s="240"/>
      <c r="Q1157" s="215"/>
      <c r="R1157" s="215"/>
      <c r="S1157" s="215"/>
      <c r="T1157" s="215"/>
      <c r="AP1157"/>
      <c r="AQ1157"/>
    </row>
    <row r="1158" spans="1:45" ht="14.4" x14ac:dyDescent="0.3">
      <c r="A1158" s="214"/>
      <c r="B1158" s="215"/>
      <c r="C1158" s="215"/>
      <c r="D1158" s="215"/>
      <c r="E1158" s="215"/>
      <c r="F1158" s="221"/>
      <c r="G1158" s="215"/>
      <c r="H1158" s="215"/>
      <c r="I1158" s="215"/>
      <c r="J1158" s="215"/>
      <c r="K1158" s="214"/>
      <c r="L1158" s="215"/>
      <c r="M1158" s="156"/>
      <c r="N1158" s="214"/>
      <c r="O1158" s="214"/>
      <c r="P1158" s="240"/>
      <c r="Q1158" s="215"/>
      <c r="R1158" s="215"/>
      <c r="S1158" s="215"/>
      <c r="T1158" s="215"/>
      <c r="AP1158"/>
      <c r="AQ1158"/>
    </row>
    <row r="1159" spans="1:45" ht="14.4" x14ac:dyDescent="0.3">
      <c r="A1159" s="214"/>
      <c r="B1159" s="215"/>
      <c r="C1159" s="215"/>
      <c r="D1159" s="215"/>
      <c r="E1159" s="215"/>
      <c r="F1159" s="221"/>
      <c r="G1159" s="215"/>
      <c r="H1159" s="215"/>
      <c r="I1159" s="215"/>
      <c r="J1159" s="215"/>
      <c r="K1159" s="214"/>
      <c r="L1159" s="215"/>
      <c r="M1159" s="156"/>
      <c r="N1159" s="214"/>
      <c r="O1159" s="214"/>
      <c r="P1159" s="240"/>
      <c r="Q1159" s="215"/>
      <c r="R1159" s="215"/>
      <c r="S1159" s="215"/>
      <c r="T1159" s="215"/>
      <c r="AP1159"/>
      <c r="AQ1159"/>
    </row>
    <row r="1160" spans="1:45" ht="14.4" x14ac:dyDescent="0.3">
      <c r="A1160" s="214"/>
      <c r="B1160" s="215"/>
      <c r="C1160" s="215"/>
      <c r="D1160" s="215"/>
      <c r="E1160" s="215"/>
      <c r="F1160" s="221"/>
      <c r="G1160" s="215"/>
      <c r="H1160" s="215"/>
      <c r="I1160" s="215"/>
      <c r="J1160" s="215"/>
      <c r="K1160" s="214"/>
      <c r="L1160" s="215"/>
      <c r="M1160" s="156"/>
      <c r="N1160" s="214"/>
      <c r="O1160" s="214"/>
      <c r="P1160" s="240"/>
      <c r="Q1160" s="215"/>
      <c r="R1160" s="215"/>
      <c r="S1160" s="215"/>
      <c r="T1160" s="215"/>
      <c r="AP1160"/>
      <c r="AQ1160"/>
    </row>
    <row r="1161" spans="1:45" ht="14.4" x14ac:dyDescent="0.3">
      <c r="A1161" s="214"/>
      <c r="B1161" s="215"/>
      <c r="C1161" s="215"/>
      <c r="D1161" s="215"/>
      <c r="E1161" s="215"/>
      <c r="F1161" s="220"/>
      <c r="G1161" s="215"/>
      <c r="H1161" s="215"/>
      <c r="I1161" s="215"/>
      <c r="J1161" s="215"/>
      <c r="K1161" s="215"/>
      <c r="L1161" s="215"/>
      <c r="M1161" s="160"/>
      <c r="N1161" s="215"/>
      <c r="O1161" s="222"/>
      <c r="P1161" s="240"/>
      <c r="Q1161" s="222"/>
      <c r="R1161" s="215"/>
      <c r="S1161" s="215"/>
      <c r="T1161" s="215"/>
      <c r="U1161" s="160"/>
      <c r="V1161" s="160"/>
      <c r="W1161" s="160"/>
      <c r="X1161" s="160"/>
      <c r="Y1161" s="160"/>
      <c r="Z1161" s="160"/>
      <c r="AA1161" s="160"/>
      <c r="AB1161" s="160"/>
      <c r="AC1161" s="160"/>
      <c r="AD1161" s="160"/>
      <c r="AE1161" s="160"/>
      <c r="AF1161" s="160"/>
      <c r="AG1161" s="160"/>
      <c r="AH1161" s="156"/>
      <c r="AI1161" s="160"/>
      <c r="AJ1161" s="160"/>
      <c r="AK1161" s="160"/>
      <c r="AL1161" s="160"/>
      <c r="AM1161" s="225"/>
      <c r="AN1161" s="160"/>
      <c r="AO1161" s="160"/>
      <c r="AP1161"/>
      <c r="AQ1161"/>
    </row>
    <row r="1162" spans="1:45" ht="14.4" x14ac:dyDescent="0.3">
      <c r="A1162" s="214"/>
      <c r="B1162" s="215"/>
      <c r="C1162" s="215"/>
      <c r="D1162" s="215"/>
      <c r="E1162" s="215"/>
      <c r="F1162" s="221"/>
      <c r="G1162" s="215"/>
      <c r="H1162" s="215"/>
      <c r="I1162" s="215"/>
      <c r="J1162" s="215"/>
      <c r="K1162" s="214"/>
      <c r="L1162" s="215"/>
      <c r="M1162" s="156"/>
      <c r="N1162" s="214"/>
      <c r="O1162" s="214"/>
      <c r="P1162" s="240"/>
      <c r="Q1162" s="215"/>
      <c r="R1162" s="215"/>
      <c r="S1162" s="215"/>
      <c r="T1162" s="215"/>
      <c r="AP1162"/>
      <c r="AQ1162"/>
    </row>
    <row r="1163" spans="1:45" ht="14.4" x14ac:dyDescent="0.3">
      <c r="A1163" s="214"/>
      <c r="B1163" s="215"/>
      <c r="C1163" s="215"/>
      <c r="D1163" s="215"/>
      <c r="E1163" s="215"/>
      <c r="F1163" s="220"/>
      <c r="G1163" s="215"/>
      <c r="H1163" s="215"/>
      <c r="I1163" s="215"/>
      <c r="J1163" s="215"/>
      <c r="K1163" s="215"/>
      <c r="L1163" s="215"/>
      <c r="M1163" s="160"/>
      <c r="N1163" s="215"/>
      <c r="O1163" s="222"/>
      <c r="P1163" s="240"/>
      <c r="Q1163" s="222"/>
      <c r="R1163" s="215"/>
      <c r="S1163" s="215"/>
      <c r="T1163" s="215"/>
      <c r="U1163" s="160"/>
      <c r="V1163" s="160"/>
      <c r="W1163" s="160"/>
      <c r="X1163" s="160"/>
      <c r="Y1163" s="160"/>
      <c r="Z1163" s="160"/>
      <c r="AA1163" s="160"/>
      <c r="AB1163" s="160"/>
      <c r="AC1163" s="160"/>
      <c r="AD1163" s="160"/>
      <c r="AE1163" s="160"/>
      <c r="AF1163" s="160"/>
      <c r="AG1163" s="160"/>
      <c r="AH1163" s="156"/>
      <c r="AI1163" s="160"/>
      <c r="AJ1163" s="160"/>
      <c r="AK1163" s="160"/>
      <c r="AL1163" s="160"/>
      <c r="AM1163" s="225"/>
      <c r="AN1163" s="160"/>
      <c r="AO1163" s="160"/>
      <c r="AP1163"/>
      <c r="AQ1163"/>
      <c r="AR1163"/>
      <c r="AS1163"/>
    </row>
    <row r="1164" spans="1:45" ht="14.4" x14ac:dyDescent="0.3">
      <c r="A1164" s="214"/>
      <c r="B1164" s="215"/>
      <c r="C1164" s="215"/>
      <c r="D1164" s="215"/>
      <c r="E1164" s="215"/>
      <c r="F1164" s="221"/>
      <c r="G1164" s="215"/>
      <c r="H1164" s="215"/>
      <c r="I1164" s="215"/>
      <c r="J1164" s="215"/>
      <c r="K1164" s="214"/>
      <c r="L1164" s="215"/>
      <c r="M1164" s="156"/>
      <c r="N1164" s="214"/>
      <c r="O1164" s="214"/>
      <c r="P1164" s="240"/>
      <c r="Q1164" s="215"/>
      <c r="R1164" s="215"/>
      <c r="S1164" s="215"/>
      <c r="T1164" s="215"/>
      <c r="AP1164"/>
      <c r="AQ1164"/>
    </row>
    <row r="1165" spans="1:45" ht="14.4" x14ac:dyDescent="0.3">
      <c r="A1165" s="214"/>
      <c r="B1165" s="215"/>
      <c r="C1165" s="215"/>
      <c r="D1165" s="215"/>
      <c r="E1165" s="215"/>
      <c r="F1165" s="222"/>
      <c r="G1165" s="215"/>
      <c r="H1165" s="215"/>
      <c r="I1165" s="215"/>
      <c r="J1165" s="215"/>
      <c r="K1165" s="215"/>
      <c r="L1165" s="215"/>
      <c r="M1165" s="160"/>
      <c r="N1165" s="215"/>
      <c r="O1165" s="222"/>
      <c r="P1165" s="240"/>
      <c r="Q1165" s="222"/>
      <c r="R1165" s="215"/>
      <c r="S1165" s="215"/>
      <c r="T1165" s="215"/>
      <c r="U1165" s="160"/>
      <c r="V1165" s="160"/>
      <c r="W1165" s="160"/>
      <c r="X1165" s="160"/>
      <c r="Y1165" s="160"/>
      <c r="Z1165" s="160"/>
      <c r="AA1165" s="160"/>
      <c r="AB1165" s="160"/>
      <c r="AC1165" s="160"/>
      <c r="AD1165" s="160"/>
      <c r="AE1165" s="160"/>
      <c r="AF1165" s="160"/>
      <c r="AG1165" s="160"/>
      <c r="AH1165" s="156"/>
      <c r="AI1165" s="160"/>
      <c r="AJ1165" s="160"/>
      <c r="AK1165" s="160"/>
      <c r="AL1165" s="160"/>
      <c r="AM1165" s="225"/>
      <c r="AN1165" s="160"/>
      <c r="AO1165" s="160"/>
      <c r="AP1165"/>
      <c r="AQ1165"/>
    </row>
    <row r="1166" spans="1:45" ht="14.4" x14ac:dyDescent="0.3">
      <c r="A1166" s="214"/>
      <c r="B1166" s="215"/>
      <c r="C1166" s="215"/>
      <c r="D1166" s="215"/>
      <c r="E1166" s="215"/>
      <c r="F1166" s="220"/>
      <c r="G1166" s="215"/>
      <c r="H1166" s="215"/>
      <c r="I1166" s="215"/>
      <c r="J1166" s="215"/>
      <c r="K1166" s="215"/>
      <c r="L1166" s="215"/>
      <c r="M1166" s="160"/>
      <c r="N1166" s="215"/>
      <c r="O1166" s="222"/>
      <c r="P1166" s="240"/>
      <c r="Q1166" s="222"/>
      <c r="R1166" s="215"/>
      <c r="S1166" s="215"/>
      <c r="T1166" s="215"/>
      <c r="U1166" s="160"/>
      <c r="V1166" s="160"/>
      <c r="W1166" s="160"/>
      <c r="X1166" s="160"/>
      <c r="Y1166" s="160"/>
      <c r="Z1166" s="160"/>
      <c r="AA1166" s="160"/>
      <c r="AB1166" s="160"/>
      <c r="AC1166" s="160"/>
      <c r="AD1166" s="160"/>
      <c r="AE1166" s="160"/>
      <c r="AF1166" s="160"/>
      <c r="AG1166" s="160"/>
      <c r="AH1166" s="156"/>
      <c r="AI1166" s="160"/>
      <c r="AJ1166" s="160"/>
      <c r="AK1166" s="160"/>
      <c r="AL1166" s="160"/>
      <c r="AM1166" s="225"/>
      <c r="AN1166" s="160"/>
      <c r="AO1166" s="160"/>
      <c r="AP1166"/>
      <c r="AQ1166"/>
    </row>
    <row r="1167" spans="1:45" ht="14.4" x14ac:dyDescent="0.3">
      <c r="A1167" s="214"/>
      <c r="B1167" s="215"/>
      <c r="C1167" s="215"/>
      <c r="D1167" s="215"/>
      <c r="E1167" s="215"/>
      <c r="F1167" s="221"/>
      <c r="G1167" s="215"/>
      <c r="H1167" s="215"/>
      <c r="I1167" s="215"/>
      <c r="J1167" s="215"/>
      <c r="K1167" s="214"/>
      <c r="L1167" s="215"/>
      <c r="M1167" s="156"/>
      <c r="N1167" s="214"/>
      <c r="O1167" s="214"/>
      <c r="P1167" s="240"/>
      <c r="Q1167" s="215"/>
      <c r="R1167" s="215"/>
      <c r="S1167" s="215"/>
      <c r="T1167" s="215"/>
      <c r="AP1167"/>
      <c r="AQ1167"/>
    </row>
    <row r="1168" spans="1:45" ht="14.4" x14ac:dyDescent="0.3">
      <c r="A1168" s="214"/>
      <c r="B1168" s="215"/>
      <c r="C1168" s="215"/>
      <c r="D1168" s="215"/>
      <c r="E1168" s="215"/>
      <c r="F1168" s="220"/>
      <c r="G1168" s="215"/>
      <c r="H1168" s="215"/>
      <c r="I1168" s="215"/>
      <c r="J1168" s="215"/>
      <c r="K1168" s="215"/>
      <c r="L1168" s="215"/>
      <c r="M1168" s="160"/>
      <c r="N1168" s="215"/>
      <c r="O1168" s="222"/>
      <c r="P1168" s="240"/>
      <c r="Q1168" s="222"/>
      <c r="R1168" s="215"/>
      <c r="S1168" s="215"/>
      <c r="T1168" s="215"/>
      <c r="U1168" s="160"/>
      <c r="V1168" s="160"/>
      <c r="W1168" s="160"/>
      <c r="X1168" s="160"/>
      <c r="Y1168" s="160"/>
      <c r="Z1168" s="160"/>
      <c r="AA1168" s="160"/>
      <c r="AB1168" s="160"/>
      <c r="AC1168" s="160"/>
      <c r="AD1168" s="160"/>
      <c r="AE1168" s="160"/>
      <c r="AF1168" s="160"/>
      <c r="AG1168" s="160"/>
      <c r="AH1168" s="156"/>
      <c r="AI1168" s="160"/>
      <c r="AJ1168" s="160"/>
      <c r="AK1168" s="160"/>
      <c r="AL1168" s="160"/>
      <c r="AM1168" s="225"/>
      <c r="AN1168" s="160"/>
      <c r="AO1168" s="160"/>
      <c r="AP1168"/>
      <c r="AQ1168"/>
    </row>
    <row r="1169" spans="1:43" ht="14.4" x14ac:dyDescent="0.3">
      <c r="A1169" s="214"/>
      <c r="B1169" s="215"/>
      <c r="C1169" s="215"/>
      <c r="D1169" s="215"/>
      <c r="E1169" s="215"/>
      <c r="F1169" s="221"/>
      <c r="G1169" s="215"/>
      <c r="H1169" s="215"/>
      <c r="I1169" s="215"/>
      <c r="J1169" s="215"/>
      <c r="K1169" s="214"/>
      <c r="L1169" s="215"/>
      <c r="M1169" s="156"/>
      <c r="N1169" s="214"/>
      <c r="O1169" s="214"/>
      <c r="P1169" s="240"/>
      <c r="Q1169" s="215"/>
      <c r="R1169" s="215"/>
      <c r="S1169" s="215"/>
      <c r="T1169" s="215"/>
      <c r="AP1169"/>
      <c r="AQ1169"/>
    </row>
    <row r="1170" spans="1:43" ht="14.4" x14ac:dyDescent="0.3">
      <c r="A1170" s="214"/>
      <c r="B1170" s="215"/>
      <c r="C1170" s="215"/>
      <c r="D1170" s="215"/>
      <c r="E1170" s="215"/>
      <c r="F1170" s="221"/>
      <c r="G1170" s="215"/>
      <c r="H1170" s="215"/>
      <c r="I1170" s="215"/>
      <c r="J1170" s="215"/>
      <c r="K1170" s="159"/>
      <c r="L1170" s="215"/>
      <c r="M1170" s="156"/>
      <c r="N1170" s="214"/>
      <c r="O1170" s="214"/>
      <c r="P1170" s="240"/>
      <c r="Q1170" s="215"/>
      <c r="R1170" s="215"/>
      <c r="S1170" s="215"/>
      <c r="T1170" s="215"/>
      <c r="AP1170"/>
      <c r="AQ1170"/>
    </row>
    <row r="1171" spans="1:43" ht="14.4" x14ac:dyDescent="0.3">
      <c r="A1171" s="214"/>
      <c r="B1171" s="215"/>
      <c r="C1171" s="215"/>
      <c r="D1171" s="215"/>
      <c r="E1171" s="215"/>
      <c r="F1171" s="221"/>
      <c r="G1171" s="215"/>
      <c r="H1171" s="215"/>
      <c r="I1171" s="215"/>
      <c r="J1171" s="215"/>
      <c r="K1171" s="222"/>
      <c r="L1171" s="215"/>
      <c r="M1171" s="156"/>
      <c r="N1171" s="214"/>
      <c r="O1171" s="214"/>
      <c r="P1171" s="240"/>
      <c r="Q1171" s="215"/>
      <c r="R1171" s="215"/>
      <c r="S1171" s="215"/>
      <c r="T1171" s="215"/>
      <c r="AP1171"/>
      <c r="AQ1171"/>
    </row>
    <row r="1172" spans="1:43" ht="14.4" x14ac:dyDescent="0.3">
      <c r="A1172" s="214"/>
      <c r="B1172" s="215"/>
      <c r="C1172" s="215"/>
      <c r="D1172" s="215"/>
      <c r="E1172" s="215"/>
      <c r="F1172" s="221"/>
      <c r="G1172" s="215"/>
      <c r="H1172" s="215"/>
      <c r="I1172" s="215"/>
      <c r="J1172" s="215"/>
      <c r="K1172" s="214"/>
      <c r="L1172" s="215"/>
      <c r="M1172" s="156"/>
      <c r="N1172" s="214"/>
      <c r="O1172" s="214"/>
      <c r="P1172" s="240"/>
      <c r="Q1172" s="215"/>
      <c r="R1172" s="215"/>
      <c r="S1172" s="215"/>
      <c r="T1172" s="215"/>
      <c r="AP1172"/>
      <c r="AQ1172"/>
    </row>
    <row r="1173" spans="1:43" ht="14.4" x14ac:dyDescent="0.3">
      <c r="A1173" s="214"/>
      <c r="B1173" s="215"/>
      <c r="C1173" s="215"/>
      <c r="D1173" s="215"/>
      <c r="E1173" s="215"/>
      <c r="F1173" s="221"/>
      <c r="G1173" s="215"/>
      <c r="H1173" s="215"/>
      <c r="I1173" s="215"/>
      <c r="J1173" s="215"/>
      <c r="K1173" s="214"/>
      <c r="L1173" s="215"/>
      <c r="M1173" s="156"/>
      <c r="N1173" s="214"/>
      <c r="O1173" s="214"/>
      <c r="P1173" s="240"/>
      <c r="Q1173" s="215"/>
      <c r="R1173" s="215"/>
      <c r="S1173" s="215"/>
      <c r="T1173" s="215"/>
      <c r="AP1173"/>
      <c r="AQ1173"/>
    </row>
    <row r="1174" spans="1:43" ht="14.4" x14ac:dyDescent="0.3">
      <c r="A1174" s="214"/>
      <c r="B1174" s="215"/>
      <c r="C1174" s="215"/>
      <c r="D1174" s="215"/>
      <c r="E1174" s="215"/>
      <c r="F1174" s="221"/>
      <c r="G1174" s="215"/>
      <c r="H1174" s="215"/>
      <c r="I1174" s="215"/>
      <c r="J1174" s="215"/>
      <c r="K1174" s="214"/>
      <c r="L1174" s="215"/>
      <c r="M1174" s="156"/>
      <c r="N1174" s="214"/>
      <c r="O1174" s="214"/>
      <c r="P1174" s="240"/>
      <c r="Q1174" s="215"/>
      <c r="R1174" s="215"/>
      <c r="S1174" s="215"/>
      <c r="T1174" s="215"/>
      <c r="AP1174"/>
      <c r="AQ1174"/>
    </row>
    <row r="1175" spans="1:43" ht="14.4" x14ac:dyDescent="0.3">
      <c r="A1175" s="214"/>
      <c r="B1175" s="215"/>
      <c r="C1175" s="215"/>
      <c r="D1175" s="215"/>
      <c r="E1175" s="215"/>
      <c r="F1175" s="221"/>
      <c r="G1175" s="215"/>
      <c r="H1175" s="215"/>
      <c r="I1175" s="215"/>
      <c r="J1175" s="215"/>
      <c r="K1175" s="214"/>
      <c r="L1175" s="215"/>
      <c r="M1175" s="156"/>
      <c r="N1175" s="214"/>
      <c r="O1175" s="214"/>
      <c r="P1175" s="240"/>
      <c r="Q1175" s="215"/>
      <c r="R1175" s="215"/>
      <c r="S1175" s="215"/>
      <c r="T1175" s="215"/>
      <c r="AP1175"/>
      <c r="AQ1175"/>
    </row>
    <row r="1176" spans="1:43" ht="14.4" x14ac:dyDescent="0.3">
      <c r="A1176" s="214"/>
      <c r="B1176" s="215"/>
      <c r="C1176" s="215"/>
      <c r="D1176" s="215"/>
      <c r="E1176" s="215"/>
      <c r="F1176" s="221"/>
      <c r="G1176" s="215"/>
      <c r="H1176" s="215"/>
      <c r="I1176" s="215"/>
      <c r="J1176" s="215"/>
      <c r="K1176" s="214"/>
      <c r="L1176" s="215"/>
      <c r="M1176" s="156"/>
      <c r="N1176" s="214"/>
      <c r="O1176" s="214"/>
      <c r="P1176" s="240"/>
      <c r="Q1176" s="215"/>
      <c r="R1176" s="215"/>
      <c r="S1176" s="215"/>
      <c r="T1176" s="215"/>
      <c r="AP1176"/>
      <c r="AQ1176"/>
    </row>
    <row r="1177" spans="1:43" ht="14.4" x14ac:dyDescent="0.3">
      <c r="A1177" s="214"/>
      <c r="B1177" s="215"/>
      <c r="C1177" s="215"/>
      <c r="D1177" s="215"/>
      <c r="E1177" s="215"/>
      <c r="F1177" s="221"/>
      <c r="G1177" s="215"/>
      <c r="H1177" s="215"/>
      <c r="I1177" s="215"/>
      <c r="J1177" s="215"/>
      <c r="K1177" s="214"/>
      <c r="L1177" s="215"/>
      <c r="M1177" s="156"/>
      <c r="N1177" s="214"/>
      <c r="O1177" s="214"/>
      <c r="P1177" s="240"/>
      <c r="Q1177" s="215"/>
      <c r="R1177" s="215"/>
      <c r="S1177" s="215"/>
      <c r="T1177" s="215"/>
      <c r="AP1177"/>
      <c r="AQ1177"/>
    </row>
    <row r="1178" spans="1:43" ht="14.4" x14ac:dyDescent="0.3">
      <c r="A1178" s="214"/>
      <c r="B1178" s="215"/>
      <c r="C1178" s="215"/>
      <c r="D1178" s="215"/>
      <c r="E1178" s="215"/>
      <c r="F1178" s="221"/>
      <c r="G1178" s="215"/>
      <c r="H1178" s="215"/>
      <c r="I1178" s="215"/>
      <c r="J1178" s="215"/>
      <c r="K1178" s="214"/>
      <c r="L1178" s="215"/>
      <c r="M1178" s="156"/>
      <c r="N1178" s="214"/>
      <c r="O1178" s="214"/>
      <c r="P1178" s="240"/>
      <c r="Q1178" s="215"/>
      <c r="R1178" s="215"/>
      <c r="S1178" s="215"/>
      <c r="T1178" s="215"/>
      <c r="AP1178"/>
      <c r="AQ1178"/>
    </row>
    <row r="1179" spans="1:43" ht="14.4" x14ac:dyDescent="0.3">
      <c r="A1179" s="214"/>
      <c r="B1179" s="215"/>
      <c r="C1179" s="215"/>
      <c r="D1179" s="215"/>
      <c r="E1179" s="215"/>
      <c r="F1179" s="221"/>
      <c r="G1179" s="215"/>
      <c r="H1179" s="215"/>
      <c r="I1179" s="215"/>
      <c r="J1179" s="215"/>
      <c r="K1179" s="214"/>
      <c r="L1179" s="215"/>
      <c r="M1179" s="156"/>
      <c r="N1179" s="214"/>
      <c r="O1179" s="214"/>
      <c r="P1179" s="240"/>
      <c r="Q1179" s="215"/>
      <c r="R1179" s="215"/>
      <c r="S1179" s="215"/>
      <c r="T1179" s="215"/>
      <c r="AP1179"/>
      <c r="AQ1179"/>
    </row>
    <row r="1180" spans="1:43" ht="14.4" x14ac:dyDescent="0.3">
      <c r="A1180" s="214"/>
      <c r="B1180" s="215"/>
      <c r="C1180" s="215"/>
      <c r="D1180" s="215"/>
      <c r="E1180" s="215"/>
      <c r="F1180" s="221"/>
      <c r="G1180" s="215"/>
      <c r="H1180" s="215"/>
      <c r="I1180" s="215"/>
      <c r="J1180" s="215"/>
      <c r="K1180" s="214"/>
      <c r="L1180" s="215"/>
      <c r="M1180" s="156"/>
      <c r="N1180" s="214"/>
      <c r="O1180" s="214"/>
      <c r="P1180" s="240"/>
      <c r="Q1180" s="215"/>
      <c r="R1180" s="215"/>
      <c r="S1180" s="215"/>
      <c r="T1180" s="215"/>
      <c r="AP1180"/>
      <c r="AQ1180"/>
    </row>
    <row r="1181" spans="1:43" ht="14.4" x14ac:dyDescent="0.3">
      <c r="A1181" s="214"/>
      <c r="B1181" s="215"/>
      <c r="C1181" s="215"/>
      <c r="D1181" s="215"/>
      <c r="E1181" s="215"/>
      <c r="F1181" s="221"/>
      <c r="G1181" s="215"/>
      <c r="H1181" s="215"/>
      <c r="I1181" s="215"/>
      <c r="J1181" s="215"/>
      <c r="K1181" s="214"/>
      <c r="L1181" s="215"/>
      <c r="M1181" s="156"/>
      <c r="N1181" s="214"/>
      <c r="O1181" s="214"/>
      <c r="P1181" s="240"/>
      <c r="Q1181" s="215"/>
      <c r="R1181" s="215"/>
      <c r="S1181" s="215"/>
      <c r="T1181" s="215"/>
      <c r="AP1181"/>
      <c r="AQ1181"/>
    </row>
    <row r="1182" spans="1:43" ht="14.4" x14ac:dyDescent="0.3">
      <c r="A1182" s="214"/>
      <c r="B1182" s="215"/>
      <c r="C1182" s="215"/>
      <c r="D1182" s="215"/>
      <c r="E1182" s="215"/>
      <c r="F1182" s="221"/>
      <c r="G1182" s="215"/>
      <c r="H1182" s="215"/>
      <c r="I1182" s="215"/>
      <c r="J1182" s="215"/>
      <c r="K1182" s="214"/>
      <c r="L1182" s="215"/>
      <c r="M1182" s="156"/>
      <c r="N1182" s="214"/>
      <c r="O1182" s="214"/>
      <c r="P1182" s="240"/>
      <c r="Q1182" s="215"/>
      <c r="R1182" s="215"/>
      <c r="S1182" s="215"/>
      <c r="T1182" s="215"/>
      <c r="AP1182"/>
      <c r="AQ1182"/>
    </row>
    <row r="1183" spans="1:43" ht="14.4" x14ac:dyDescent="0.3">
      <c r="A1183" s="214"/>
      <c r="B1183" s="215"/>
      <c r="C1183" s="215"/>
      <c r="D1183" s="215"/>
      <c r="E1183" s="215"/>
      <c r="F1183" s="221"/>
      <c r="G1183" s="215"/>
      <c r="H1183" s="215"/>
      <c r="I1183" s="215"/>
      <c r="J1183" s="215"/>
      <c r="K1183" s="214"/>
      <c r="L1183" s="215"/>
      <c r="M1183" s="156"/>
      <c r="N1183" s="214"/>
      <c r="O1183" s="214"/>
      <c r="P1183" s="240"/>
      <c r="Q1183" s="215"/>
      <c r="R1183" s="215"/>
      <c r="S1183" s="215"/>
      <c r="T1183" s="215"/>
      <c r="AP1183"/>
      <c r="AQ1183"/>
    </row>
    <row r="1184" spans="1:43" ht="14.4" x14ac:dyDescent="0.3">
      <c r="A1184" s="214"/>
      <c r="B1184" s="215"/>
      <c r="C1184" s="215"/>
      <c r="D1184" s="215"/>
      <c r="E1184" s="215"/>
      <c r="F1184" s="221"/>
      <c r="G1184" s="215"/>
      <c r="H1184" s="215"/>
      <c r="I1184" s="215"/>
      <c r="J1184" s="215"/>
      <c r="K1184" s="214"/>
      <c r="L1184" s="215"/>
      <c r="M1184" s="156"/>
      <c r="N1184" s="214"/>
      <c r="O1184" s="214"/>
      <c r="P1184" s="240"/>
      <c r="Q1184" s="215"/>
      <c r="R1184" s="215"/>
      <c r="S1184" s="215"/>
      <c r="T1184" s="215"/>
      <c r="AP1184"/>
      <c r="AQ1184"/>
    </row>
    <row r="1185" spans="1:43" ht="14.4" x14ac:dyDescent="0.3">
      <c r="A1185" s="214"/>
      <c r="B1185" s="215"/>
      <c r="C1185" s="215"/>
      <c r="D1185" s="215"/>
      <c r="E1185" s="215"/>
      <c r="F1185" s="221"/>
      <c r="G1185" s="215"/>
      <c r="H1185" s="215"/>
      <c r="I1185" s="215"/>
      <c r="J1185" s="215"/>
      <c r="K1185" s="214"/>
      <c r="L1185" s="215"/>
      <c r="M1185" s="156"/>
      <c r="N1185" s="214"/>
      <c r="O1185" s="214"/>
      <c r="P1185" s="240"/>
      <c r="Q1185" s="215"/>
      <c r="R1185" s="215"/>
      <c r="S1185" s="215"/>
      <c r="T1185" s="215"/>
      <c r="AP1185"/>
      <c r="AQ1185"/>
    </row>
    <row r="1186" spans="1:43" ht="14.4" x14ac:dyDescent="0.3">
      <c r="A1186" s="214"/>
      <c r="B1186" s="215"/>
      <c r="C1186" s="215"/>
      <c r="D1186" s="215"/>
      <c r="E1186" s="215"/>
      <c r="F1186" s="221"/>
      <c r="G1186" s="215"/>
      <c r="H1186" s="215"/>
      <c r="I1186" s="215"/>
      <c r="J1186" s="215"/>
      <c r="K1186" s="214"/>
      <c r="L1186" s="215"/>
      <c r="M1186" s="156"/>
      <c r="N1186" s="214"/>
      <c r="O1186" s="214"/>
      <c r="P1186" s="240"/>
      <c r="Q1186" s="215"/>
      <c r="R1186" s="215"/>
      <c r="S1186" s="215"/>
      <c r="T1186" s="215"/>
      <c r="AP1186"/>
      <c r="AQ1186"/>
    </row>
    <row r="1187" spans="1:43" ht="14.4" x14ac:dyDescent="0.3">
      <c r="A1187" s="214"/>
      <c r="B1187" s="215"/>
      <c r="C1187" s="215"/>
      <c r="D1187" s="215"/>
      <c r="E1187" s="215"/>
      <c r="F1187" s="221"/>
      <c r="G1187" s="215"/>
      <c r="H1187" s="215"/>
      <c r="I1187" s="215"/>
      <c r="J1187" s="215"/>
      <c r="K1187" s="214"/>
      <c r="L1187" s="215"/>
      <c r="M1187" s="156"/>
      <c r="N1187" s="214"/>
      <c r="O1187" s="214"/>
      <c r="P1187" s="240"/>
      <c r="Q1187" s="215"/>
      <c r="R1187" s="215"/>
      <c r="S1187" s="215"/>
      <c r="T1187" s="215"/>
      <c r="AP1187"/>
      <c r="AQ1187"/>
    </row>
    <row r="1188" spans="1:43" ht="14.4" x14ac:dyDescent="0.3">
      <c r="A1188" s="214"/>
      <c r="B1188" s="215"/>
      <c r="C1188" s="215"/>
      <c r="D1188" s="215"/>
      <c r="E1188" s="215"/>
      <c r="F1188" s="221"/>
      <c r="G1188" s="215"/>
      <c r="H1188" s="215"/>
      <c r="I1188" s="215"/>
      <c r="J1188" s="215"/>
      <c r="K1188" s="214"/>
      <c r="L1188" s="215"/>
      <c r="M1188" s="156"/>
      <c r="N1188" s="214"/>
      <c r="O1188" s="214"/>
      <c r="P1188" s="240"/>
      <c r="Q1188" s="215"/>
      <c r="R1188" s="215"/>
      <c r="S1188" s="215"/>
      <c r="T1188" s="215"/>
      <c r="AP1188"/>
      <c r="AQ1188"/>
    </row>
    <row r="1189" spans="1:43" ht="14.4" x14ac:dyDescent="0.3">
      <c r="A1189" s="214"/>
      <c r="B1189" s="215"/>
      <c r="C1189" s="215"/>
      <c r="D1189" s="215"/>
      <c r="E1189" s="215"/>
      <c r="F1189" s="221"/>
      <c r="G1189" s="215"/>
      <c r="H1189" s="215"/>
      <c r="I1189" s="215"/>
      <c r="J1189" s="215"/>
      <c r="K1189" s="214"/>
      <c r="L1189" s="215"/>
      <c r="M1189" s="156"/>
      <c r="N1189" s="214"/>
      <c r="O1189" s="214"/>
      <c r="P1189" s="240"/>
      <c r="Q1189" s="215"/>
      <c r="R1189" s="215"/>
      <c r="S1189" s="215"/>
      <c r="T1189" s="215"/>
      <c r="AP1189"/>
      <c r="AQ1189"/>
    </row>
    <row r="1190" spans="1:43" ht="14.4" x14ac:dyDescent="0.3">
      <c r="A1190" s="214"/>
      <c r="B1190" s="215"/>
      <c r="C1190" s="215"/>
      <c r="D1190" s="215"/>
      <c r="E1190" s="215"/>
      <c r="F1190" s="221"/>
      <c r="G1190" s="215"/>
      <c r="H1190" s="215"/>
      <c r="I1190" s="215"/>
      <c r="J1190" s="215"/>
      <c r="K1190" s="214"/>
      <c r="L1190" s="215"/>
      <c r="M1190" s="156"/>
      <c r="N1190" s="214"/>
      <c r="O1190" s="214"/>
      <c r="P1190" s="240"/>
      <c r="Q1190" s="215"/>
      <c r="R1190" s="215"/>
      <c r="S1190" s="215"/>
      <c r="T1190" s="215"/>
      <c r="AP1190"/>
      <c r="AQ1190"/>
    </row>
    <row r="1191" spans="1:43" ht="14.4" x14ac:dyDescent="0.3">
      <c r="A1191" s="214"/>
      <c r="B1191" s="215"/>
      <c r="C1191" s="215"/>
      <c r="D1191" s="215"/>
      <c r="E1191" s="215"/>
      <c r="F1191" s="221"/>
      <c r="G1191" s="215"/>
      <c r="H1191" s="215"/>
      <c r="I1191" s="215"/>
      <c r="J1191" s="215"/>
      <c r="K1191" s="214"/>
      <c r="L1191" s="215"/>
      <c r="M1191" s="156"/>
      <c r="N1191" s="214"/>
      <c r="O1191" s="214"/>
      <c r="P1191" s="240"/>
      <c r="Q1191" s="215"/>
      <c r="R1191" s="215"/>
      <c r="S1191" s="215"/>
      <c r="T1191" s="215"/>
      <c r="AP1191"/>
      <c r="AQ1191"/>
    </row>
    <row r="1192" spans="1:43" ht="14.4" x14ac:dyDescent="0.3">
      <c r="A1192" s="214"/>
      <c r="B1192" s="215"/>
      <c r="C1192" s="215"/>
      <c r="D1192" s="215"/>
      <c r="E1192" s="215"/>
      <c r="F1192" s="221"/>
      <c r="G1192" s="215"/>
      <c r="H1192" s="215"/>
      <c r="I1192" s="215"/>
      <c r="J1192" s="215"/>
      <c r="K1192" s="214"/>
      <c r="L1192" s="215"/>
      <c r="M1192" s="156"/>
      <c r="N1192" s="214"/>
      <c r="O1192" s="214"/>
      <c r="P1192" s="240"/>
      <c r="Q1192" s="215"/>
      <c r="R1192" s="215"/>
      <c r="S1192" s="215"/>
      <c r="T1192" s="215"/>
      <c r="AP1192"/>
      <c r="AQ1192"/>
    </row>
    <row r="1193" spans="1:43" ht="14.4" x14ac:dyDescent="0.3">
      <c r="A1193" s="214"/>
      <c r="B1193" s="215"/>
      <c r="C1193" s="215"/>
      <c r="D1193" s="215"/>
      <c r="E1193" s="215"/>
      <c r="F1193" s="221"/>
      <c r="G1193" s="215"/>
      <c r="H1193" s="215"/>
      <c r="I1193" s="215"/>
      <c r="J1193" s="215"/>
      <c r="K1193" s="214"/>
      <c r="L1193" s="215"/>
      <c r="M1193" s="156"/>
      <c r="N1193" s="214"/>
      <c r="O1193" s="214"/>
      <c r="P1193" s="240"/>
      <c r="Q1193" s="215"/>
      <c r="R1193" s="215"/>
      <c r="S1193" s="215"/>
      <c r="T1193" s="215"/>
      <c r="AP1193"/>
      <c r="AQ1193"/>
    </row>
    <row r="1194" spans="1:43" ht="14.4" x14ac:dyDescent="0.3">
      <c r="A1194" s="214"/>
      <c r="B1194" s="215"/>
      <c r="C1194" s="215"/>
      <c r="D1194" s="215"/>
      <c r="E1194" s="215"/>
      <c r="F1194" s="221"/>
      <c r="G1194" s="215"/>
      <c r="H1194" s="215"/>
      <c r="I1194" s="215"/>
      <c r="J1194" s="215"/>
      <c r="K1194" s="214"/>
      <c r="L1194" s="215"/>
      <c r="M1194" s="156"/>
      <c r="N1194" s="214"/>
      <c r="O1194" s="214"/>
      <c r="P1194" s="240"/>
      <c r="Q1194" s="215"/>
      <c r="R1194" s="215"/>
      <c r="S1194" s="215"/>
      <c r="T1194" s="215"/>
      <c r="AP1194"/>
      <c r="AQ1194"/>
    </row>
    <row r="1195" spans="1:43" ht="14.4" x14ac:dyDescent="0.3">
      <c r="A1195" s="214"/>
      <c r="B1195" s="215"/>
      <c r="C1195" s="215"/>
      <c r="D1195" s="215"/>
      <c r="E1195" s="215"/>
      <c r="F1195" s="221"/>
      <c r="G1195" s="215"/>
      <c r="H1195" s="215"/>
      <c r="I1195" s="215"/>
      <c r="J1195" s="215"/>
      <c r="K1195" s="159"/>
      <c r="L1195" s="215"/>
      <c r="M1195" s="156"/>
      <c r="N1195" s="214"/>
      <c r="O1195" s="214"/>
      <c r="P1195" s="240"/>
      <c r="Q1195" s="215"/>
      <c r="R1195" s="215"/>
      <c r="S1195" s="215"/>
      <c r="T1195" s="215"/>
      <c r="AP1195"/>
      <c r="AQ1195"/>
    </row>
    <row r="1196" spans="1:43" ht="14.4" x14ac:dyDescent="0.3">
      <c r="A1196" s="214"/>
      <c r="B1196" s="215"/>
      <c r="C1196" s="215"/>
      <c r="D1196" s="215"/>
      <c r="E1196" s="215"/>
      <c r="F1196" s="221"/>
      <c r="G1196" s="215"/>
      <c r="H1196" s="215"/>
      <c r="I1196" s="215"/>
      <c r="J1196" s="215"/>
      <c r="K1196" s="222"/>
      <c r="L1196" s="215"/>
      <c r="M1196" s="156"/>
      <c r="N1196" s="214"/>
      <c r="O1196" s="214"/>
      <c r="P1196" s="240"/>
      <c r="Q1196" s="215"/>
      <c r="R1196" s="215"/>
      <c r="S1196" s="215"/>
      <c r="T1196" s="215"/>
      <c r="AP1196"/>
      <c r="AQ1196"/>
    </row>
    <row r="1197" spans="1:43" ht="14.4" x14ac:dyDescent="0.3">
      <c r="A1197" s="214"/>
      <c r="B1197" s="215"/>
      <c r="C1197" s="215"/>
      <c r="D1197" s="215"/>
      <c r="E1197" s="215"/>
      <c r="F1197" s="221"/>
      <c r="G1197" s="215"/>
      <c r="H1197" s="215"/>
      <c r="I1197" s="215"/>
      <c r="J1197" s="215"/>
      <c r="K1197" s="159"/>
      <c r="L1197" s="215"/>
      <c r="M1197" s="156"/>
      <c r="N1197" s="214"/>
      <c r="O1197" s="214"/>
      <c r="P1197" s="240"/>
      <c r="Q1197" s="215"/>
      <c r="R1197" s="215"/>
      <c r="S1197" s="215"/>
      <c r="T1197" s="215"/>
      <c r="AP1197"/>
      <c r="AQ1197"/>
    </row>
    <row r="1198" spans="1:43" ht="14.4" x14ac:dyDescent="0.3">
      <c r="A1198" s="214"/>
      <c r="B1198" s="215"/>
      <c r="C1198" s="215"/>
      <c r="D1198" s="215"/>
      <c r="E1198" s="215"/>
      <c r="F1198" s="221"/>
      <c r="G1198" s="215"/>
      <c r="H1198" s="215"/>
      <c r="I1198" s="215"/>
      <c r="J1198" s="215"/>
      <c r="K1198" s="222"/>
      <c r="L1198" s="215"/>
      <c r="M1198" s="156"/>
      <c r="N1198" s="214"/>
      <c r="O1198" s="214"/>
      <c r="P1198" s="240"/>
      <c r="Q1198" s="215"/>
      <c r="R1198" s="215"/>
      <c r="S1198" s="215"/>
      <c r="T1198" s="215"/>
      <c r="AP1198"/>
      <c r="AQ1198"/>
    </row>
    <row r="1199" spans="1:43" ht="14.4" x14ac:dyDescent="0.3">
      <c r="A1199" s="214"/>
      <c r="B1199" s="215"/>
      <c r="C1199" s="215"/>
      <c r="D1199" s="215"/>
      <c r="E1199" s="215"/>
      <c r="F1199" s="221"/>
      <c r="G1199" s="215"/>
      <c r="H1199" s="215"/>
      <c r="I1199" s="215"/>
      <c r="J1199" s="215"/>
      <c r="K1199" s="214"/>
      <c r="L1199" s="215"/>
      <c r="M1199" s="156"/>
      <c r="N1199" s="214"/>
      <c r="O1199" s="214"/>
      <c r="P1199" s="240"/>
      <c r="Q1199" s="215"/>
      <c r="R1199" s="215"/>
      <c r="S1199" s="215"/>
      <c r="T1199" s="215"/>
      <c r="AP1199"/>
      <c r="AQ1199"/>
    </row>
    <row r="1200" spans="1:43" ht="14.4" x14ac:dyDescent="0.3">
      <c r="A1200" s="214"/>
      <c r="B1200" s="215"/>
      <c r="C1200" s="215"/>
      <c r="D1200" s="215"/>
      <c r="E1200" s="215"/>
      <c r="F1200" s="221"/>
      <c r="G1200" s="215"/>
      <c r="H1200" s="215"/>
      <c r="I1200" s="215"/>
      <c r="J1200" s="215"/>
      <c r="K1200" s="214"/>
      <c r="L1200" s="215"/>
      <c r="M1200" s="156"/>
      <c r="N1200" s="214"/>
      <c r="O1200" s="214"/>
      <c r="P1200" s="240"/>
      <c r="Q1200" s="215"/>
      <c r="R1200" s="215"/>
      <c r="S1200" s="215"/>
      <c r="T1200" s="215"/>
      <c r="AP1200"/>
      <c r="AQ1200"/>
    </row>
    <row r="1201" spans="1:43" ht="14.4" x14ac:dyDescent="0.3">
      <c r="A1201" s="214"/>
      <c r="B1201" s="215"/>
      <c r="C1201" s="215"/>
      <c r="D1201" s="215"/>
      <c r="E1201" s="215"/>
      <c r="F1201" s="221"/>
      <c r="G1201" s="215"/>
      <c r="H1201" s="215"/>
      <c r="I1201" s="215"/>
      <c r="J1201" s="215"/>
      <c r="K1201" s="214"/>
      <c r="L1201" s="215"/>
      <c r="M1201" s="156"/>
      <c r="N1201" s="214"/>
      <c r="O1201" s="214"/>
      <c r="P1201" s="240"/>
      <c r="Q1201" s="215"/>
      <c r="R1201" s="215"/>
      <c r="S1201" s="215"/>
      <c r="T1201" s="215"/>
      <c r="AP1201"/>
      <c r="AQ1201"/>
    </row>
    <row r="1202" spans="1:43" ht="14.4" x14ac:dyDescent="0.3">
      <c r="A1202" s="214"/>
      <c r="B1202" s="215"/>
      <c r="C1202" s="215"/>
      <c r="D1202" s="215"/>
      <c r="E1202" s="215"/>
      <c r="F1202" s="221"/>
      <c r="G1202" s="215"/>
      <c r="H1202" s="215"/>
      <c r="I1202" s="215"/>
      <c r="J1202" s="215"/>
      <c r="K1202" s="214"/>
      <c r="L1202" s="215"/>
      <c r="M1202" s="156"/>
      <c r="N1202" s="214"/>
      <c r="O1202" s="214"/>
      <c r="P1202" s="240"/>
      <c r="Q1202" s="215"/>
      <c r="R1202" s="215"/>
      <c r="S1202" s="215"/>
      <c r="T1202" s="215"/>
      <c r="AP1202"/>
      <c r="AQ1202"/>
    </row>
    <row r="1203" spans="1:43" ht="14.4" x14ac:dyDescent="0.3">
      <c r="A1203" s="214"/>
      <c r="B1203" s="215"/>
      <c r="C1203" s="215"/>
      <c r="D1203" s="215"/>
      <c r="E1203" s="215"/>
      <c r="F1203" s="221"/>
      <c r="G1203" s="215"/>
      <c r="H1203" s="215"/>
      <c r="I1203" s="215"/>
      <c r="J1203" s="215"/>
      <c r="K1203" s="159"/>
      <c r="L1203" s="215"/>
      <c r="M1203" s="156"/>
      <c r="N1203" s="214"/>
      <c r="O1203" s="214"/>
      <c r="P1203" s="240"/>
      <c r="Q1203" s="215"/>
      <c r="R1203" s="215"/>
      <c r="S1203" s="215"/>
      <c r="T1203" s="215"/>
      <c r="AP1203"/>
      <c r="AQ1203"/>
    </row>
    <row r="1204" spans="1:43" ht="14.4" x14ac:dyDescent="0.3">
      <c r="A1204" s="214"/>
      <c r="B1204" s="215"/>
      <c r="C1204" s="215"/>
      <c r="D1204" s="215"/>
      <c r="E1204" s="215"/>
      <c r="F1204" s="221"/>
      <c r="G1204" s="215"/>
      <c r="H1204" s="215"/>
      <c r="I1204" s="215"/>
      <c r="J1204" s="215"/>
      <c r="K1204" s="156"/>
      <c r="L1204" s="215"/>
      <c r="M1204" s="156"/>
      <c r="N1204" s="214"/>
      <c r="O1204" s="214"/>
      <c r="P1204" s="240"/>
      <c r="Q1204" s="215"/>
      <c r="R1204" s="215"/>
      <c r="S1204" s="215"/>
      <c r="T1204" s="215"/>
      <c r="AP1204"/>
      <c r="AQ1204"/>
    </row>
    <row r="1205" spans="1:43" ht="14.4" x14ac:dyDescent="0.3">
      <c r="A1205" s="214"/>
      <c r="B1205" s="215"/>
      <c r="C1205" s="215"/>
      <c r="D1205" s="215"/>
      <c r="E1205" s="215"/>
      <c r="F1205" s="221"/>
      <c r="G1205" s="215"/>
      <c r="H1205" s="215"/>
      <c r="I1205" s="215"/>
      <c r="J1205" s="215"/>
      <c r="K1205" s="156"/>
      <c r="L1205" s="215"/>
      <c r="M1205" s="156"/>
      <c r="N1205" s="214"/>
      <c r="O1205" s="214"/>
      <c r="P1205" s="240"/>
      <c r="Q1205" s="215"/>
      <c r="R1205" s="215"/>
      <c r="S1205" s="215"/>
      <c r="T1205" s="215"/>
      <c r="AP1205"/>
      <c r="AQ1205"/>
    </row>
    <row r="1206" spans="1:43" ht="14.4" x14ac:dyDescent="0.3">
      <c r="A1206" s="214"/>
      <c r="B1206" s="215"/>
      <c r="C1206" s="215"/>
      <c r="D1206" s="215"/>
      <c r="E1206" s="215"/>
      <c r="F1206" s="221"/>
      <c r="G1206" s="215"/>
      <c r="H1206" s="215"/>
      <c r="I1206" s="215"/>
      <c r="J1206" s="215"/>
      <c r="K1206" s="222"/>
      <c r="L1206" s="215"/>
      <c r="M1206" s="156"/>
      <c r="N1206" s="214"/>
      <c r="O1206" s="214"/>
      <c r="P1206" s="240"/>
      <c r="Q1206" s="215"/>
      <c r="R1206" s="215"/>
      <c r="S1206" s="215"/>
      <c r="T1206" s="215"/>
      <c r="AP1206"/>
      <c r="AQ1206"/>
    </row>
    <row r="1207" spans="1:43" ht="14.4" x14ac:dyDescent="0.3">
      <c r="A1207" s="214"/>
      <c r="B1207" s="215"/>
      <c r="C1207" s="215"/>
      <c r="D1207" s="215"/>
      <c r="E1207" s="215"/>
      <c r="F1207" s="221"/>
      <c r="G1207" s="215"/>
      <c r="H1207" s="215"/>
      <c r="I1207" s="215"/>
      <c r="J1207" s="215"/>
      <c r="K1207" s="214"/>
      <c r="L1207" s="215"/>
      <c r="M1207" s="156"/>
      <c r="N1207" s="214"/>
      <c r="O1207" s="214"/>
      <c r="P1207" s="240"/>
      <c r="Q1207" s="215"/>
      <c r="R1207" s="215"/>
      <c r="S1207" s="215"/>
      <c r="T1207" s="215"/>
      <c r="AP1207"/>
      <c r="AQ1207"/>
    </row>
    <row r="1208" spans="1:43" ht="14.4" x14ac:dyDescent="0.3">
      <c r="A1208" s="214"/>
      <c r="B1208" s="215"/>
      <c r="C1208" s="215"/>
      <c r="D1208" s="215"/>
      <c r="E1208" s="215"/>
      <c r="F1208" s="221"/>
      <c r="G1208" s="215"/>
      <c r="H1208" s="215"/>
      <c r="I1208" s="215"/>
      <c r="J1208" s="215"/>
      <c r="K1208" s="214"/>
      <c r="L1208" s="215"/>
      <c r="M1208" s="222"/>
      <c r="N1208" s="214"/>
      <c r="O1208" s="214"/>
      <c r="P1208" s="240"/>
      <c r="Q1208" s="215"/>
      <c r="R1208" s="215"/>
      <c r="S1208" s="215"/>
      <c r="T1208" s="215"/>
      <c r="AP1208"/>
      <c r="AQ1208"/>
    </row>
    <row r="1209" spans="1:43" ht="14.4" x14ac:dyDescent="0.3">
      <c r="A1209" s="214"/>
      <c r="B1209" s="215"/>
      <c r="C1209" s="215"/>
      <c r="D1209" s="215"/>
      <c r="E1209" s="215"/>
      <c r="F1209" s="221"/>
      <c r="G1209" s="215"/>
      <c r="H1209" s="215"/>
      <c r="I1209" s="215"/>
      <c r="J1209" s="215"/>
      <c r="K1209" s="214"/>
      <c r="L1209" s="215"/>
      <c r="M1209" s="226"/>
      <c r="N1209" s="214"/>
      <c r="O1209" s="214"/>
      <c r="P1209" s="240"/>
      <c r="Q1209" s="215"/>
      <c r="R1209" s="215"/>
      <c r="S1209" s="215"/>
      <c r="T1209" s="215"/>
      <c r="AP1209"/>
      <c r="AQ1209"/>
    </row>
    <row r="1210" spans="1:43" ht="14.4" x14ac:dyDescent="0.3">
      <c r="A1210" s="214"/>
      <c r="B1210" s="215"/>
      <c r="C1210" s="215"/>
      <c r="D1210" s="215"/>
      <c r="E1210" s="215"/>
      <c r="F1210" s="221"/>
      <c r="G1210" s="215"/>
      <c r="H1210" s="215"/>
      <c r="I1210" s="215"/>
      <c r="J1210" s="215"/>
      <c r="K1210" s="214"/>
      <c r="L1210" s="215"/>
      <c r="M1210" s="156"/>
      <c r="N1210" s="214"/>
      <c r="O1210" s="214"/>
      <c r="P1210" s="240"/>
      <c r="Q1210" s="215"/>
      <c r="R1210" s="215"/>
      <c r="S1210" s="215"/>
      <c r="T1210" s="215"/>
      <c r="AP1210"/>
      <c r="AQ1210"/>
    </row>
    <row r="1211" spans="1:43" ht="14.4" x14ac:dyDescent="0.3">
      <c r="A1211" s="214"/>
      <c r="B1211" s="215"/>
      <c r="C1211" s="215"/>
      <c r="D1211" s="215"/>
      <c r="E1211" s="215"/>
      <c r="F1211" s="221"/>
      <c r="G1211" s="215"/>
      <c r="H1211" s="215"/>
      <c r="I1211" s="215"/>
      <c r="J1211" s="215"/>
      <c r="K1211" s="214"/>
      <c r="L1211" s="215"/>
      <c r="M1211" s="222"/>
      <c r="N1211" s="214"/>
      <c r="O1211" s="214"/>
      <c r="P1211" s="240"/>
      <c r="Q1211" s="215"/>
      <c r="R1211" s="215"/>
      <c r="S1211" s="215"/>
      <c r="T1211" s="215"/>
      <c r="AP1211"/>
      <c r="AQ1211"/>
    </row>
    <row r="1212" spans="1:43" ht="14.4" x14ac:dyDescent="0.3">
      <c r="A1212" s="214"/>
      <c r="B1212" s="215"/>
      <c r="C1212" s="215"/>
      <c r="D1212" s="215"/>
      <c r="E1212" s="215"/>
      <c r="F1212" s="221"/>
      <c r="G1212" s="215"/>
      <c r="H1212" s="215"/>
      <c r="I1212" s="215"/>
      <c r="J1212" s="215"/>
      <c r="K1212" s="214"/>
      <c r="L1212" s="215"/>
      <c r="M1212" s="226"/>
      <c r="N1212" s="214"/>
      <c r="O1212" s="214"/>
      <c r="P1212" s="240"/>
      <c r="Q1212" s="215"/>
      <c r="R1212" s="215"/>
      <c r="S1212" s="215"/>
      <c r="T1212" s="215"/>
      <c r="AP1212"/>
      <c r="AQ1212"/>
    </row>
    <row r="1213" spans="1:43" ht="14.4" x14ac:dyDescent="0.3">
      <c r="A1213" s="214"/>
      <c r="B1213" s="215"/>
      <c r="C1213" s="215"/>
      <c r="D1213" s="215"/>
      <c r="E1213" s="215"/>
      <c r="F1213" s="221"/>
      <c r="G1213" s="215"/>
      <c r="H1213" s="215"/>
      <c r="I1213" s="215"/>
      <c r="J1213" s="215"/>
      <c r="K1213" s="214"/>
      <c r="L1213" s="215"/>
      <c r="M1213" s="156"/>
      <c r="N1213" s="214"/>
      <c r="O1213" s="214"/>
      <c r="P1213" s="240"/>
      <c r="Q1213" s="215"/>
      <c r="R1213" s="215"/>
      <c r="S1213" s="215"/>
      <c r="T1213" s="215"/>
      <c r="AP1213"/>
      <c r="AQ1213"/>
    </row>
    <row r="1214" spans="1:43" ht="14.4" x14ac:dyDescent="0.3">
      <c r="A1214" s="214"/>
      <c r="B1214" s="215"/>
      <c r="C1214" s="215"/>
      <c r="D1214" s="215"/>
      <c r="E1214" s="215"/>
      <c r="F1214" s="221"/>
      <c r="G1214" s="215"/>
      <c r="H1214" s="215"/>
      <c r="I1214" s="215"/>
      <c r="J1214" s="215"/>
      <c r="K1214" s="214"/>
      <c r="L1214" s="215"/>
      <c r="M1214" s="156"/>
      <c r="N1214" s="214"/>
      <c r="O1214" s="214"/>
      <c r="P1214" s="240"/>
      <c r="Q1214" s="215"/>
      <c r="R1214" s="215"/>
      <c r="S1214" s="215"/>
      <c r="T1214" s="215"/>
      <c r="AP1214"/>
      <c r="AQ1214"/>
    </row>
    <row r="1215" spans="1:43" ht="14.4" x14ac:dyDescent="0.3">
      <c r="A1215" s="214"/>
      <c r="B1215" s="215"/>
      <c r="C1215" s="215"/>
      <c r="D1215" s="215"/>
      <c r="E1215" s="215"/>
      <c r="F1215" s="221"/>
      <c r="G1215" s="215"/>
      <c r="H1215" s="215"/>
      <c r="I1215" s="215"/>
      <c r="J1215" s="215"/>
      <c r="K1215" s="214"/>
      <c r="L1215" s="215"/>
      <c r="M1215" s="156"/>
      <c r="N1215" s="214"/>
      <c r="O1215" s="214"/>
      <c r="P1215" s="240"/>
      <c r="Q1215" s="215"/>
      <c r="R1215" s="215"/>
      <c r="S1215" s="215"/>
      <c r="T1215" s="215"/>
      <c r="AP1215"/>
      <c r="AQ1215"/>
    </row>
    <row r="1216" spans="1:43" ht="14.4" x14ac:dyDescent="0.3">
      <c r="A1216" s="214"/>
      <c r="B1216" s="215"/>
      <c r="C1216" s="215"/>
      <c r="D1216" s="215"/>
      <c r="E1216" s="215"/>
      <c r="F1216" s="221"/>
      <c r="G1216" s="215"/>
      <c r="H1216" s="215"/>
      <c r="I1216" s="215"/>
      <c r="J1216" s="215"/>
      <c r="K1216" s="214"/>
      <c r="L1216" s="215"/>
      <c r="M1216" s="156"/>
      <c r="N1216" s="214"/>
      <c r="O1216" s="214"/>
      <c r="P1216" s="240"/>
      <c r="Q1216" s="215"/>
      <c r="R1216" s="215"/>
      <c r="S1216" s="215"/>
      <c r="T1216" s="215"/>
      <c r="AP1216"/>
      <c r="AQ1216"/>
    </row>
    <row r="1217" spans="1:43" ht="14.4" x14ac:dyDescent="0.3">
      <c r="A1217" s="214"/>
      <c r="B1217" s="215"/>
      <c r="C1217" s="215"/>
      <c r="D1217" s="215"/>
      <c r="E1217" s="215"/>
      <c r="F1217" s="221"/>
      <c r="G1217" s="215"/>
      <c r="H1217" s="215"/>
      <c r="I1217" s="215"/>
      <c r="J1217" s="215"/>
      <c r="K1217" s="214"/>
      <c r="L1217" s="215"/>
      <c r="M1217" s="156"/>
      <c r="N1217" s="214"/>
      <c r="O1217" s="214"/>
      <c r="P1217" s="240"/>
      <c r="Q1217" s="215"/>
      <c r="R1217" s="215"/>
      <c r="S1217" s="215"/>
      <c r="T1217" s="215"/>
      <c r="AP1217"/>
      <c r="AQ1217"/>
    </row>
    <row r="1218" spans="1:43" ht="14.4" x14ac:dyDescent="0.3">
      <c r="A1218" s="214"/>
      <c r="B1218" s="215"/>
      <c r="C1218" s="215"/>
      <c r="D1218" s="215"/>
      <c r="E1218" s="215"/>
      <c r="F1218" s="221"/>
      <c r="G1218" s="215"/>
      <c r="H1218" s="215"/>
      <c r="I1218" s="215"/>
      <c r="J1218" s="215"/>
      <c r="K1218" s="214"/>
      <c r="L1218" s="215"/>
      <c r="M1218" s="156"/>
      <c r="N1218" s="214"/>
      <c r="O1218" s="214"/>
      <c r="P1218" s="240"/>
      <c r="Q1218" s="215"/>
      <c r="R1218" s="215"/>
      <c r="S1218" s="215"/>
      <c r="T1218" s="215"/>
      <c r="AP1218"/>
      <c r="AQ1218"/>
    </row>
    <row r="1219" spans="1:43" ht="14.4" x14ac:dyDescent="0.3">
      <c r="A1219" s="214"/>
      <c r="B1219" s="215"/>
      <c r="C1219" s="215"/>
      <c r="D1219" s="215"/>
      <c r="E1219" s="215"/>
      <c r="F1219" s="221"/>
      <c r="G1219" s="215"/>
      <c r="H1219" s="215"/>
      <c r="I1219" s="215"/>
      <c r="J1219" s="215"/>
      <c r="K1219" s="214"/>
      <c r="L1219" s="215"/>
      <c r="M1219" s="156"/>
      <c r="N1219" s="214"/>
      <c r="O1219" s="214"/>
      <c r="P1219" s="240"/>
      <c r="Q1219" s="215"/>
      <c r="R1219" s="215"/>
      <c r="S1219" s="215"/>
      <c r="T1219" s="215"/>
      <c r="AP1219"/>
      <c r="AQ1219"/>
    </row>
    <row r="1220" spans="1:43" ht="14.4" x14ac:dyDescent="0.3">
      <c r="A1220" s="214"/>
      <c r="B1220" s="215"/>
      <c r="C1220" s="215"/>
      <c r="D1220" s="215"/>
      <c r="E1220" s="215"/>
      <c r="F1220" s="221"/>
      <c r="G1220" s="215"/>
      <c r="H1220" s="215"/>
      <c r="I1220" s="215"/>
      <c r="J1220" s="215"/>
      <c r="K1220" s="214"/>
      <c r="L1220" s="215"/>
      <c r="M1220" s="156"/>
      <c r="N1220" s="214"/>
      <c r="O1220" s="214"/>
      <c r="P1220" s="240"/>
      <c r="Q1220" s="215"/>
      <c r="R1220" s="215"/>
      <c r="S1220" s="215"/>
      <c r="T1220" s="215"/>
      <c r="AP1220"/>
      <c r="AQ1220"/>
    </row>
    <row r="1221" spans="1:43" ht="14.4" x14ac:dyDescent="0.3">
      <c r="A1221" s="214"/>
      <c r="B1221" s="215"/>
      <c r="C1221" s="215"/>
      <c r="D1221" s="215"/>
      <c r="E1221" s="215"/>
      <c r="F1221" s="221"/>
      <c r="G1221" s="215"/>
      <c r="H1221" s="215"/>
      <c r="I1221" s="215"/>
      <c r="J1221" s="215"/>
      <c r="K1221" s="214"/>
      <c r="L1221" s="215"/>
      <c r="M1221" s="156"/>
      <c r="N1221" s="214"/>
      <c r="O1221" s="214"/>
      <c r="P1221" s="240"/>
      <c r="Q1221" s="215"/>
      <c r="R1221" s="215"/>
      <c r="S1221" s="215"/>
      <c r="T1221" s="215"/>
      <c r="AP1221"/>
      <c r="AQ1221"/>
    </row>
    <row r="1222" spans="1:43" ht="14.4" x14ac:dyDescent="0.3">
      <c r="A1222" s="214"/>
      <c r="B1222" s="215"/>
      <c r="C1222" s="215"/>
      <c r="D1222" s="215"/>
      <c r="E1222" s="215"/>
      <c r="F1222" s="221"/>
      <c r="G1222" s="215"/>
      <c r="H1222" s="215"/>
      <c r="I1222" s="215"/>
      <c r="J1222" s="215"/>
      <c r="K1222" s="214"/>
      <c r="L1222" s="215"/>
      <c r="M1222" s="156"/>
      <c r="N1222" s="214"/>
      <c r="O1222" s="214"/>
      <c r="P1222" s="240"/>
      <c r="Q1222" s="215"/>
      <c r="R1222" s="215"/>
      <c r="S1222" s="215"/>
      <c r="T1222" s="215"/>
      <c r="AP1222"/>
      <c r="AQ1222"/>
    </row>
    <row r="1223" spans="1:43" ht="14.4" x14ac:dyDescent="0.3">
      <c r="A1223" s="214"/>
      <c r="B1223" s="215"/>
      <c r="C1223" s="215"/>
      <c r="D1223" s="215"/>
      <c r="E1223" s="215"/>
      <c r="F1223" s="223"/>
      <c r="G1223" s="215"/>
      <c r="H1223" s="215"/>
      <c r="I1223" s="215"/>
      <c r="J1223" s="215"/>
      <c r="K1223" s="214"/>
      <c r="L1223" s="215"/>
      <c r="M1223" s="156"/>
      <c r="N1223" s="214"/>
      <c r="O1223" s="214"/>
      <c r="P1223" s="240"/>
      <c r="Q1223" s="215"/>
      <c r="R1223" s="215"/>
      <c r="S1223" s="215"/>
      <c r="T1223" s="215"/>
      <c r="AP1223"/>
      <c r="AQ1223"/>
    </row>
    <row r="1224" spans="1:43" ht="14.4" x14ac:dyDescent="0.3">
      <c r="A1224" s="214"/>
      <c r="B1224" s="215"/>
      <c r="C1224" s="215"/>
      <c r="D1224" s="215"/>
      <c r="E1224" s="215"/>
      <c r="F1224" s="222"/>
      <c r="G1224" s="215"/>
      <c r="H1224" s="215"/>
      <c r="I1224" s="215"/>
      <c r="J1224" s="215"/>
      <c r="K1224" s="214"/>
      <c r="L1224" s="215"/>
      <c r="M1224" s="156"/>
      <c r="N1224" s="214"/>
      <c r="O1224" s="214"/>
      <c r="P1224" s="240"/>
      <c r="Q1224" s="215"/>
      <c r="R1224" s="215"/>
      <c r="S1224" s="215"/>
      <c r="T1224" s="215"/>
      <c r="AP1224"/>
      <c r="AQ1224"/>
    </row>
    <row r="1225" spans="1:43" ht="14.4" x14ac:dyDescent="0.3">
      <c r="A1225" s="214"/>
      <c r="B1225" s="215"/>
      <c r="C1225" s="215"/>
      <c r="D1225" s="215"/>
      <c r="E1225" s="215"/>
      <c r="F1225" s="221"/>
      <c r="G1225" s="215"/>
      <c r="H1225" s="215"/>
      <c r="I1225" s="215"/>
      <c r="J1225" s="215"/>
      <c r="K1225" s="214"/>
      <c r="L1225" s="215"/>
      <c r="M1225" s="156"/>
      <c r="N1225" s="214"/>
      <c r="O1225" s="214"/>
      <c r="P1225" s="240"/>
      <c r="Q1225" s="215"/>
      <c r="R1225" s="215"/>
      <c r="S1225" s="215"/>
      <c r="T1225" s="215"/>
      <c r="AP1225"/>
      <c r="AQ1225"/>
    </row>
    <row r="1226" spans="1:43" ht="14.4" x14ac:dyDescent="0.3">
      <c r="A1226" s="214"/>
      <c r="B1226" s="215"/>
      <c r="C1226" s="215"/>
      <c r="D1226" s="215"/>
      <c r="E1226" s="215"/>
      <c r="F1226" s="221"/>
      <c r="G1226" s="215"/>
      <c r="H1226" s="215"/>
      <c r="I1226" s="215"/>
      <c r="J1226" s="215"/>
      <c r="K1226" s="214"/>
      <c r="L1226" s="215"/>
      <c r="M1226" s="156"/>
      <c r="N1226" s="214"/>
      <c r="O1226" s="214"/>
      <c r="P1226" s="240"/>
      <c r="Q1226" s="215"/>
      <c r="R1226" s="215"/>
      <c r="S1226" s="215"/>
      <c r="T1226" s="215"/>
      <c r="AP1226"/>
      <c r="AQ1226"/>
    </row>
    <row r="1227" spans="1:43" ht="14.4" x14ac:dyDescent="0.3">
      <c r="A1227" s="214"/>
      <c r="B1227" s="215"/>
      <c r="C1227" s="215"/>
      <c r="D1227" s="215"/>
      <c r="E1227" s="215"/>
      <c r="F1227" s="221"/>
      <c r="G1227" s="215"/>
      <c r="H1227" s="215"/>
      <c r="I1227" s="215"/>
      <c r="J1227" s="215"/>
      <c r="K1227" s="214"/>
      <c r="L1227" s="215"/>
      <c r="M1227" s="222"/>
      <c r="N1227" s="214"/>
      <c r="O1227" s="214"/>
      <c r="P1227" s="240"/>
      <c r="Q1227" s="215"/>
      <c r="R1227" s="215"/>
      <c r="S1227" s="215"/>
      <c r="T1227" s="215"/>
      <c r="AP1227"/>
      <c r="AQ1227"/>
    </row>
    <row r="1228" spans="1:43" ht="14.4" x14ac:dyDescent="0.3">
      <c r="A1228" s="214"/>
      <c r="B1228" s="215"/>
      <c r="C1228" s="215"/>
      <c r="D1228" s="215"/>
      <c r="E1228" s="215"/>
      <c r="F1228" s="221"/>
      <c r="G1228" s="215"/>
      <c r="H1228" s="215"/>
      <c r="I1228" s="215"/>
      <c r="J1228" s="215"/>
      <c r="K1228" s="214"/>
      <c r="L1228" s="215"/>
      <c r="M1228" s="226"/>
      <c r="N1228" s="214"/>
      <c r="O1228" s="214"/>
      <c r="P1228" s="240"/>
      <c r="Q1228" s="215"/>
      <c r="R1228" s="215"/>
      <c r="S1228" s="215"/>
      <c r="T1228" s="215"/>
      <c r="AP1228"/>
      <c r="AQ1228"/>
    </row>
    <row r="1229" spans="1:43" ht="14.4" x14ac:dyDescent="0.3">
      <c r="A1229" s="214"/>
      <c r="B1229" s="215"/>
      <c r="C1229" s="215"/>
      <c r="D1229" s="215"/>
      <c r="E1229" s="215"/>
      <c r="F1229" s="221"/>
      <c r="G1229" s="215"/>
      <c r="H1229" s="215"/>
      <c r="I1229" s="215"/>
      <c r="J1229" s="215"/>
      <c r="K1229" s="214"/>
      <c r="L1229" s="215"/>
      <c r="M1229" s="156"/>
      <c r="N1229" s="214"/>
      <c r="O1229" s="214"/>
      <c r="P1229" s="240"/>
      <c r="Q1229" s="215"/>
      <c r="R1229" s="215"/>
      <c r="S1229" s="215"/>
      <c r="T1229" s="215"/>
      <c r="AP1229"/>
      <c r="AQ1229"/>
    </row>
    <row r="1230" spans="1:43" ht="14.4" x14ac:dyDescent="0.3">
      <c r="A1230" s="214"/>
      <c r="B1230" s="215"/>
      <c r="C1230" s="215"/>
      <c r="D1230" s="215"/>
      <c r="E1230" s="215"/>
      <c r="F1230" s="221"/>
      <c r="G1230" s="215"/>
      <c r="H1230" s="215"/>
      <c r="I1230" s="215"/>
      <c r="J1230" s="215"/>
      <c r="K1230" s="214"/>
      <c r="L1230" s="215"/>
      <c r="M1230" s="156"/>
      <c r="N1230" s="214"/>
      <c r="O1230" s="214"/>
      <c r="P1230" s="240"/>
      <c r="Q1230" s="215"/>
      <c r="R1230" s="215"/>
      <c r="S1230" s="215"/>
      <c r="T1230" s="215"/>
      <c r="AP1230"/>
      <c r="AQ1230"/>
    </row>
    <row r="1231" spans="1:43" ht="14.4" x14ac:dyDescent="0.3">
      <c r="A1231" s="214"/>
      <c r="B1231" s="215"/>
      <c r="C1231" s="215"/>
      <c r="D1231" s="215"/>
      <c r="E1231" s="215"/>
      <c r="F1231" s="221"/>
      <c r="G1231" s="215"/>
      <c r="H1231" s="215"/>
      <c r="I1231" s="215"/>
      <c r="J1231" s="215"/>
      <c r="K1231" s="214"/>
      <c r="L1231" s="215"/>
      <c r="M1231" s="156"/>
      <c r="N1231" s="214"/>
      <c r="O1231" s="214"/>
      <c r="P1231" s="240"/>
      <c r="Q1231" s="215"/>
      <c r="R1231" s="215"/>
      <c r="S1231" s="215"/>
      <c r="T1231" s="215"/>
      <c r="AP1231"/>
      <c r="AQ1231"/>
    </row>
    <row r="1232" spans="1:43" ht="14.4" x14ac:dyDescent="0.3">
      <c r="A1232" s="214"/>
      <c r="B1232" s="215"/>
      <c r="C1232" s="215"/>
      <c r="D1232" s="215"/>
      <c r="E1232" s="215"/>
      <c r="F1232" s="221"/>
      <c r="G1232" s="215"/>
      <c r="H1232" s="215"/>
      <c r="I1232" s="215"/>
      <c r="J1232" s="215"/>
      <c r="K1232" s="214"/>
      <c r="L1232" s="215"/>
      <c r="M1232" s="156"/>
      <c r="N1232" s="214"/>
      <c r="O1232" s="214"/>
      <c r="P1232" s="240"/>
      <c r="Q1232" s="215"/>
      <c r="R1232" s="215"/>
      <c r="S1232" s="215"/>
      <c r="T1232" s="215"/>
      <c r="AP1232"/>
      <c r="AQ1232"/>
    </row>
    <row r="1233" spans="1:43" ht="14.4" x14ac:dyDescent="0.3">
      <c r="A1233" s="214"/>
      <c r="B1233" s="215"/>
      <c r="C1233" s="215"/>
      <c r="D1233" s="215"/>
      <c r="E1233" s="215"/>
      <c r="F1233" s="221"/>
      <c r="G1233" s="215"/>
      <c r="H1233" s="215"/>
      <c r="I1233" s="215"/>
      <c r="J1233" s="215"/>
      <c r="K1233" s="214"/>
      <c r="L1233" s="215"/>
      <c r="M1233" s="156"/>
      <c r="N1233" s="214"/>
      <c r="O1233" s="214"/>
      <c r="P1233" s="240"/>
      <c r="Q1233" s="215"/>
      <c r="R1233" s="215"/>
      <c r="S1233" s="215"/>
      <c r="T1233" s="215"/>
      <c r="AP1233"/>
      <c r="AQ1233"/>
    </row>
    <row r="1234" spans="1:43" ht="14.4" x14ac:dyDescent="0.3">
      <c r="A1234" s="214"/>
      <c r="B1234" s="215"/>
      <c r="C1234" s="215"/>
      <c r="D1234" s="215"/>
      <c r="E1234" s="215"/>
      <c r="F1234" s="221"/>
      <c r="G1234" s="215"/>
      <c r="H1234" s="215"/>
      <c r="I1234" s="215"/>
      <c r="J1234" s="215"/>
      <c r="K1234" s="214"/>
      <c r="L1234" s="215"/>
      <c r="M1234" s="156"/>
      <c r="N1234" s="214"/>
      <c r="O1234" s="214"/>
      <c r="P1234" s="240"/>
      <c r="Q1234" s="215"/>
      <c r="R1234" s="215"/>
      <c r="S1234" s="215"/>
      <c r="T1234" s="215"/>
      <c r="AP1234"/>
      <c r="AQ1234"/>
    </row>
    <row r="1235" spans="1:43" ht="14.4" x14ac:dyDescent="0.3">
      <c r="A1235" s="214"/>
      <c r="B1235" s="215"/>
      <c r="C1235" s="215"/>
      <c r="D1235" s="215"/>
      <c r="E1235" s="215"/>
      <c r="F1235" s="221"/>
      <c r="G1235" s="215"/>
      <c r="H1235" s="215"/>
      <c r="I1235" s="215"/>
      <c r="J1235" s="215"/>
      <c r="K1235" s="214"/>
      <c r="L1235" s="215"/>
      <c r="M1235" s="156"/>
      <c r="N1235" s="214"/>
      <c r="O1235" s="214"/>
      <c r="P1235" s="240"/>
      <c r="Q1235" s="215"/>
      <c r="R1235" s="215"/>
      <c r="S1235" s="215"/>
      <c r="T1235" s="215"/>
      <c r="AP1235"/>
      <c r="AQ1235"/>
    </row>
    <row r="1236" spans="1:43" ht="14.4" x14ac:dyDescent="0.3">
      <c r="A1236" s="214"/>
      <c r="B1236" s="215"/>
      <c r="C1236" s="215"/>
      <c r="D1236" s="215"/>
      <c r="E1236" s="215"/>
      <c r="F1236" s="221"/>
      <c r="G1236" s="215"/>
      <c r="H1236" s="215"/>
      <c r="I1236" s="215"/>
      <c r="J1236" s="215"/>
      <c r="K1236" s="214"/>
      <c r="L1236" s="215"/>
      <c r="M1236" s="156"/>
      <c r="N1236" s="214"/>
      <c r="O1236" s="214"/>
      <c r="P1236" s="240"/>
      <c r="Q1236" s="215"/>
      <c r="R1236" s="215"/>
      <c r="S1236" s="215"/>
      <c r="T1236" s="215"/>
      <c r="AP1236"/>
      <c r="AQ1236"/>
    </row>
    <row r="1237" spans="1:43" ht="14.4" x14ac:dyDescent="0.3">
      <c r="A1237" s="214"/>
      <c r="B1237" s="215"/>
      <c r="C1237" s="215"/>
      <c r="D1237" s="215"/>
      <c r="E1237" s="215"/>
      <c r="F1237" s="221"/>
      <c r="G1237" s="215"/>
      <c r="H1237" s="215"/>
      <c r="I1237" s="215"/>
      <c r="J1237" s="215"/>
      <c r="K1237" s="214"/>
      <c r="L1237" s="215"/>
      <c r="M1237" s="156"/>
      <c r="N1237" s="214"/>
      <c r="O1237" s="214"/>
      <c r="P1237" s="240"/>
      <c r="Q1237" s="215"/>
      <c r="R1237" s="215"/>
      <c r="S1237" s="215"/>
      <c r="T1237" s="215"/>
      <c r="AP1237"/>
      <c r="AQ1237"/>
    </row>
    <row r="1238" spans="1:43" ht="14.4" x14ac:dyDescent="0.3">
      <c r="A1238" s="214"/>
      <c r="B1238" s="215"/>
      <c r="C1238" s="215"/>
      <c r="D1238" s="215"/>
      <c r="E1238" s="215"/>
      <c r="F1238" s="221"/>
      <c r="G1238" s="215"/>
      <c r="H1238" s="215"/>
      <c r="I1238" s="215"/>
      <c r="J1238" s="215"/>
      <c r="K1238" s="214"/>
      <c r="L1238" s="215"/>
      <c r="M1238" s="156"/>
      <c r="N1238" s="214"/>
      <c r="O1238" s="214"/>
      <c r="P1238" s="240"/>
      <c r="Q1238" s="215"/>
      <c r="R1238" s="215"/>
      <c r="S1238" s="215"/>
      <c r="T1238" s="215"/>
      <c r="AP1238"/>
      <c r="AQ1238"/>
    </row>
    <row r="1239" spans="1:43" ht="14.4" x14ac:dyDescent="0.3">
      <c r="A1239" s="214"/>
      <c r="B1239" s="215"/>
      <c r="C1239" s="215"/>
      <c r="D1239" s="215"/>
      <c r="E1239" s="215"/>
      <c r="F1239" s="221"/>
      <c r="G1239" s="215"/>
      <c r="H1239" s="215"/>
      <c r="I1239" s="215"/>
      <c r="J1239" s="215"/>
      <c r="K1239" s="214"/>
      <c r="L1239" s="215"/>
      <c r="M1239" s="156"/>
      <c r="N1239" s="214"/>
      <c r="O1239" s="214"/>
      <c r="P1239" s="240"/>
      <c r="Q1239" s="215"/>
      <c r="R1239" s="215"/>
      <c r="S1239" s="215"/>
      <c r="T1239" s="215"/>
      <c r="AP1239"/>
      <c r="AQ1239"/>
    </row>
    <row r="1240" spans="1:43" ht="14.4" x14ac:dyDescent="0.3">
      <c r="A1240" s="214"/>
      <c r="B1240" s="215"/>
      <c r="C1240" s="215"/>
      <c r="D1240" s="215"/>
      <c r="E1240" s="215"/>
      <c r="F1240" s="221"/>
      <c r="G1240" s="215"/>
      <c r="H1240" s="215"/>
      <c r="I1240" s="215"/>
      <c r="J1240" s="215"/>
      <c r="K1240" s="159"/>
      <c r="L1240" s="215"/>
      <c r="M1240" s="156"/>
      <c r="N1240" s="214"/>
      <c r="O1240" s="214"/>
      <c r="P1240" s="240"/>
      <c r="Q1240" s="215"/>
      <c r="R1240" s="215"/>
      <c r="S1240" s="215"/>
      <c r="T1240" s="215"/>
      <c r="AP1240"/>
      <c r="AQ1240"/>
    </row>
    <row r="1241" spans="1:43" ht="14.4" x14ac:dyDescent="0.3">
      <c r="A1241" s="214"/>
      <c r="B1241" s="215"/>
      <c r="C1241" s="215"/>
      <c r="D1241" s="215"/>
      <c r="E1241" s="215"/>
      <c r="F1241" s="221"/>
      <c r="G1241" s="215"/>
      <c r="H1241" s="215"/>
      <c r="I1241" s="215"/>
      <c r="J1241" s="215"/>
      <c r="K1241" s="222"/>
      <c r="L1241" s="215"/>
      <c r="M1241" s="156"/>
      <c r="N1241" s="214"/>
      <c r="O1241" s="214"/>
      <c r="P1241" s="240"/>
      <c r="Q1241" s="215"/>
      <c r="R1241" s="215"/>
      <c r="S1241" s="215"/>
      <c r="T1241" s="215"/>
      <c r="AP1241"/>
      <c r="AQ1241"/>
    </row>
    <row r="1242" spans="1:43" ht="14.4" x14ac:dyDescent="0.3">
      <c r="A1242" s="214"/>
      <c r="B1242" s="215"/>
      <c r="C1242" s="215"/>
      <c r="D1242" s="215"/>
      <c r="E1242" s="215"/>
      <c r="F1242" s="221"/>
      <c r="G1242" s="215"/>
      <c r="H1242" s="215"/>
      <c r="I1242" s="215"/>
      <c r="J1242" s="215"/>
      <c r="K1242" s="214"/>
      <c r="L1242" s="215"/>
      <c r="M1242" s="156"/>
      <c r="N1242" s="214"/>
      <c r="O1242" s="214"/>
      <c r="P1242" s="240"/>
      <c r="Q1242" s="215"/>
      <c r="R1242" s="215"/>
      <c r="S1242" s="215"/>
      <c r="T1242" s="215"/>
      <c r="AP1242"/>
      <c r="AQ1242"/>
    </row>
    <row r="1243" spans="1:43" ht="14.4" x14ac:dyDescent="0.3">
      <c r="A1243" s="214"/>
      <c r="B1243" s="215"/>
      <c r="C1243" s="215"/>
      <c r="D1243" s="215"/>
      <c r="E1243" s="215"/>
      <c r="F1243" s="221"/>
      <c r="G1243" s="215"/>
      <c r="H1243" s="215"/>
      <c r="I1243" s="215"/>
      <c r="J1243" s="215"/>
      <c r="K1243" s="159"/>
      <c r="L1243" s="215"/>
      <c r="M1243" s="156"/>
      <c r="N1243" s="214"/>
      <c r="O1243" s="214"/>
      <c r="P1243" s="240"/>
      <c r="Q1243" s="215"/>
      <c r="R1243" s="215"/>
      <c r="S1243" s="215"/>
      <c r="T1243" s="215"/>
      <c r="AP1243"/>
      <c r="AQ1243"/>
    </row>
    <row r="1244" spans="1:43" ht="14.4" x14ac:dyDescent="0.3">
      <c r="A1244" s="214"/>
      <c r="B1244" s="215"/>
      <c r="C1244" s="215"/>
      <c r="D1244" s="215"/>
      <c r="E1244" s="215"/>
      <c r="F1244" s="221"/>
      <c r="G1244" s="215"/>
      <c r="H1244" s="215"/>
      <c r="I1244" s="215"/>
      <c r="J1244" s="215"/>
      <c r="K1244" s="156"/>
      <c r="L1244" s="215"/>
      <c r="M1244" s="156"/>
      <c r="N1244" s="214"/>
      <c r="O1244" s="214"/>
      <c r="P1244" s="240"/>
      <c r="Q1244" s="215"/>
      <c r="R1244" s="215"/>
      <c r="S1244" s="215"/>
      <c r="T1244" s="215"/>
      <c r="AP1244"/>
      <c r="AQ1244"/>
    </row>
    <row r="1245" spans="1:43" ht="14.4" x14ac:dyDescent="0.3">
      <c r="A1245" s="214"/>
      <c r="B1245" s="215"/>
      <c r="C1245" s="215"/>
      <c r="D1245" s="215"/>
      <c r="E1245" s="215"/>
      <c r="F1245" s="221"/>
      <c r="G1245" s="215"/>
      <c r="H1245" s="215"/>
      <c r="I1245" s="215"/>
      <c r="J1245" s="215"/>
      <c r="K1245" s="222"/>
      <c r="L1245" s="215"/>
      <c r="M1245" s="156"/>
      <c r="N1245" s="214"/>
      <c r="O1245" s="214"/>
      <c r="P1245" s="240"/>
      <c r="Q1245" s="215"/>
      <c r="R1245" s="215"/>
      <c r="S1245" s="215"/>
      <c r="T1245" s="215"/>
      <c r="AP1245"/>
      <c r="AQ1245"/>
    </row>
    <row r="1246" spans="1:43" ht="14.4" x14ac:dyDescent="0.3">
      <c r="A1246" s="214"/>
      <c r="B1246" s="215"/>
      <c r="C1246" s="215"/>
      <c r="D1246" s="215"/>
      <c r="E1246" s="215"/>
      <c r="F1246" s="221"/>
      <c r="G1246" s="215"/>
      <c r="H1246" s="215"/>
      <c r="I1246" s="215"/>
      <c r="J1246" s="215"/>
      <c r="K1246" s="214"/>
      <c r="L1246" s="215"/>
      <c r="M1246" s="156"/>
      <c r="N1246" s="214"/>
      <c r="O1246" s="214"/>
      <c r="P1246" s="240"/>
      <c r="Q1246" s="215"/>
      <c r="R1246" s="215"/>
      <c r="S1246" s="215"/>
      <c r="T1246" s="215"/>
      <c r="AP1246"/>
      <c r="AQ1246"/>
    </row>
    <row r="1247" spans="1:43" ht="14.4" x14ac:dyDescent="0.3">
      <c r="A1247" s="214"/>
      <c r="B1247" s="215"/>
      <c r="C1247" s="215"/>
      <c r="D1247" s="215"/>
      <c r="E1247" s="215"/>
      <c r="F1247" s="221"/>
      <c r="G1247" s="215"/>
      <c r="H1247" s="215"/>
      <c r="I1247" s="215"/>
      <c r="J1247" s="215"/>
      <c r="K1247" s="214"/>
      <c r="L1247" s="215"/>
      <c r="M1247" s="156"/>
      <c r="N1247" s="214"/>
      <c r="O1247" s="214"/>
      <c r="P1247" s="240"/>
      <c r="Q1247" s="215"/>
      <c r="R1247" s="215"/>
      <c r="S1247" s="215"/>
      <c r="T1247" s="215"/>
      <c r="AP1247"/>
      <c r="AQ1247"/>
    </row>
    <row r="1248" spans="1:43" ht="14.4" x14ac:dyDescent="0.3">
      <c r="A1248" s="214"/>
      <c r="B1248" s="215"/>
      <c r="C1248" s="215"/>
      <c r="D1248" s="215"/>
      <c r="E1248" s="215"/>
      <c r="F1248" s="221"/>
      <c r="G1248" s="215"/>
      <c r="H1248" s="215"/>
      <c r="I1248" s="215"/>
      <c r="J1248" s="215"/>
      <c r="K1248" s="214"/>
      <c r="L1248" s="215"/>
      <c r="M1248" s="156"/>
      <c r="N1248" s="214"/>
      <c r="O1248" s="214"/>
      <c r="P1248" s="240"/>
      <c r="Q1248" s="215"/>
      <c r="R1248" s="215"/>
      <c r="S1248" s="215"/>
      <c r="T1248" s="215"/>
      <c r="AP1248"/>
      <c r="AQ1248"/>
    </row>
    <row r="1249" spans="1:43" ht="14.4" x14ac:dyDescent="0.3">
      <c r="A1249" s="214"/>
      <c r="B1249" s="215"/>
      <c r="C1249" s="215"/>
      <c r="D1249" s="215"/>
      <c r="E1249" s="215"/>
      <c r="F1249" s="221"/>
      <c r="G1249" s="215"/>
      <c r="H1249" s="215"/>
      <c r="I1249" s="215"/>
      <c r="J1249" s="215"/>
      <c r="K1249" s="214"/>
      <c r="L1249" s="215"/>
      <c r="M1249" s="156"/>
      <c r="N1249" s="214"/>
      <c r="O1249" s="214"/>
      <c r="P1249" s="240"/>
      <c r="Q1249" s="215"/>
      <c r="R1249" s="215"/>
      <c r="S1249" s="215"/>
      <c r="T1249" s="215"/>
      <c r="AP1249"/>
      <c r="AQ1249"/>
    </row>
    <row r="1250" spans="1:43" ht="14.4" x14ac:dyDescent="0.3">
      <c r="A1250" s="214"/>
      <c r="B1250" s="215"/>
      <c r="C1250" s="215"/>
      <c r="D1250" s="215"/>
      <c r="E1250" s="215"/>
      <c r="F1250" s="221"/>
      <c r="G1250" s="215"/>
      <c r="H1250" s="215"/>
      <c r="I1250" s="215"/>
      <c r="J1250" s="215"/>
      <c r="K1250" s="214"/>
      <c r="L1250" s="215"/>
      <c r="M1250" s="156"/>
      <c r="N1250" s="214"/>
      <c r="O1250" s="214"/>
      <c r="P1250" s="240"/>
      <c r="Q1250" s="215"/>
      <c r="R1250" s="215"/>
      <c r="S1250" s="215"/>
      <c r="T1250" s="215"/>
      <c r="AP1250"/>
      <c r="AQ1250"/>
    </row>
    <row r="1251" spans="1:43" ht="14.4" x14ac:dyDescent="0.3">
      <c r="A1251" s="214"/>
      <c r="B1251" s="215"/>
      <c r="C1251" s="215"/>
      <c r="D1251" s="215"/>
      <c r="E1251" s="215"/>
      <c r="F1251" s="221"/>
      <c r="G1251" s="215"/>
      <c r="H1251" s="215"/>
      <c r="I1251" s="215"/>
      <c r="J1251" s="215"/>
      <c r="K1251" s="214"/>
      <c r="L1251" s="215"/>
      <c r="M1251" s="222"/>
      <c r="N1251" s="214"/>
      <c r="O1251" s="214"/>
      <c r="P1251" s="240"/>
      <c r="Q1251" s="215"/>
      <c r="R1251" s="215"/>
      <c r="S1251" s="215"/>
      <c r="T1251" s="215"/>
      <c r="AP1251"/>
      <c r="AQ1251"/>
    </row>
    <row r="1252" spans="1:43" ht="14.4" x14ac:dyDescent="0.3">
      <c r="A1252" s="214"/>
      <c r="B1252" s="215"/>
      <c r="C1252" s="215"/>
      <c r="D1252" s="215"/>
      <c r="E1252" s="215"/>
      <c r="F1252" s="221"/>
      <c r="G1252" s="215"/>
      <c r="H1252" s="215"/>
      <c r="I1252" s="215"/>
      <c r="J1252" s="215"/>
      <c r="K1252" s="214"/>
      <c r="L1252" s="215"/>
      <c r="M1252" s="226"/>
      <c r="N1252" s="214"/>
      <c r="O1252" s="214"/>
      <c r="P1252" s="240"/>
      <c r="Q1252" s="215"/>
      <c r="R1252" s="215"/>
      <c r="S1252" s="215"/>
      <c r="T1252" s="215"/>
      <c r="AP1252"/>
      <c r="AQ1252"/>
    </row>
    <row r="1253" spans="1:43" ht="14.4" x14ac:dyDescent="0.3">
      <c r="A1253" s="214"/>
      <c r="B1253" s="215"/>
      <c r="C1253" s="215"/>
      <c r="D1253" s="215"/>
      <c r="E1253" s="215"/>
      <c r="F1253" s="221"/>
      <c r="G1253" s="215"/>
      <c r="H1253" s="215"/>
      <c r="I1253" s="215"/>
      <c r="J1253" s="215"/>
      <c r="K1253" s="214"/>
      <c r="L1253" s="215"/>
      <c r="M1253" s="156"/>
      <c r="N1253" s="214"/>
      <c r="O1253" s="214"/>
      <c r="P1253" s="240"/>
      <c r="Q1253" s="215"/>
      <c r="R1253" s="215"/>
      <c r="S1253" s="215"/>
      <c r="T1253" s="215"/>
      <c r="AP1253"/>
      <c r="AQ1253"/>
    </row>
    <row r="1254" spans="1:43" ht="14.4" x14ac:dyDescent="0.3">
      <c r="A1254" s="214"/>
      <c r="B1254" s="215"/>
      <c r="C1254" s="215"/>
      <c r="D1254" s="215"/>
      <c r="E1254" s="215"/>
      <c r="F1254" s="221"/>
      <c r="G1254" s="215"/>
      <c r="H1254" s="215"/>
      <c r="I1254" s="215"/>
      <c r="J1254" s="215"/>
      <c r="K1254" s="214"/>
      <c r="L1254" s="215"/>
      <c r="M1254" s="156"/>
      <c r="N1254" s="214"/>
      <c r="O1254" s="214"/>
      <c r="P1254" s="240"/>
      <c r="Q1254" s="215"/>
      <c r="R1254" s="215"/>
      <c r="S1254" s="215"/>
      <c r="T1254" s="215"/>
      <c r="AP1254"/>
      <c r="AQ1254"/>
    </row>
    <row r="1255" spans="1:43" ht="14.4" x14ac:dyDescent="0.3">
      <c r="A1255" s="214"/>
      <c r="B1255" s="215"/>
      <c r="C1255" s="215"/>
      <c r="D1255" s="215"/>
      <c r="E1255" s="215"/>
      <c r="F1255" s="221"/>
      <c r="G1255" s="215"/>
      <c r="H1255" s="215"/>
      <c r="I1255" s="215"/>
      <c r="J1255" s="215"/>
      <c r="K1255" s="214"/>
      <c r="L1255" s="215"/>
      <c r="M1255" s="156"/>
      <c r="N1255" s="214"/>
      <c r="O1255" s="214"/>
      <c r="P1255" s="240"/>
      <c r="Q1255" s="215"/>
      <c r="R1255" s="215"/>
      <c r="S1255" s="215"/>
      <c r="T1255" s="215"/>
      <c r="AP1255"/>
      <c r="AQ1255"/>
    </row>
    <row r="1256" spans="1:43" ht="14.4" x14ac:dyDescent="0.3">
      <c r="A1256" s="214"/>
      <c r="B1256" s="215"/>
      <c r="C1256" s="215"/>
      <c r="D1256" s="215"/>
      <c r="E1256" s="215"/>
      <c r="F1256" s="221"/>
      <c r="G1256" s="215"/>
      <c r="H1256" s="215"/>
      <c r="I1256" s="215"/>
      <c r="J1256" s="215"/>
      <c r="K1256" s="214"/>
      <c r="L1256" s="215"/>
      <c r="M1256" s="156"/>
      <c r="N1256" s="214"/>
      <c r="O1256" s="214"/>
      <c r="P1256" s="240"/>
      <c r="Q1256" s="215"/>
      <c r="R1256" s="215"/>
      <c r="S1256" s="215"/>
      <c r="T1256" s="215"/>
      <c r="AP1256"/>
      <c r="AQ1256"/>
    </row>
    <row r="1257" spans="1:43" ht="14.4" x14ac:dyDescent="0.3">
      <c r="A1257" s="214"/>
      <c r="B1257" s="215"/>
      <c r="C1257" s="215"/>
      <c r="D1257" s="215"/>
      <c r="E1257" s="215"/>
      <c r="F1257" s="221"/>
      <c r="G1257" s="215"/>
      <c r="H1257" s="215"/>
      <c r="I1257" s="215"/>
      <c r="J1257" s="215"/>
      <c r="K1257" s="214"/>
      <c r="L1257" s="215"/>
      <c r="M1257" s="156"/>
      <c r="N1257" s="214"/>
      <c r="O1257" s="214"/>
      <c r="P1257" s="240"/>
      <c r="Q1257" s="215"/>
      <c r="R1257" s="215"/>
      <c r="S1257" s="215"/>
      <c r="T1257" s="215"/>
      <c r="AP1257"/>
      <c r="AQ1257"/>
    </row>
    <row r="1258" spans="1:43" ht="14.4" x14ac:dyDescent="0.3">
      <c r="A1258" s="214"/>
      <c r="B1258" s="215"/>
      <c r="C1258" s="215"/>
      <c r="D1258" s="215"/>
      <c r="E1258" s="215"/>
      <c r="F1258" s="221"/>
      <c r="G1258" s="215"/>
      <c r="H1258" s="215"/>
      <c r="I1258" s="215"/>
      <c r="J1258" s="215"/>
      <c r="K1258" s="214"/>
      <c r="L1258" s="215"/>
      <c r="M1258" s="156"/>
      <c r="N1258" s="214"/>
      <c r="O1258" s="214"/>
      <c r="P1258" s="240"/>
      <c r="Q1258" s="215"/>
      <c r="R1258" s="215"/>
      <c r="S1258" s="215"/>
      <c r="T1258" s="215"/>
      <c r="AP1258"/>
      <c r="AQ1258"/>
    </row>
    <row r="1259" spans="1:43" ht="14.4" x14ac:dyDescent="0.3">
      <c r="A1259" s="214"/>
      <c r="B1259" s="215"/>
      <c r="C1259" s="215"/>
      <c r="D1259" s="215"/>
      <c r="E1259" s="215"/>
      <c r="F1259" s="221"/>
      <c r="G1259" s="215"/>
      <c r="H1259" s="215"/>
      <c r="I1259" s="215"/>
      <c r="J1259" s="215"/>
      <c r="K1259" s="214"/>
      <c r="L1259" s="215"/>
      <c r="M1259" s="156"/>
      <c r="N1259" s="214"/>
      <c r="O1259" s="214"/>
      <c r="P1259" s="240"/>
      <c r="Q1259" s="215"/>
      <c r="R1259" s="215"/>
      <c r="S1259" s="215"/>
      <c r="T1259" s="215"/>
      <c r="AP1259"/>
      <c r="AQ1259"/>
    </row>
    <row r="1260" spans="1:43" ht="14.4" x14ac:dyDescent="0.3">
      <c r="A1260" s="214"/>
      <c r="B1260" s="215"/>
      <c r="C1260" s="215"/>
      <c r="D1260" s="215"/>
      <c r="E1260" s="215"/>
      <c r="F1260" s="221"/>
      <c r="G1260" s="215"/>
      <c r="H1260" s="215"/>
      <c r="I1260" s="215"/>
      <c r="J1260" s="215"/>
      <c r="K1260" s="214"/>
      <c r="L1260" s="215"/>
      <c r="M1260" s="156"/>
      <c r="N1260" s="214"/>
      <c r="O1260" s="214"/>
      <c r="P1260" s="240"/>
      <c r="Q1260" s="215"/>
      <c r="R1260" s="215"/>
      <c r="S1260" s="215"/>
      <c r="T1260" s="215"/>
      <c r="AP1260"/>
      <c r="AQ1260"/>
    </row>
    <row r="1261" spans="1:43" ht="14.4" x14ac:dyDescent="0.3">
      <c r="A1261" s="214"/>
      <c r="B1261" s="215"/>
      <c r="C1261" s="215"/>
      <c r="D1261" s="215"/>
      <c r="E1261" s="215"/>
      <c r="F1261" s="221"/>
      <c r="G1261" s="215"/>
      <c r="H1261" s="215"/>
      <c r="I1261" s="215"/>
      <c r="J1261" s="215"/>
      <c r="K1261" s="214"/>
      <c r="L1261" s="215"/>
      <c r="M1261" s="156"/>
      <c r="N1261" s="214"/>
      <c r="O1261" s="214"/>
      <c r="P1261" s="240"/>
      <c r="Q1261" s="215"/>
      <c r="R1261" s="215"/>
      <c r="S1261" s="215"/>
      <c r="T1261" s="215"/>
      <c r="AP1261"/>
      <c r="AQ1261"/>
    </row>
    <row r="1262" spans="1:43" ht="14.4" x14ac:dyDescent="0.3">
      <c r="A1262" s="214"/>
      <c r="B1262" s="215"/>
      <c r="C1262" s="215"/>
      <c r="D1262" s="215"/>
      <c r="E1262" s="215"/>
      <c r="F1262" s="221"/>
      <c r="G1262" s="215"/>
      <c r="H1262" s="215"/>
      <c r="I1262" s="215"/>
      <c r="J1262" s="215"/>
      <c r="K1262" s="214"/>
      <c r="L1262" s="215"/>
      <c r="M1262" s="156"/>
      <c r="N1262" s="214"/>
      <c r="O1262" s="214"/>
      <c r="P1262" s="240"/>
      <c r="Q1262" s="215"/>
      <c r="R1262" s="215"/>
      <c r="S1262" s="215"/>
      <c r="T1262" s="215"/>
      <c r="AP1262"/>
      <c r="AQ1262"/>
    </row>
    <row r="1263" spans="1:43" ht="14.4" x14ac:dyDescent="0.3">
      <c r="A1263" s="214"/>
      <c r="B1263" s="215"/>
      <c r="C1263" s="215"/>
      <c r="D1263" s="215"/>
      <c r="E1263" s="215"/>
      <c r="F1263" s="221"/>
      <c r="G1263" s="215"/>
      <c r="H1263" s="215"/>
      <c r="I1263" s="215"/>
      <c r="J1263" s="215"/>
      <c r="K1263" s="214"/>
      <c r="L1263" s="215"/>
      <c r="M1263" s="156"/>
      <c r="N1263" s="214"/>
      <c r="O1263" s="214"/>
      <c r="P1263" s="240"/>
      <c r="Q1263" s="215"/>
      <c r="R1263" s="215"/>
      <c r="S1263" s="215"/>
      <c r="T1263" s="215"/>
      <c r="AP1263"/>
      <c r="AQ1263"/>
    </row>
    <row r="1264" spans="1:43" ht="14.4" x14ac:dyDescent="0.3">
      <c r="A1264" s="214"/>
      <c r="B1264" s="215"/>
      <c r="C1264" s="215"/>
      <c r="D1264" s="215"/>
      <c r="E1264" s="215"/>
      <c r="F1264" s="221"/>
      <c r="G1264" s="215"/>
      <c r="H1264" s="215"/>
      <c r="I1264" s="215"/>
      <c r="J1264" s="215"/>
      <c r="K1264" s="214"/>
      <c r="L1264" s="215"/>
      <c r="M1264" s="156"/>
      <c r="N1264" s="214"/>
      <c r="O1264" s="214"/>
      <c r="P1264" s="240"/>
      <c r="Q1264" s="215"/>
      <c r="R1264" s="215"/>
      <c r="S1264" s="215"/>
      <c r="T1264" s="215"/>
      <c r="AP1264"/>
      <c r="AQ1264"/>
    </row>
    <row r="1265" spans="1:43" ht="14.4" x14ac:dyDescent="0.3">
      <c r="A1265" s="214"/>
      <c r="B1265" s="215"/>
      <c r="C1265" s="215"/>
      <c r="D1265" s="215"/>
      <c r="E1265" s="215"/>
      <c r="F1265" s="221"/>
      <c r="G1265" s="215"/>
      <c r="H1265" s="215"/>
      <c r="I1265" s="215"/>
      <c r="J1265" s="215"/>
      <c r="K1265" s="159"/>
      <c r="L1265" s="215"/>
      <c r="M1265" s="156"/>
      <c r="N1265" s="214"/>
      <c r="O1265" s="214"/>
      <c r="P1265" s="240"/>
      <c r="Q1265" s="215"/>
      <c r="R1265" s="215"/>
      <c r="S1265" s="215"/>
      <c r="T1265" s="215"/>
      <c r="AP1265"/>
      <c r="AQ1265"/>
    </row>
    <row r="1266" spans="1:43" ht="14.4" x14ac:dyDescent="0.3">
      <c r="A1266" s="214"/>
      <c r="B1266" s="215"/>
      <c r="C1266" s="215"/>
      <c r="D1266" s="215"/>
      <c r="E1266" s="215"/>
      <c r="F1266" s="221"/>
      <c r="G1266" s="215"/>
      <c r="H1266" s="215"/>
      <c r="I1266" s="215"/>
      <c r="J1266" s="215"/>
      <c r="K1266" s="222"/>
      <c r="L1266" s="215"/>
      <c r="M1266" s="156"/>
      <c r="N1266" s="214"/>
      <c r="O1266" s="214"/>
      <c r="P1266" s="240"/>
      <c r="Q1266" s="215"/>
      <c r="R1266" s="215"/>
      <c r="S1266" s="215"/>
      <c r="T1266" s="215"/>
      <c r="AP1266"/>
      <c r="AQ1266"/>
    </row>
    <row r="1267" spans="1:43" ht="14.4" x14ac:dyDescent="0.3">
      <c r="A1267" s="214"/>
      <c r="B1267" s="215"/>
      <c r="C1267" s="215"/>
      <c r="D1267" s="215"/>
      <c r="E1267" s="215"/>
      <c r="F1267" s="221"/>
      <c r="G1267" s="215"/>
      <c r="H1267" s="215"/>
      <c r="I1267" s="215"/>
      <c r="J1267" s="215"/>
      <c r="K1267" s="159"/>
      <c r="L1267" s="215"/>
      <c r="M1267" s="156"/>
      <c r="N1267" s="214"/>
      <c r="O1267" s="214"/>
      <c r="P1267" s="240"/>
      <c r="Q1267" s="215"/>
      <c r="R1267" s="215"/>
      <c r="S1267" s="215"/>
      <c r="T1267" s="215"/>
      <c r="AP1267"/>
      <c r="AQ1267"/>
    </row>
    <row r="1268" spans="1:43" ht="14.4" x14ac:dyDescent="0.3">
      <c r="A1268" s="214"/>
      <c r="B1268" s="215"/>
      <c r="C1268" s="215"/>
      <c r="D1268" s="215"/>
      <c r="E1268" s="215"/>
      <c r="F1268" s="221"/>
      <c r="G1268" s="215"/>
      <c r="H1268" s="215"/>
      <c r="I1268" s="215"/>
      <c r="J1268" s="215"/>
      <c r="K1268" s="222"/>
      <c r="L1268" s="215"/>
      <c r="M1268" s="156"/>
      <c r="N1268" s="214"/>
      <c r="O1268" s="214"/>
      <c r="P1268" s="240"/>
      <c r="Q1268" s="215"/>
      <c r="R1268" s="215"/>
      <c r="S1268" s="215"/>
      <c r="T1268" s="215"/>
      <c r="AP1268"/>
      <c r="AQ1268"/>
    </row>
    <row r="1269" spans="1:43" ht="14.4" x14ac:dyDescent="0.3">
      <c r="A1269" s="214"/>
      <c r="B1269" s="215"/>
      <c r="C1269" s="215"/>
      <c r="D1269" s="215"/>
      <c r="E1269" s="215"/>
      <c r="F1269" s="221"/>
      <c r="G1269" s="215"/>
      <c r="H1269" s="215"/>
      <c r="I1269" s="215"/>
      <c r="J1269" s="215"/>
      <c r="K1269" s="214"/>
      <c r="L1269" s="215"/>
      <c r="M1269" s="156"/>
      <c r="N1269" s="214"/>
      <c r="O1269" s="214"/>
      <c r="P1269" s="240"/>
      <c r="Q1269" s="215"/>
      <c r="R1269" s="215"/>
      <c r="S1269" s="215"/>
      <c r="T1269" s="215"/>
      <c r="AP1269"/>
      <c r="AQ1269"/>
    </row>
    <row r="1270" spans="1:43" ht="14.4" x14ac:dyDescent="0.3">
      <c r="A1270" s="214"/>
      <c r="B1270" s="215"/>
      <c r="C1270" s="215"/>
      <c r="D1270" s="215"/>
      <c r="E1270" s="215"/>
      <c r="F1270" s="221"/>
      <c r="G1270" s="215"/>
      <c r="H1270" s="215"/>
      <c r="I1270" s="215"/>
      <c r="J1270" s="215"/>
      <c r="K1270" s="214"/>
      <c r="L1270" s="215"/>
      <c r="M1270" s="156"/>
      <c r="N1270" s="214"/>
      <c r="O1270" s="214"/>
      <c r="P1270" s="240"/>
      <c r="Q1270" s="215"/>
      <c r="R1270" s="215"/>
      <c r="S1270" s="215"/>
      <c r="T1270" s="215"/>
      <c r="AP1270"/>
      <c r="AQ1270"/>
    </row>
    <row r="1271" spans="1:43" ht="14.4" x14ac:dyDescent="0.3">
      <c r="A1271" s="214"/>
      <c r="B1271" s="215"/>
      <c r="C1271" s="215"/>
      <c r="D1271" s="215"/>
      <c r="E1271" s="215"/>
      <c r="F1271" s="221"/>
      <c r="G1271" s="215"/>
      <c r="H1271" s="215"/>
      <c r="I1271" s="215"/>
      <c r="J1271" s="215"/>
      <c r="K1271" s="214"/>
      <c r="L1271" s="215"/>
      <c r="M1271" s="156"/>
      <c r="N1271" s="214"/>
      <c r="O1271" s="214"/>
      <c r="P1271" s="240"/>
      <c r="Q1271" s="215"/>
      <c r="R1271" s="215"/>
      <c r="S1271" s="215"/>
      <c r="T1271" s="215"/>
      <c r="AP1271"/>
      <c r="AQ1271"/>
    </row>
    <row r="1272" spans="1:43" ht="14.4" x14ac:dyDescent="0.3">
      <c r="A1272" s="214"/>
      <c r="B1272" s="215"/>
      <c r="C1272" s="215"/>
      <c r="D1272" s="215"/>
      <c r="E1272" s="215"/>
      <c r="F1272" s="221"/>
      <c r="G1272" s="215"/>
      <c r="H1272" s="215"/>
      <c r="I1272" s="215"/>
      <c r="J1272" s="215"/>
      <c r="K1272" s="214"/>
      <c r="L1272" s="215"/>
      <c r="M1272" s="156"/>
      <c r="N1272" s="214"/>
      <c r="O1272" s="214"/>
      <c r="P1272" s="240"/>
      <c r="Q1272" s="215"/>
      <c r="R1272" s="215"/>
      <c r="S1272" s="215"/>
      <c r="T1272" s="215"/>
      <c r="AP1272"/>
      <c r="AQ1272"/>
    </row>
    <row r="1273" spans="1:43" ht="14.4" x14ac:dyDescent="0.3">
      <c r="A1273" s="214"/>
      <c r="B1273" s="215"/>
      <c r="C1273" s="215"/>
      <c r="D1273" s="215"/>
      <c r="E1273" s="215"/>
      <c r="F1273" s="221"/>
      <c r="G1273" s="215"/>
      <c r="H1273" s="215"/>
      <c r="I1273" s="215"/>
      <c r="J1273" s="215"/>
      <c r="K1273" s="214"/>
      <c r="L1273" s="215"/>
      <c r="M1273" s="156"/>
      <c r="N1273" s="214"/>
      <c r="O1273" s="214"/>
      <c r="P1273" s="240"/>
      <c r="Q1273" s="215"/>
      <c r="R1273" s="215"/>
      <c r="S1273" s="215"/>
      <c r="T1273" s="215"/>
      <c r="AP1273"/>
      <c r="AQ1273"/>
    </row>
    <row r="1274" spans="1:43" ht="14.4" x14ac:dyDescent="0.3">
      <c r="A1274" s="214"/>
      <c r="B1274" s="215"/>
      <c r="C1274" s="215"/>
      <c r="D1274" s="215"/>
      <c r="E1274" s="215"/>
      <c r="F1274" s="221"/>
      <c r="G1274" s="215"/>
      <c r="H1274" s="215"/>
      <c r="I1274" s="215"/>
      <c r="J1274" s="215"/>
      <c r="K1274" s="214"/>
      <c r="L1274" s="215"/>
      <c r="M1274" s="156"/>
      <c r="N1274" s="214"/>
      <c r="O1274" s="214"/>
      <c r="P1274" s="240"/>
      <c r="Q1274" s="215"/>
      <c r="R1274" s="215"/>
      <c r="S1274" s="215"/>
      <c r="T1274" s="215"/>
      <c r="AP1274"/>
      <c r="AQ1274"/>
    </row>
    <row r="1275" spans="1:43" ht="14.4" x14ac:dyDescent="0.3">
      <c r="A1275" s="214"/>
      <c r="B1275" s="215"/>
      <c r="C1275" s="215"/>
      <c r="D1275" s="215"/>
      <c r="E1275" s="215"/>
      <c r="F1275" s="221"/>
      <c r="G1275" s="215"/>
      <c r="H1275" s="215"/>
      <c r="I1275" s="215"/>
      <c r="J1275" s="215"/>
      <c r="K1275" s="159"/>
      <c r="L1275" s="215"/>
      <c r="M1275" s="156"/>
      <c r="N1275" s="214"/>
      <c r="O1275" s="214"/>
      <c r="P1275" s="240"/>
      <c r="Q1275" s="215"/>
      <c r="R1275" s="215"/>
      <c r="S1275" s="215"/>
      <c r="T1275" s="215"/>
      <c r="AP1275"/>
      <c r="AQ1275"/>
    </row>
    <row r="1276" spans="1:43" ht="14.4" x14ac:dyDescent="0.3">
      <c r="A1276" s="214"/>
      <c r="B1276" s="215"/>
      <c r="C1276" s="215"/>
      <c r="D1276" s="215"/>
      <c r="E1276" s="215"/>
      <c r="F1276" s="221"/>
      <c r="G1276" s="215"/>
      <c r="H1276" s="215"/>
      <c r="I1276" s="215"/>
      <c r="J1276" s="215"/>
      <c r="K1276" s="222"/>
      <c r="L1276" s="215"/>
      <c r="M1276" s="156"/>
      <c r="N1276" s="214"/>
      <c r="O1276" s="214"/>
      <c r="P1276" s="240"/>
      <c r="Q1276" s="215"/>
      <c r="R1276" s="215"/>
      <c r="S1276" s="215"/>
      <c r="T1276" s="215"/>
      <c r="AP1276"/>
      <c r="AQ1276"/>
    </row>
    <row r="1277" spans="1:43" ht="14.4" x14ac:dyDescent="0.3">
      <c r="A1277" s="214"/>
      <c r="B1277" s="215"/>
      <c r="C1277" s="215"/>
      <c r="D1277" s="215"/>
      <c r="E1277" s="215"/>
      <c r="F1277" s="221"/>
      <c r="G1277" s="215"/>
      <c r="H1277" s="215"/>
      <c r="I1277" s="215"/>
      <c r="J1277" s="215"/>
      <c r="K1277" s="214"/>
      <c r="L1277" s="215"/>
      <c r="M1277" s="156"/>
      <c r="N1277" s="214"/>
      <c r="O1277" s="214"/>
      <c r="P1277" s="240"/>
      <c r="Q1277" s="215"/>
      <c r="R1277" s="215"/>
      <c r="S1277" s="215"/>
      <c r="T1277" s="215"/>
      <c r="AP1277"/>
      <c r="AQ1277"/>
    </row>
    <row r="1278" spans="1:43" ht="14.4" x14ac:dyDescent="0.3">
      <c r="A1278" s="214"/>
      <c r="B1278" s="215"/>
      <c r="C1278" s="215"/>
      <c r="D1278" s="215"/>
      <c r="E1278" s="215"/>
      <c r="F1278" s="221"/>
      <c r="G1278" s="215"/>
      <c r="H1278" s="215"/>
      <c r="I1278" s="215"/>
      <c r="J1278" s="215"/>
      <c r="K1278" s="214"/>
      <c r="L1278" s="215"/>
      <c r="M1278" s="156"/>
      <c r="N1278" s="214"/>
      <c r="O1278" s="214"/>
      <c r="P1278" s="240"/>
      <c r="Q1278" s="215"/>
      <c r="R1278" s="215"/>
      <c r="S1278" s="215"/>
      <c r="T1278" s="215"/>
      <c r="AP1278"/>
      <c r="AQ1278"/>
    </row>
    <row r="1279" spans="1:43" ht="14.4" x14ac:dyDescent="0.3">
      <c r="A1279" s="214"/>
      <c r="B1279" s="215"/>
      <c r="C1279" s="215"/>
      <c r="D1279" s="215"/>
      <c r="E1279" s="215"/>
      <c r="F1279" s="221"/>
      <c r="G1279" s="215"/>
      <c r="H1279" s="215"/>
      <c r="I1279" s="215"/>
      <c r="J1279" s="215"/>
      <c r="K1279" s="214"/>
      <c r="L1279" s="215"/>
      <c r="M1279" s="156"/>
      <c r="N1279" s="214"/>
      <c r="O1279" s="214"/>
      <c r="P1279" s="240"/>
      <c r="Q1279" s="215"/>
      <c r="R1279" s="215"/>
      <c r="S1279" s="215"/>
      <c r="T1279" s="215"/>
      <c r="AP1279"/>
      <c r="AQ1279"/>
    </row>
    <row r="1280" spans="1:43" ht="14.4" x14ac:dyDescent="0.3">
      <c r="A1280" s="214"/>
      <c r="B1280" s="215"/>
      <c r="C1280" s="215"/>
      <c r="D1280" s="215"/>
      <c r="E1280" s="215"/>
      <c r="F1280" s="221"/>
      <c r="G1280" s="215"/>
      <c r="H1280" s="215"/>
      <c r="I1280" s="215"/>
      <c r="J1280" s="215"/>
      <c r="K1280" s="159"/>
      <c r="L1280" s="215"/>
      <c r="M1280" s="156"/>
      <c r="N1280" s="214"/>
      <c r="O1280" s="214"/>
      <c r="P1280" s="240"/>
      <c r="Q1280" s="215"/>
      <c r="R1280" s="215"/>
      <c r="S1280" s="215"/>
      <c r="T1280" s="215"/>
      <c r="AP1280"/>
      <c r="AQ1280"/>
    </row>
    <row r="1281" spans="1:43" ht="14.4" x14ac:dyDescent="0.3">
      <c r="A1281" s="214"/>
      <c r="B1281" s="215"/>
      <c r="C1281" s="215"/>
      <c r="D1281" s="215"/>
      <c r="E1281" s="215"/>
      <c r="F1281" s="221"/>
      <c r="G1281" s="215"/>
      <c r="H1281" s="215"/>
      <c r="I1281" s="215"/>
      <c r="J1281" s="215"/>
      <c r="K1281" s="222"/>
      <c r="L1281" s="215"/>
      <c r="M1281" s="222"/>
      <c r="N1281" s="214"/>
      <c r="O1281" s="214"/>
      <c r="P1281" s="240"/>
      <c r="Q1281" s="215"/>
      <c r="R1281" s="215"/>
      <c r="S1281" s="215"/>
      <c r="T1281" s="215"/>
      <c r="AP1281"/>
      <c r="AQ1281"/>
    </row>
    <row r="1282" spans="1:43" ht="14.4" x14ac:dyDescent="0.3">
      <c r="A1282" s="214"/>
      <c r="B1282" s="215"/>
      <c r="C1282" s="215"/>
      <c r="D1282" s="215"/>
      <c r="E1282" s="215"/>
      <c r="F1282" s="221"/>
      <c r="G1282" s="215"/>
      <c r="H1282" s="215"/>
      <c r="I1282" s="215"/>
      <c r="J1282" s="215"/>
      <c r="K1282" s="214"/>
      <c r="L1282" s="215"/>
      <c r="M1282" s="226"/>
      <c r="N1282" s="214"/>
      <c r="O1282" s="214"/>
      <c r="P1282" s="240"/>
      <c r="Q1282" s="215"/>
      <c r="R1282" s="215"/>
      <c r="S1282" s="215"/>
      <c r="T1282" s="215"/>
      <c r="AP1282"/>
      <c r="AQ1282"/>
    </row>
    <row r="1283" spans="1:43" ht="14.4" x14ac:dyDescent="0.3">
      <c r="A1283" s="214"/>
      <c r="B1283" s="215"/>
      <c r="C1283" s="215"/>
      <c r="D1283" s="215"/>
      <c r="E1283" s="215"/>
      <c r="F1283" s="221"/>
      <c r="G1283" s="215"/>
      <c r="H1283" s="215"/>
      <c r="I1283" s="215"/>
      <c r="J1283" s="215"/>
      <c r="K1283" s="159"/>
      <c r="L1283" s="215"/>
      <c r="M1283" s="156"/>
      <c r="N1283" s="214"/>
      <c r="O1283" s="214"/>
      <c r="P1283" s="240"/>
      <c r="Q1283" s="215"/>
      <c r="R1283" s="215"/>
      <c r="S1283" s="215"/>
      <c r="T1283" s="215"/>
      <c r="AP1283"/>
      <c r="AQ1283"/>
    </row>
    <row r="1284" spans="1:43" ht="14.4" x14ac:dyDescent="0.3">
      <c r="A1284" s="214"/>
      <c r="B1284" s="215"/>
      <c r="C1284" s="215"/>
      <c r="D1284" s="215"/>
      <c r="E1284" s="215"/>
      <c r="F1284" s="221"/>
      <c r="G1284" s="215"/>
      <c r="H1284" s="215"/>
      <c r="I1284" s="215"/>
      <c r="J1284" s="215"/>
      <c r="K1284" s="222"/>
      <c r="L1284" s="215"/>
      <c r="M1284" s="156"/>
      <c r="N1284" s="214"/>
      <c r="O1284" s="214"/>
      <c r="P1284" s="240"/>
      <c r="Q1284" s="215"/>
      <c r="R1284" s="215"/>
      <c r="S1284" s="215"/>
      <c r="T1284" s="215"/>
      <c r="AP1284"/>
      <c r="AQ1284"/>
    </row>
    <row r="1285" spans="1:43" ht="14.4" x14ac:dyDescent="0.3">
      <c r="A1285" s="214"/>
      <c r="B1285" s="215"/>
      <c r="C1285" s="215"/>
      <c r="D1285" s="215"/>
      <c r="E1285" s="215"/>
      <c r="F1285" s="221"/>
      <c r="G1285" s="215"/>
      <c r="H1285" s="215"/>
      <c r="I1285" s="215"/>
      <c r="J1285" s="215"/>
      <c r="K1285" s="214"/>
      <c r="L1285" s="215"/>
      <c r="M1285" s="156"/>
      <c r="N1285" s="214"/>
      <c r="O1285" s="214"/>
      <c r="P1285" s="240"/>
      <c r="Q1285" s="215"/>
      <c r="R1285" s="215"/>
      <c r="S1285" s="215"/>
      <c r="T1285" s="215"/>
      <c r="AP1285"/>
      <c r="AQ1285"/>
    </row>
    <row r="1286" spans="1:43" ht="14.4" x14ac:dyDescent="0.3">
      <c r="A1286" s="214"/>
      <c r="B1286" s="215"/>
      <c r="C1286" s="215"/>
      <c r="D1286" s="215"/>
      <c r="E1286" s="215"/>
      <c r="F1286" s="221"/>
      <c r="G1286" s="215"/>
      <c r="H1286" s="215"/>
      <c r="I1286" s="215"/>
      <c r="J1286" s="215"/>
      <c r="K1286" s="214"/>
      <c r="L1286" s="215"/>
      <c r="M1286" s="156"/>
      <c r="N1286" s="214"/>
      <c r="O1286" s="214"/>
      <c r="P1286" s="240"/>
      <c r="Q1286" s="215"/>
      <c r="R1286" s="215"/>
      <c r="S1286" s="215"/>
      <c r="T1286" s="215"/>
      <c r="AP1286"/>
      <c r="AQ1286"/>
    </row>
    <row r="1287" spans="1:43" ht="14.4" x14ac:dyDescent="0.3">
      <c r="A1287" s="214"/>
      <c r="B1287" s="215"/>
      <c r="C1287" s="215"/>
      <c r="D1287" s="215"/>
      <c r="E1287" s="215"/>
      <c r="F1287" s="221"/>
      <c r="G1287" s="215"/>
      <c r="H1287" s="215"/>
      <c r="I1287" s="215"/>
      <c r="J1287" s="215"/>
      <c r="K1287" s="214"/>
      <c r="L1287" s="215"/>
      <c r="M1287" s="222"/>
      <c r="N1287" s="214"/>
      <c r="O1287" s="214"/>
      <c r="P1287" s="240"/>
      <c r="Q1287" s="215"/>
      <c r="R1287" s="215"/>
      <c r="S1287" s="215"/>
      <c r="T1287" s="215"/>
      <c r="AP1287"/>
      <c r="AQ1287"/>
    </row>
    <row r="1288" spans="1:43" ht="14.4" x14ac:dyDescent="0.3">
      <c r="A1288" s="214"/>
      <c r="B1288" s="215"/>
      <c r="C1288" s="215"/>
      <c r="D1288" s="215"/>
      <c r="E1288" s="215"/>
      <c r="F1288" s="221"/>
      <c r="G1288" s="215"/>
      <c r="H1288" s="215"/>
      <c r="I1288" s="215"/>
      <c r="J1288" s="215"/>
      <c r="K1288" s="214"/>
      <c r="L1288" s="215"/>
      <c r="M1288" s="226"/>
      <c r="N1288" s="214"/>
      <c r="O1288" s="214"/>
      <c r="P1288" s="240"/>
      <c r="Q1288" s="215"/>
      <c r="R1288" s="215"/>
      <c r="S1288" s="215"/>
      <c r="T1288" s="215"/>
      <c r="AP1288"/>
      <c r="AQ1288"/>
    </row>
    <row r="1289" spans="1:43" ht="14.4" x14ac:dyDescent="0.3">
      <c r="A1289" s="214"/>
      <c r="B1289" s="215"/>
      <c r="C1289" s="215"/>
      <c r="D1289" s="215"/>
      <c r="E1289" s="215"/>
      <c r="F1289" s="221"/>
      <c r="G1289" s="215"/>
      <c r="H1289" s="215"/>
      <c r="I1289" s="215"/>
      <c r="J1289" s="215"/>
      <c r="K1289" s="214"/>
      <c r="L1289" s="215"/>
      <c r="M1289" s="156"/>
      <c r="N1289" s="214"/>
      <c r="O1289" s="214"/>
      <c r="P1289" s="240"/>
      <c r="Q1289" s="215"/>
      <c r="R1289" s="215"/>
      <c r="S1289" s="215"/>
      <c r="T1289" s="215"/>
      <c r="AP1289"/>
      <c r="AQ1289"/>
    </row>
    <row r="1290" spans="1:43" ht="14.4" x14ac:dyDescent="0.3">
      <c r="A1290" s="214"/>
      <c r="B1290" s="215"/>
      <c r="C1290" s="215"/>
      <c r="D1290" s="215"/>
      <c r="E1290" s="215"/>
      <c r="F1290" s="221"/>
      <c r="G1290" s="215"/>
      <c r="H1290" s="215"/>
      <c r="I1290" s="215"/>
      <c r="J1290" s="215"/>
      <c r="K1290" s="214"/>
      <c r="L1290" s="215"/>
      <c r="M1290" s="156"/>
      <c r="N1290" s="214"/>
      <c r="O1290" s="214"/>
      <c r="P1290" s="240"/>
      <c r="Q1290" s="215"/>
      <c r="R1290" s="215"/>
      <c r="S1290" s="215"/>
      <c r="T1290" s="215"/>
      <c r="AP1290"/>
      <c r="AQ1290"/>
    </row>
    <row r="1291" spans="1:43" ht="14.4" x14ac:dyDescent="0.3">
      <c r="A1291" s="214"/>
      <c r="B1291" s="215"/>
      <c r="C1291" s="215"/>
      <c r="D1291" s="215"/>
      <c r="E1291" s="215"/>
      <c r="F1291" s="221"/>
      <c r="G1291" s="215"/>
      <c r="H1291" s="215"/>
      <c r="I1291" s="215"/>
      <c r="J1291" s="215"/>
      <c r="K1291" s="214"/>
      <c r="L1291" s="215"/>
      <c r="M1291" s="156"/>
      <c r="N1291" s="214"/>
      <c r="O1291" s="214"/>
      <c r="P1291" s="240"/>
      <c r="Q1291" s="215"/>
      <c r="R1291" s="215"/>
      <c r="S1291" s="215"/>
      <c r="T1291" s="215"/>
      <c r="AP1291"/>
      <c r="AQ1291"/>
    </row>
    <row r="1292" spans="1:43" ht="14.4" x14ac:dyDescent="0.3">
      <c r="A1292" s="214"/>
      <c r="B1292" s="215"/>
      <c r="C1292" s="215"/>
      <c r="D1292" s="215"/>
      <c r="E1292" s="215"/>
      <c r="F1292" s="221"/>
      <c r="G1292" s="215"/>
      <c r="H1292" s="215"/>
      <c r="I1292" s="215"/>
      <c r="J1292" s="215"/>
      <c r="K1292" s="214"/>
      <c r="L1292" s="215"/>
      <c r="M1292" s="156"/>
      <c r="N1292" s="214"/>
      <c r="O1292" s="214"/>
      <c r="P1292" s="240"/>
      <c r="Q1292" s="215"/>
      <c r="R1292" s="215"/>
      <c r="S1292" s="215"/>
      <c r="T1292" s="215"/>
      <c r="AP1292"/>
      <c r="AQ1292"/>
    </row>
    <row r="1293" spans="1:43" ht="14.4" x14ac:dyDescent="0.3">
      <c r="A1293" s="214"/>
      <c r="B1293" s="215"/>
      <c r="C1293" s="215"/>
      <c r="D1293" s="215"/>
      <c r="E1293" s="215"/>
      <c r="F1293" s="221"/>
      <c r="G1293" s="215"/>
      <c r="H1293" s="215"/>
      <c r="I1293" s="215"/>
      <c r="J1293" s="215"/>
      <c r="K1293" s="214"/>
      <c r="L1293" s="215"/>
      <c r="M1293" s="156"/>
      <c r="N1293" s="214"/>
      <c r="O1293" s="214"/>
      <c r="P1293" s="240"/>
      <c r="Q1293" s="215"/>
      <c r="R1293" s="215"/>
      <c r="S1293" s="215"/>
      <c r="T1293" s="215"/>
      <c r="AP1293"/>
      <c r="AQ1293"/>
    </row>
    <row r="1294" spans="1:43" ht="14.4" x14ac:dyDescent="0.3">
      <c r="A1294" s="214"/>
      <c r="B1294" s="215"/>
      <c r="C1294" s="215"/>
      <c r="D1294" s="215"/>
      <c r="E1294" s="215"/>
      <c r="F1294" s="221"/>
      <c r="G1294" s="215"/>
      <c r="H1294" s="215"/>
      <c r="I1294" s="215"/>
      <c r="J1294" s="215"/>
      <c r="K1294" s="214"/>
      <c r="L1294" s="215"/>
      <c r="M1294" s="156"/>
      <c r="N1294" s="214"/>
      <c r="O1294" s="214"/>
      <c r="P1294" s="240"/>
      <c r="Q1294" s="215"/>
      <c r="R1294" s="215"/>
      <c r="S1294" s="215"/>
      <c r="T1294" s="215"/>
      <c r="AP1294"/>
      <c r="AQ1294"/>
    </row>
    <row r="1295" spans="1:43" ht="14.4" x14ac:dyDescent="0.3">
      <c r="A1295" s="214"/>
      <c r="B1295" s="215"/>
      <c r="C1295" s="215"/>
      <c r="D1295" s="215"/>
      <c r="E1295" s="215"/>
      <c r="F1295" s="221"/>
      <c r="G1295" s="215"/>
      <c r="H1295" s="215"/>
      <c r="I1295" s="215"/>
      <c r="J1295" s="215"/>
      <c r="K1295" s="214"/>
      <c r="L1295" s="215"/>
      <c r="M1295" s="156"/>
      <c r="N1295" s="214"/>
      <c r="O1295" s="214"/>
      <c r="P1295" s="240"/>
      <c r="Q1295" s="215"/>
      <c r="R1295" s="215"/>
      <c r="S1295" s="215"/>
      <c r="T1295" s="215"/>
      <c r="AP1295"/>
      <c r="AQ1295"/>
    </row>
    <row r="1296" spans="1:43" ht="14.4" x14ac:dyDescent="0.3">
      <c r="A1296" s="214"/>
      <c r="B1296" s="215"/>
      <c r="C1296" s="215"/>
      <c r="D1296" s="215"/>
      <c r="E1296" s="215"/>
      <c r="F1296" s="221"/>
      <c r="G1296" s="215"/>
      <c r="H1296" s="215"/>
      <c r="I1296" s="215"/>
      <c r="J1296" s="215"/>
      <c r="K1296" s="214"/>
      <c r="L1296" s="215"/>
      <c r="M1296" s="156"/>
      <c r="N1296" s="214"/>
      <c r="O1296" s="214"/>
      <c r="P1296" s="240"/>
      <c r="Q1296" s="215"/>
      <c r="R1296" s="215"/>
      <c r="S1296" s="215"/>
      <c r="T1296" s="215"/>
      <c r="AP1296"/>
      <c r="AQ1296"/>
    </row>
    <row r="1297" spans="1:43" ht="14.4" x14ac:dyDescent="0.3">
      <c r="A1297" s="214"/>
      <c r="B1297" s="215"/>
      <c r="C1297" s="215"/>
      <c r="D1297" s="215"/>
      <c r="E1297" s="215"/>
      <c r="F1297" s="221"/>
      <c r="G1297" s="215"/>
      <c r="H1297" s="215"/>
      <c r="I1297" s="215"/>
      <c r="J1297" s="215"/>
      <c r="K1297" s="214"/>
      <c r="L1297" s="215"/>
      <c r="M1297" s="156"/>
      <c r="N1297" s="214"/>
      <c r="O1297" s="214"/>
      <c r="P1297" s="240"/>
      <c r="Q1297" s="215"/>
      <c r="R1297" s="215"/>
      <c r="S1297" s="215"/>
      <c r="T1297" s="215"/>
      <c r="AP1297"/>
      <c r="AQ1297"/>
    </row>
    <row r="1298" spans="1:43" ht="14.4" x14ac:dyDescent="0.3">
      <c r="A1298" s="214"/>
      <c r="B1298" s="215"/>
      <c r="C1298" s="215"/>
      <c r="D1298" s="215"/>
      <c r="E1298" s="215"/>
      <c r="F1298" s="221"/>
      <c r="G1298" s="215"/>
      <c r="H1298" s="215"/>
      <c r="I1298" s="215"/>
      <c r="J1298" s="215"/>
      <c r="K1298" s="214"/>
      <c r="L1298" s="215"/>
      <c r="M1298" s="156"/>
      <c r="N1298" s="214"/>
      <c r="O1298" s="214"/>
      <c r="P1298" s="240"/>
      <c r="Q1298" s="215"/>
      <c r="R1298" s="215"/>
      <c r="S1298" s="215"/>
      <c r="T1298" s="215"/>
      <c r="AP1298"/>
      <c r="AQ1298"/>
    </row>
    <row r="1299" spans="1:43" ht="14.4" x14ac:dyDescent="0.3">
      <c r="A1299" s="214"/>
      <c r="B1299" s="215"/>
      <c r="C1299" s="215"/>
      <c r="D1299" s="215"/>
      <c r="E1299" s="215"/>
      <c r="F1299" s="221"/>
      <c r="G1299" s="215"/>
      <c r="H1299" s="215"/>
      <c r="I1299" s="215"/>
      <c r="J1299" s="215"/>
      <c r="K1299" s="214"/>
      <c r="L1299" s="215"/>
      <c r="M1299" s="156"/>
      <c r="N1299" s="214"/>
      <c r="O1299" s="214"/>
      <c r="P1299" s="240"/>
      <c r="Q1299" s="215"/>
      <c r="R1299" s="215"/>
      <c r="S1299" s="215"/>
      <c r="T1299" s="215"/>
      <c r="AP1299"/>
      <c r="AQ1299"/>
    </row>
    <row r="1300" spans="1:43" ht="14.4" x14ac:dyDescent="0.3">
      <c r="A1300" s="214"/>
      <c r="B1300" s="215"/>
      <c r="C1300" s="215"/>
      <c r="D1300" s="215"/>
      <c r="E1300" s="215"/>
      <c r="F1300" s="221"/>
      <c r="G1300" s="215"/>
      <c r="H1300" s="215"/>
      <c r="I1300" s="215"/>
      <c r="J1300" s="215"/>
      <c r="K1300" s="214"/>
      <c r="L1300" s="215"/>
      <c r="M1300" s="156"/>
      <c r="N1300" s="214"/>
      <c r="O1300" s="214"/>
      <c r="P1300" s="240"/>
      <c r="Q1300" s="215"/>
      <c r="R1300" s="215"/>
      <c r="S1300" s="215"/>
      <c r="T1300" s="215"/>
      <c r="AP1300"/>
      <c r="AQ1300"/>
    </row>
    <row r="1301" spans="1:43" ht="14.4" x14ac:dyDescent="0.3">
      <c r="A1301" s="214"/>
      <c r="B1301" s="215"/>
      <c r="C1301" s="215"/>
      <c r="D1301" s="215"/>
      <c r="E1301" s="215"/>
      <c r="F1301" s="221"/>
      <c r="G1301" s="215"/>
      <c r="H1301" s="215"/>
      <c r="I1301" s="215"/>
      <c r="J1301" s="215"/>
      <c r="K1301" s="214"/>
      <c r="L1301" s="215"/>
      <c r="M1301" s="156"/>
      <c r="N1301" s="214"/>
      <c r="O1301" s="214"/>
      <c r="P1301" s="240"/>
      <c r="Q1301" s="215"/>
      <c r="R1301" s="215"/>
      <c r="S1301" s="215"/>
      <c r="T1301" s="215"/>
      <c r="AP1301"/>
      <c r="AQ1301"/>
    </row>
    <row r="1302" spans="1:43" ht="14.4" x14ac:dyDescent="0.3">
      <c r="A1302" s="214"/>
      <c r="B1302" s="215"/>
      <c r="C1302" s="215"/>
      <c r="D1302" s="215"/>
      <c r="E1302" s="215"/>
      <c r="F1302" s="221"/>
      <c r="G1302" s="215"/>
      <c r="H1302" s="215"/>
      <c r="I1302" s="215"/>
      <c r="J1302" s="215"/>
      <c r="K1302" s="214"/>
      <c r="L1302" s="215"/>
      <c r="M1302" s="156"/>
      <c r="N1302" s="214"/>
      <c r="O1302" s="214"/>
      <c r="P1302" s="240"/>
      <c r="Q1302" s="215"/>
      <c r="R1302" s="215"/>
      <c r="S1302" s="215"/>
      <c r="T1302" s="215"/>
      <c r="AP1302"/>
      <c r="AQ1302"/>
    </row>
    <row r="1303" spans="1:43" ht="14.4" x14ac:dyDescent="0.3">
      <c r="A1303" s="214"/>
      <c r="B1303" s="215"/>
      <c r="C1303" s="215"/>
      <c r="D1303" s="215"/>
      <c r="E1303" s="215"/>
      <c r="F1303" s="221"/>
      <c r="G1303" s="215"/>
      <c r="H1303" s="215"/>
      <c r="I1303" s="215"/>
      <c r="J1303" s="215"/>
      <c r="K1303" s="214"/>
      <c r="L1303" s="215"/>
      <c r="M1303" s="156"/>
      <c r="N1303" s="214"/>
      <c r="O1303" s="214"/>
      <c r="P1303" s="240"/>
      <c r="Q1303" s="215"/>
      <c r="R1303" s="215"/>
      <c r="S1303" s="215"/>
      <c r="T1303" s="215"/>
      <c r="AP1303"/>
      <c r="AQ1303"/>
    </row>
    <row r="1304" spans="1:43" ht="14.4" x14ac:dyDescent="0.3">
      <c r="A1304" s="214"/>
      <c r="B1304" s="215"/>
      <c r="C1304" s="215"/>
      <c r="D1304" s="215"/>
      <c r="E1304" s="215"/>
      <c r="F1304" s="221"/>
      <c r="G1304" s="215"/>
      <c r="H1304" s="215"/>
      <c r="I1304" s="215"/>
      <c r="J1304" s="215"/>
      <c r="K1304" s="159"/>
      <c r="L1304" s="215"/>
      <c r="M1304" s="156"/>
      <c r="N1304" s="214"/>
      <c r="O1304" s="214"/>
      <c r="P1304" s="240"/>
      <c r="Q1304" s="215"/>
      <c r="R1304" s="215"/>
      <c r="S1304" s="215"/>
      <c r="T1304" s="215"/>
      <c r="AP1304"/>
      <c r="AQ1304"/>
    </row>
    <row r="1305" spans="1:43" ht="14.4" x14ac:dyDescent="0.3">
      <c r="A1305" s="214"/>
      <c r="B1305" s="215"/>
      <c r="C1305" s="215"/>
      <c r="D1305" s="215"/>
      <c r="E1305" s="215"/>
      <c r="F1305" s="221"/>
      <c r="G1305" s="215"/>
      <c r="H1305" s="215"/>
      <c r="I1305" s="215"/>
      <c r="J1305" s="215"/>
      <c r="K1305" s="222"/>
      <c r="L1305" s="215"/>
      <c r="M1305" s="156"/>
      <c r="N1305" s="214"/>
      <c r="O1305" s="214"/>
      <c r="P1305" s="240"/>
      <c r="Q1305" s="215"/>
      <c r="R1305" s="215"/>
      <c r="S1305" s="215"/>
      <c r="T1305" s="215"/>
      <c r="AP1305"/>
      <c r="AQ1305"/>
    </row>
    <row r="1306" spans="1:43" ht="14.4" x14ac:dyDescent="0.3">
      <c r="A1306" s="214"/>
      <c r="B1306" s="215"/>
      <c r="C1306" s="215"/>
      <c r="D1306" s="215"/>
      <c r="E1306" s="215"/>
      <c r="F1306" s="221"/>
      <c r="G1306" s="215"/>
      <c r="H1306" s="215"/>
      <c r="I1306" s="215"/>
      <c r="J1306" s="215"/>
      <c r="K1306" s="214"/>
      <c r="L1306" s="215"/>
      <c r="M1306" s="156"/>
      <c r="N1306" s="214"/>
      <c r="O1306" s="214"/>
      <c r="P1306" s="240"/>
      <c r="Q1306" s="215"/>
      <c r="R1306" s="215"/>
      <c r="S1306" s="215"/>
      <c r="T1306" s="215"/>
      <c r="AP1306"/>
      <c r="AQ1306"/>
    </row>
    <row r="1307" spans="1:43" ht="14.4" x14ac:dyDescent="0.3">
      <c r="A1307" s="214"/>
      <c r="B1307" s="215"/>
      <c r="C1307" s="215"/>
      <c r="D1307" s="215"/>
      <c r="E1307" s="215"/>
      <c r="F1307" s="221"/>
      <c r="G1307" s="215"/>
      <c r="H1307" s="215"/>
      <c r="I1307" s="215"/>
      <c r="J1307" s="215"/>
      <c r="K1307" s="214"/>
      <c r="L1307" s="215"/>
      <c r="M1307" s="156"/>
      <c r="N1307" s="214"/>
      <c r="O1307" s="214"/>
      <c r="P1307" s="240"/>
      <c r="Q1307" s="215"/>
      <c r="R1307" s="215"/>
      <c r="S1307" s="215"/>
      <c r="T1307" s="215"/>
      <c r="AP1307"/>
      <c r="AQ1307"/>
    </row>
    <row r="1308" spans="1:43" ht="14.4" x14ac:dyDescent="0.3">
      <c r="A1308" s="214"/>
      <c r="B1308" s="215"/>
      <c r="C1308" s="215"/>
      <c r="D1308" s="215"/>
      <c r="E1308" s="215"/>
      <c r="F1308" s="221"/>
      <c r="G1308" s="215"/>
      <c r="H1308" s="215"/>
      <c r="I1308" s="215"/>
      <c r="J1308" s="215"/>
      <c r="K1308" s="214"/>
      <c r="L1308" s="215"/>
      <c r="M1308" s="156"/>
      <c r="N1308" s="214"/>
      <c r="O1308" s="214"/>
      <c r="P1308" s="240"/>
      <c r="Q1308" s="215"/>
      <c r="R1308" s="215"/>
      <c r="S1308" s="215"/>
      <c r="T1308" s="215"/>
      <c r="AP1308"/>
      <c r="AQ1308"/>
    </row>
    <row r="1309" spans="1:43" ht="14.4" x14ac:dyDescent="0.3">
      <c r="A1309" s="214"/>
      <c r="B1309" s="215"/>
      <c r="C1309" s="215"/>
      <c r="D1309" s="215"/>
      <c r="E1309" s="215"/>
      <c r="F1309" s="221"/>
      <c r="G1309" s="215"/>
      <c r="H1309" s="215"/>
      <c r="I1309" s="215"/>
      <c r="J1309" s="215"/>
      <c r="K1309" s="214"/>
      <c r="L1309" s="215"/>
      <c r="M1309" s="222"/>
      <c r="N1309" s="214"/>
      <c r="O1309" s="214"/>
      <c r="P1309" s="240"/>
      <c r="Q1309" s="215"/>
      <c r="R1309" s="215"/>
      <c r="S1309" s="215"/>
      <c r="T1309" s="215"/>
      <c r="AP1309"/>
      <c r="AQ1309"/>
    </row>
    <row r="1310" spans="1:43" ht="14.4" x14ac:dyDescent="0.3">
      <c r="A1310" s="214"/>
      <c r="B1310" s="215"/>
      <c r="C1310" s="215"/>
      <c r="D1310" s="215"/>
      <c r="E1310" s="215"/>
      <c r="F1310" s="221"/>
      <c r="G1310" s="215"/>
      <c r="H1310" s="215"/>
      <c r="I1310" s="215"/>
      <c r="J1310" s="215"/>
      <c r="K1310" s="214"/>
      <c r="L1310" s="215"/>
      <c r="M1310" s="226"/>
      <c r="N1310" s="214"/>
      <c r="O1310" s="214"/>
      <c r="P1310" s="240"/>
      <c r="Q1310" s="215"/>
      <c r="R1310" s="215"/>
      <c r="S1310" s="215"/>
      <c r="T1310" s="215"/>
      <c r="AP1310"/>
      <c r="AQ1310"/>
    </row>
    <row r="1311" spans="1:43" ht="14.4" x14ac:dyDescent="0.3">
      <c r="A1311" s="214"/>
      <c r="B1311" s="215"/>
      <c r="C1311" s="215"/>
      <c r="D1311" s="215"/>
      <c r="E1311" s="215"/>
      <c r="F1311" s="221"/>
      <c r="G1311" s="215"/>
      <c r="H1311" s="215"/>
      <c r="I1311" s="215"/>
      <c r="J1311" s="215"/>
      <c r="K1311" s="214"/>
      <c r="L1311" s="215"/>
      <c r="M1311" s="156"/>
      <c r="N1311" s="214"/>
      <c r="O1311" s="214"/>
      <c r="P1311" s="240"/>
      <c r="Q1311" s="215"/>
      <c r="R1311" s="215"/>
      <c r="S1311" s="215"/>
      <c r="T1311" s="215"/>
      <c r="AP1311"/>
      <c r="AQ1311"/>
    </row>
    <row r="1312" spans="1:43" ht="14.4" x14ac:dyDescent="0.3">
      <c r="A1312" s="214"/>
      <c r="B1312" s="215"/>
      <c r="C1312" s="215"/>
      <c r="D1312" s="215"/>
      <c r="E1312" s="215"/>
      <c r="F1312" s="221"/>
      <c r="G1312" s="215"/>
      <c r="H1312" s="215"/>
      <c r="I1312" s="215"/>
      <c r="J1312" s="215"/>
      <c r="K1312" s="214"/>
      <c r="L1312" s="215"/>
      <c r="M1312" s="156"/>
      <c r="N1312" s="214"/>
      <c r="O1312" s="214"/>
      <c r="P1312" s="240"/>
      <c r="Q1312" s="215"/>
      <c r="R1312" s="215"/>
      <c r="S1312" s="215"/>
      <c r="T1312" s="215"/>
      <c r="AP1312"/>
      <c r="AQ1312"/>
    </row>
    <row r="1313" spans="1:43" ht="14.4" x14ac:dyDescent="0.3">
      <c r="A1313" s="214"/>
      <c r="B1313" s="215"/>
      <c r="C1313" s="215"/>
      <c r="D1313" s="215"/>
      <c r="E1313" s="215"/>
      <c r="F1313" s="221"/>
      <c r="G1313" s="215"/>
      <c r="H1313" s="215"/>
      <c r="I1313" s="215"/>
      <c r="J1313" s="215"/>
      <c r="K1313" s="214"/>
      <c r="L1313" s="215"/>
      <c r="M1313" s="156"/>
      <c r="N1313" s="214"/>
      <c r="O1313" s="214"/>
      <c r="P1313" s="240"/>
      <c r="Q1313" s="215"/>
      <c r="R1313" s="215"/>
      <c r="S1313" s="215"/>
      <c r="T1313" s="215"/>
      <c r="AP1313"/>
      <c r="AQ1313"/>
    </row>
    <row r="1314" spans="1:43" ht="14.4" x14ac:dyDescent="0.3">
      <c r="A1314" s="214"/>
      <c r="B1314" s="215"/>
      <c r="C1314" s="215"/>
      <c r="D1314" s="215"/>
      <c r="E1314" s="215"/>
      <c r="F1314" s="221"/>
      <c r="G1314" s="215"/>
      <c r="H1314" s="215"/>
      <c r="I1314" s="215"/>
      <c r="J1314" s="215"/>
      <c r="K1314" s="214"/>
      <c r="L1314" s="215"/>
      <c r="M1314" s="156"/>
      <c r="N1314" s="214"/>
      <c r="O1314" s="214"/>
      <c r="P1314" s="240"/>
      <c r="Q1314" s="215"/>
      <c r="R1314" s="215"/>
      <c r="S1314" s="215"/>
      <c r="T1314" s="215"/>
      <c r="AP1314"/>
      <c r="AQ1314"/>
    </row>
    <row r="1315" spans="1:43" ht="14.4" x14ac:dyDescent="0.3">
      <c r="A1315" s="214"/>
      <c r="B1315" s="215"/>
      <c r="C1315" s="215"/>
      <c r="D1315" s="215"/>
      <c r="E1315" s="215"/>
      <c r="F1315" s="221"/>
      <c r="G1315" s="215"/>
      <c r="H1315" s="215"/>
      <c r="I1315" s="215"/>
      <c r="J1315" s="215"/>
      <c r="K1315" s="214"/>
      <c r="L1315" s="215"/>
      <c r="M1315" s="156"/>
      <c r="N1315" s="214"/>
      <c r="O1315" s="214"/>
      <c r="P1315" s="240"/>
      <c r="Q1315" s="215"/>
      <c r="R1315" s="215"/>
      <c r="S1315" s="215"/>
      <c r="T1315" s="215"/>
      <c r="AP1315"/>
      <c r="AQ1315"/>
    </row>
    <row r="1316" spans="1:43" ht="14.4" x14ac:dyDescent="0.3">
      <c r="A1316" s="214"/>
      <c r="B1316" s="215"/>
      <c r="C1316" s="215"/>
      <c r="D1316" s="215"/>
      <c r="E1316" s="215"/>
      <c r="F1316" s="221"/>
      <c r="G1316" s="215"/>
      <c r="H1316" s="215"/>
      <c r="I1316" s="215"/>
      <c r="J1316" s="215"/>
      <c r="K1316" s="214"/>
      <c r="L1316" s="215"/>
      <c r="M1316" s="156"/>
      <c r="N1316" s="214"/>
      <c r="O1316" s="214"/>
      <c r="P1316" s="240"/>
      <c r="Q1316" s="215"/>
      <c r="R1316" s="215"/>
      <c r="S1316" s="215"/>
      <c r="T1316" s="215"/>
      <c r="AP1316"/>
      <c r="AQ1316"/>
    </row>
    <row r="1317" spans="1:43" ht="14.4" x14ac:dyDescent="0.3">
      <c r="A1317" s="214"/>
      <c r="B1317" s="215"/>
      <c r="C1317" s="215"/>
      <c r="D1317" s="215"/>
      <c r="E1317" s="215"/>
      <c r="F1317" s="221"/>
      <c r="G1317" s="215"/>
      <c r="H1317" s="215"/>
      <c r="I1317" s="215"/>
      <c r="J1317" s="215"/>
      <c r="K1317" s="214"/>
      <c r="L1317" s="215"/>
      <c r="M1317" s="156"/>
      <c r="N1317" s="214"/>
      <c r="O1317" s="214"/>
      <c r="P1317" s="240"/>
      <c r="Q1317" s="215"/>
      <c r="R1317" s="215"/>
      <c r="S1317" s="215"/>
      <c r="T1317" s="215"/>
      <c r="AP1317"/>
      <c r="AQ1317"/>
    </row>
    <row r="1318" spans="1:43" ht="14.4" x14ac:dyDescent="0.3">
      <c r="A1318" s="214"/>
      <c r="B1318" s="215"/>
      <c r="C1318" s="215"/>
      <c r="D1318" s="215"/>
      <c r="E1318" s="215"/>
      <c r="F1318" s="221"/>
      <c r="G1318" s="215"/>
      <c r="H1318" s="215"/>
      <c r="I1318" s="215"/>
      <c r="J1318" s="215"/>
      <c r="K1318" s="214"/>
      <c r="L1318" s="215"/>
      <c r="M1318" s="222"/>
      <c r="N1318" s="214"/>
      <c r="O1318" s="214"/>
      <c r="P1318" s="240"/>
      <c r="Q1318" s="215"/>
      <c r="R1318" s="215"/>
      <c r="S1318" s="215"/>
      <c r="T1318" s="215"/>
      <c r="AP1318"/>
      <c r="AQ1318"/>
    </row>
    <row r="1319" spans="1:43" ht="14.4" x14ac:dyDescent="0.3">
      <c r="A1319" s="214"/>
      <c r="B1319" s="215"/>
      <c r="C1319" s="215"/>
      <c r="D1319" s="215"/>
      <c r="E1319" s="215"/>
      <c r="F1319" s="221"/>
      <c r="G1319" s="215"/>
      <c r="H1319" s="215"/>
      <c r="I1319" s="215"/>
      <c r="J1319" s="215"/>
      <c r="K1319" s="214"/>
      <c r="L1319" s="215"/>
      <c r="M1319" s="226"/>
      <c r="N1319" s="214"/>
      <c r="O1319" s="214"/>
      <c r="P1319" s="240"/>
      <c r="Q1319" s="215"/>
      <c r="R1319" s="215"/>
      <c r="S1319" s="215"/>
      <c r="T1319" s="215"/>
      <c r="AP1319"/>
      <c r="AQ1319"/>
    </row>
    <row r="1320" spans="1:43" ht="14.4" x14ac:dyDescent="0.3">
      <c r="A1320" s="214"/>
      <c r="B1320" s="215"/>
      <c r="C1320" s="215"/>
      <c r="D1320" s="215"/>
      <c r="E1320" s="215"/>
      <c r="F1320" s="221"/>
      <c r="G1320" s="215"/>
      <c r="H1320" s="215"/>
      <c r="I1320" s="215"/>
      <c r="J1320" s="215"/>
      <c r="K1320" s="159"/>
      <c r="L1320" s="215"/>
      <c r="M1320" s="156"/>
      <c r="N1320" s="214"/>
      <c r="O1320" s="214"/>
      <c r="P1320" s="240"/>
      <c r="Q1320" s="215"/>
      <c r="R1320" s="215"/>
      <c r="S1320" s="215"/>
      <c r="T1320" s="215"/>
      <c r="AP1320"/>
      <c r="AQ1320"/>
    </row>
    <row r="1321" spans="1:43" ht="14.4" x14ac:dyDescent="0.3">
      <c r="A1321" s="214"/>
      <c r="B1321" s="215"/>
      <c r="C1321" s="215"/>
      <c r="D1321" s="215"/>
      <c r="E1321" s="215"/>
      <c r="F1321" s="221"/>
      <c r="G1321" s="215"/>
      <c r="H1321" s="215"/>
      <c r="I1321" s="215"/>
      <c r="J1321" s="215"/>
      <c r="K1321" s="222"/>
      <c r="L1321" s="215"/>
      <c r="M1321" s="156"/>
      <c r="N1321" s="214"/>
      <c r="O1321" s="214"/>
      <c r="P1321" s="240"/>
      <c r="Q1321" s="215"/>
      <c r="R1321" s="215"/>
      <c r="S1321" s="215"/>
      <c r="T1321" s="215"/>
      <c r="AP1321"/>
      <c r="AQ1321"/>
    </row>
    <row r="1322" spans="1:43" ht="14.4" x14ac:dyDescent="0.3">
      <c r="A1322" s="214"/>
      <c r="B1322" s="215"/>
      <c r="C1322" s="215"/>
      <c r="D1322" s="215"/>
      <c r="E1322" s="215"/>
      <c r="F1322" s="221"/>
      <c r="G1322" s="215"/>
      <c r="H1322" s="215"/>
      <c r="I1322" s="215"/>
      <c r="J1322" s="215"/>
      <c r="K1322" s="214"/>
      <c r="L1322" s="215"/>
      <c r="M1322" s="156"/>
      <c r="N1322" s="214"/>
      <c r="O1322" s="214"/>
      <c r="P1322" s="240"/>
      <c r="Q1322" s="215"/>
      <c r="R1322" s="215"/>
      <c r="S1322" s="215"/>
      <c r="T1322" s="215"/>
      <c r="AP1322"/>
      <c r="AQ1322"/>
    </row>
    <row r="1323" spans="1:43" ht="14.4" x14ac:dyDescent="0.3">
      <c r="A1323" s="214"/>
      <c r="B1323" s="215"/>
      <c r="C1323" s="215"/>
      <c r="D1323" s="215"/>
      <c r="E1323" s="215"/>
      <c r="F1323" s="221"/>
      <c r="G1323" s="215"/>
      <c r="H1323" s="215"/>
      <c r="I1323" s="215"/>
      <c r="J1323" s="215"/>
      <c r="K1323" s="214"/>
      <c r="L1323" s="215"/>
      <c r="M1323" s="156"/>
      <c r="N1323" s="214"/>
      <c r="O1323" s="214"/>
      <c r="P1323" s="240"/>
      <c r="Q1323" s="215"/>
      <c r="R1323" s="215"/>
      <c r="S1323" s="215"/>
      <c r="T1323" s="215"/>
      <c r="AP1323"/>
      <c r="AQ1323"/>
    </row>
    <row r="1324" spans="1:43" ht="14.4" x14ac:dyDescent="0.3">
      <c r="A1324" s="214"/>
      <c r="B1324" s="215"/>
      <c r="C1324" s="215"/>
      <c r="D1324" s="215"/>
      <c r="E1324" s="215"/>
      <c r="F1324" s="221"/>
      <c r="G1324" s="215"/>
      <c r="H1324" s="215"/>
      <c r="I1324" s="215"/>
      <c r="J1324" s="215"/>
      <c r="K1324" s="214"/>
      <c r="L1324" s="215"/>
      <c r="M1324" s="156"/>
      <c r="N1324" s="214"/>
      <c r="O1324" s="214"/>
      <c r="P1324" s="240"/>
      <c r="Q1324" s="215"/>
      <c r="R1324" s="215"/>
      <c r="S1324" s="215"/>
      <c r="T1324" s="215"/>
      <c r="AP1324"/>
      <c r="AQ1324"/>
    </row>
    <row r="1325" spans="1:43" ht="14.4" x14ac:dyDescent="0.3">
      <c r="A1325" s="214"/>
      <c r="B1325" s="215"/>
      <c r="C1325" s="215"/>
      <c r="D1325" s="215"/>
      <c r="E1325" s="215"/>
      <c r="F1325" s="221"/>
      <c r="G1325" s="215"/>
      <c r="H1325" s="215"/>
      <c r="I1325" s="215"/>
      <c r="J1325" s="215"/>
      <c r="K1325" s="214"/>
      <c r="L1325" s="215"/>
      <c r="M1325" s="156"/>
      <c r="N1325" s="214"/>
      <c r="O1325" s="214"/>
      <c r="P1325" s="240"/>
      <c r="Q1325" s="215"/>
      <c r="R1325" s="215"/>
      <c r="S1325" s="215"/>
      <c r="T1325" s="215"/>
      <c r="AP1325"/>
      <c r="AQ1325"/>
    </row>
    <row r="1326" spans="1:43" ht="14.4" x14ac:dyDescent="0.3">
      <c r="A1326" s="214"/>
      <c r="B1326" s="215"/>
      <c r="C1326" s="215"/>
      <c r="D1326" s="215"/>
      <c r="E1326" s="215"/>
      <c r="F1326" s="221"/>
      <c r="G1326" s="215"/>
      <c r="H1326" s="215"/>
      <c r="I1326" s="215"/>
      <c r="J1326" s="215"/>
      <c r="K1326" s="214"/>
      <c r="L1326" s="215"/>
      <c r="M1326" s="156"/>
      <c r="N1326" s="214"/>
      <c r="O1326" s="214"/>
      <c r="P1326" s="240"/>
      <c r="Q1326" s="215"/>
      <c r="R1326" s="215"/>
      <c r="S1326" s="215"/>
      <c r="T1326" s="215"/>
      <c r="AP1326"/>
      <c r="AQ1326"/>
    </row>
    <row r="1327" spans="1:43" ht="14.4" x14ac:dyDescent="0.3">
      <c r="A1327" s="214"/>
      <c r="B1327" s="215"/>
      <c r="C1327" s="215"/>
      <c r="D1327" s="215"/>
      <c r="E1327" s="215"/>
      <c r="F1327" s="221"/>
      <c r="G1327" s="215"/>
      <c r="H1327" s="215"/>
      <c r="I1327" s="215"/>
      <c r="J1327" s="215"/>
      <c r="K1327" s="214"/>
      <c r="L1327" s="215"/>
      <c r="M1327" s="156"/>
      <c r="N1327" s="214"/>
      <c r="O1327" s="214"/>
      <c r="P1327" s="240"/>
      <c r="Q1327" s="215"/>
      <c r="R1327" s="215"/>
      <c r="S1327" s="215"/>
      <c r="T1327" s="215"/>
      <c r="AP1327"/>
      <c r="AQ1327"/>
    </row>
    <row r="1328" spans="1:43" ht="14.4" x14ac:dyDescent="0.3">
      <c r="A1328" s="214"/>
      <c r="B1328" s="215"/>
      <c r="C1328" s="215"/>
      <c r="D1328" s="215"/>
      <c r="E1328" s="215"/>
      <c r="F1328" s="221"/>
      <c r="G1328" s="215"/>
      <c r="H1328" s="215"/>
      <c r="I1328" s="215"/>
      <c r="J1328" s="215"/>
      <c r="K1328" s="214"/>
      <c r="L1328" s="215"/>
      <c r="M1328" s="156"/>
      <c r="N1328" s="214"/>
      <c r="O1328" s="214"/>
      <c r="P1328" s="240"/>
      <c r="Q1328" s="215"/>
      <c r="R1328" s="215"/>
      <c r="S1328" s="215"/>
      <c r="T1328" s="215"/>
      <c r="AP1328"/>
      <c r="AQ1328"/>
    </row>
    <row r="1329" spans="1:43" ht="14.4" x14ac:dyDescent="0.3">
      <c r="A1329" s="214"/>
      <c r="B1329" s="215"/>
      <c r="C1329" s="215"/>
      <c r="D1329" s="215"/>
      <c r="E1329" s="215"/>
      <c r="F1329" s="221"/>
      <c r="G1329" s="215"/>
      <c r="H1329" s="215"/>
      <c r="I1329" s="215"/>
      <c r="J1329" s="215"/>
      <c r="K1329" s="214"/>
      <c r="L1329" s="215"/>
      <c r="M1329" s="156"/>
      <c r="N1329" s="214"/>
      <c r="O1329" s="214"/>
      <c r="P1329" s="240"/>
      <c r="Q1329" s="215"/>
      <c r="R1329" s="215"/>
      <c r="S1329" s="215"/>
      <c r="T1329" s="215"/>
      <c r="AP1329"/>
      <c r="AQ1329"/>
    </row>
    <row r="1330" spans="1:43" ht="14.4" x14ac:dyDescent="0.3">
      <c r="A1330" s="214"/>
      <c r="B1330" s="215"/>
      <c r="C1330" s="215"/>
      <c r="D1330" s="215"/>
      <c r="E1330" s="215"/>
      <c r="F1330" s="221"/>
      <c r="G1330" s="215"/>
      <c r="H1330" s="215"/>
      <c r="I1330" s="215"/>
      <c r="J1330" s="215"/>
      <c r="K1330" s="214"/>
      <c r="L1330" s="215"/>
      <c r="M1330" s="156"/>
      <c r="N1330" s="214"/>
      <c r="O1330" s="214"/>
      <c r="P1330" s="240"/>
      <c r="Q1330" s="215"/>
      <c r="R1330" s="215"/>
      <c r="S1330" s="215"/>
      <c r="T1330" s="215"/>
      <c r="AP1330"/>
      <c r="AQ1330"/>
    </row>
    <row r="1331" spans="1:43" ht="14.4" x14ac:dyDescent="0.3">
      <c r="A1331" s="214"/>
      <c r="B1331" s="215"/>
      <c r="C1331" s="215"/>
      <c r="D1331" s="215"/>
      <c r="E1331" s="215"/>
      <c r="F1331" s="221"/>
      <c r="G1331" s="215"/>
      <c r="H1331" s="215"/>
      <c r="I1331" s="215"/>
      <c r="J1331" s="215"/>
      <c r="K1331" s="159"/>
      <c r="L1331" s="215"/>
      <c r="M1331" s="156"/>
      <c r="N1331" s="214"/>
      <c r="O1331" s="214"/>
      <c r="P1331" s="240"/>
      <c r="Q1331" s="215"/>
      <c r="R1331" s="215"/>
      <c r="S1331" s="215"/>
      <c r="T1331" s="215"/>
      <c r="AP1331"/>
      <c r="AQ1331"/>
    </row>
    <row r="1332" spans="1:43" ht="14.4" x14ac:dyDescent="0.3">
      <c r="A1332" s="214"/>
      <c r="B1332" s="215"/>
      <c r="C1332" s="215"/>
      <c r="D1332" s="215"/>
      <c r="E1332" s="215"/>
      <c r="F1332" s="221"/>
      <c r="G1332" s="215"/>
      <c r="H1332" s="215"/>
      <c r="I1332" s="215"/>
      <c r="J1332" s="215"/>
      <c r="K1332" s="222"/>
      <c r="L1332" s="215"/>
      <c r="M1332" s="222"/>
      <c r="N1332" s="214"/>
      <c r="O1332" s="214"/>
      <c r="P1332" s="240"/>
      <c r="Q1332" s="215"/>
      <c r="R1332" s="215"/>
      <c r="S1332" s="215"/>
      <c r="T1332" s="215"/>
      <c r="AP1332"/>
      <c r="AQ1332"/>
    </row>
    <row r="1333" spans="1:43" ht="14.4" x14ac:dyDescent="0.3">
      <c r="A1333" s="214"/>
      <c r="B1333" s="215"/>
      <c r="C1333" s="215"/>
      <c r="D1333" s="215"/>
      <c r="E1333" s="215"/>
      <c r="F1333" s="221"/>
      <c r="G1333" s="215"/>
      <c r="H1333" s="215"/>
      <c r="I1333" s="215"/>
      <c r="J1333" s="215"/>
      <c r="K1333" s="214"/>
      <c r="L1333" s="215"/>
      <c r="M1333" s="226"/>
      <c r="N1333" s="214"/>
      <c r="O1333" s="214"/>
      <c r="P1333" s="240"/>
      <c r="Q1333" s="215"/>
      <c r="R1333" s="215"/>
      <c r="S1333" s="215"/>
      <c r="T1333" s="215"/>
      <c r="AP1333"/>
      <c r="AQ1333"/>
    </row>
    <row r="1334" spans="1:43" ht="14.4" x14ac:dyDescent="0.3">
      <c r="A1334" s="214"/>
      <c r="B1334" s="215"/>
      <c r="C1334" s="215"/>
      <c r="D1334" s="215"/>
      <c r="E1334" s="215"/>
      <c r="F1334" s="221"/>
      <c r="G1334" s="215"/>
      <c r="H1334" s="215"/>
      <c r="I1334" s="215"/>
      <c r="J1334" s="215"/>
      <c r="K1334" s="214"/>
      <c r="L1334" s="215"/>
      <c r="M1334" s="156"/>
      <c r="N1334" s="214"/>
      <c r="O1334" s="214"/>
      <c r="P1334" s="240"/>
      <c r="Q1334" s="215"/>
      <c r="R1334" s="215"/>
      <c r="S1334" s="215"/>
      <c r="T1334" s="215"/>
      <c r="AP1334"/>
      <c r="AQ1334"/>
    </row>
    <row r="1335" spans="1:43" ht="14.4" x14ac:dyDescent="0.3">
      <c r="A1335" s="214"/>
      <c r="B1335" s="215"/>
      <c r="C1335" s="215"/>
      <c r="D1335" s="215"/>
      <c r="E1335" s="215"/>
      <c r="F1335" s="221"/>
      <c r="G1335" s="215"/>
      <c r="H1335" s="215"/>
      <c r="I1335" s="215"/>
      <c r="J1335" s="215"/>
      <c r="K1335" s="214"/>
      <c r="L1335" s="215"/>
      <c r="M1335" s="156"/>
      <c r="N1335" s="214"/>
      <c r="O1335" s="214"/>
      <c r="P1335" s="240"/>
      <c r="Q1335" s="215"/>
      <c r="R1335" s="215"/>
      <c r="S1335" s="215"/>
      <c r="T1335" s="215"/>
      <c r="AP1335"/>
      <c r="AQ1335"/>
    </row>
    <row r="1336" spans="1:43" ht="14.4" x14ac:dyDescent="0.3">
      <c r="A1336" s="214"/>
      <c r="B1336" s="215"/>
      <c r="C1336" s="215"/>
      <c r="D1336" s="215"/>
      <c r="E1336" s="215"/>
      <c r="F1336" s="221"/>
      <c r="G1336" s="215"/>
      <c r="H1336" s="215"/>
      <c r="I1336" s="215"/>
      <c r="J1336" s="215"/>
      <c r="K1336" s="214"/>
      <c r="L1336" s="215"/>
      <c r="M1336" s="156"/>
      <c r="N1336" s="214"/>
      <c r="O1336" s="214"/>
      <c r="P1336" s="240"/>
      <c r="Q1336" s="215"/>
      <c r="R1336" s="215"/>
      <c r="S1336" s="215"/>
      <c r="T1336" s="215"/>
      <c r="AP1336"/>
      <c r="AQ1336"/>
    </row>
    <row r="1337" spans="1:43" ht="14.4" x14ac:dyDescent="0.3">
      <c r="A1337" s="214"/>
      <c r="B1337" s="215"/>
      <c r="C1337" s="215"/>
      <c r="D1337" s="215"/>
      <c r="E1337" s="215"/>
      <c r="F1337" s="221"/>
      <c r="G1337" s="215"/>
      <c r="H1337" s="215"/>
      <c r="I1337" s="215"/>
      <c r="J1337" s="215"/>
      <c r="K1337" s="214"/>
      <c r="L1337" s="215"/>
      <c r="M1337" s="222"/>
      <c r="N1337" s="214"/>
      <c r="O1337" s="214"/>
      <c r="P1337" s="240"/>
      <c r="Q1337" s="215"/>
      <c r="R1337" s="215"/>
      <c r="S1337" s="215"/>
      <c r="T1337" s="215"/>
      <c r="AP1337"/>
      <c r="AQ1337"/>
    </row>
    <row r="1338" spans="1:43" ht="14.4" x14ac:dyDescent="0.3">
      <c r="A1338" s="214"/>
      <c r="B1338" s="215"/>
      <c r="C1338" s="215"/>
      <c r="D1338" s="215"/>
      <c r="E1338" s="215"/>
      <c r="F1338" s="221"/>
      <c r="G1338" s="215"/>
      <c r="H1338" s="215"/>
      <c r="I1338" s="215"/>
      <c r="J1338" s="215"/>
      <c r="K1338" s="159"/>
      <c r="L1338" s="215"/>
      <c r="M1338" s="226"/>
      <c r="N1338" s="214"/>
      <c r="O1338" s="214"/>
      <c r="P1338" s="240"/>
      <c r="Q1338" s="215"/>
      <c r="R1338" s="215"/>
      <c r="S1338" s="215"/>
      <c r="T1338" s="215"/>
      <c r="AP1338"/>
      <c r="AQ1338"/>
    </row>
    <row r="1339" spans="1:43" ht="14.4" x14ac:dyDescent="0.3">
      <c r="A1339" s="214"/>
      <c r="B1339" s="215"/>
      <c r="C1339" s="215"/>
      <c r="D1339" s="215"/>
      <c r="E1339" s="215"/>
      <c r="F1339" s="221"/>
      <c r="G1339" s="215"/>
      <c r="H1339" s="215"/>
      <c r="I1339" s="215"/>
      <c r="J1339" s="215"/>
      <c r="K1339" s="222"/>
      <c r="L1339" s="215"/>
      <c r="M1339" s="222"/>
      <c r="N1339" s="214"/>
      <c r="O1339" s="214"/>
      <c r="P1339" s="240"/>
      <c r="Q1339" s="215"/>
      <c r="R1339" s="215"/>
      <c r="S1339" s="215"/>
      <c r="T1339" s="215"/>
      <c r="AP1339"/>
      <c r="AQ1339"/>
    </row>
    <row r="1340" spans="1:43" ht="14.4" x14ac:dyDescent="0.3">
      <c r="A1340" s="214"/>
      <c r="B1340" s="215"/>
      <c r="C1340" s="215"/>
      <c r="D1340" s="215"/>
      <c r="E1340" s="215"/>
      <c r="F1340" s="221"/>
      <c r="G1340" s="215"/>
      <c r="H1340" s="215"/>
      <c r="I1340" s="215"/>
      <c r="J1340" s="215"/>
      <c r="K1340" s="214"/>
      <c r="L1340" s="215"/>
      <c r="M1340" s="226"/>
      <c r="N1340" s="214"/>
      <c r="O1340" s="214"/>
      <c r="P1340" s="240"/>
      <c r="Q1340" s="215"/>
      <c r="R1340" s="215"/>
      <c r="S1340" s="215"/>
      <c r="T1340" s="215"/>
      <c r="AP1340"/>
      <c r="AQ1340"/>
    </row>
    <row r="1341" spans="1:43" ht="14.4" x14ac:dyDescent="0.3">
      <c r="A1341" s="214"/>
      <c r="B1341" s="215"/>
      <c r="C1341" s="215"/>
      <c r="D1341" s="215"/>
      <c r="E1341" s="215"/>
      <c r="F1341" s="221"/>
      <c r="G1341" s="215"/>
      <c r="H1341" s="215"/>
      <c r="I1341" s="215"/>
      <c r="J1341" s="215"/>
      <c r="K1341" s="159"/>
      <c r="L1341" s="215"/>
      <c r="M1341" s="156"/>
      <c r="N1341" s="214"/>
      <c r="O1341" s="214"/>
      <c r="P1341" s="240"/>
      <c r="Q1341" s="215"/>
      <c r="R1341" s="215"/>
      <c r="S1341" s="215"/>
      <c r="T1341" s="215"/>
      <c r="AP1341"/>
      <c r="AQ1341"/>
    </row>
    <row r="1342" spans="1:43" ht="14.4" x14ac:dyDescent="0.3">
      <c r="A1342" s="214"/>
      <c r="B1342" s="215"/>
      <c r="C1342" s="215"/>
      <c r="D1342" s="215"/>
      <c r="E1342" s="215"/>
      <c r="F1342" s="221"/>
      <c r="G1342" s="215"/>
      <c r="H1342" s="215"/>
      <c r="I1342" s="215"/>
      <c r="J1342" s="215"/>
      <c r="K1342" s="222"/>
      <c r="L1342" s="215"/>
      <c r="M1342" s="156"/>
      <c r="N1342" s="214"/>
      <c r="O1342" s="214"/>
      <c r="P1342" s="240"/>
      <c r="Q1342" s="215"/>
      <c r="R1342" s="215"/>
      <c r="S1342" s="215"/>
      <c r="T1342" s="215"/>
      <c r="AP1342"/>
      <c r="AQ1342"/>
    </row>
    <row r="1343" spans="1:43" ht="14.4" x14ac:dyDescent="0.3">
      <c r="A1343" s="214"/>
      <c r="B1343" s="215"/>
      <c r="C1343" s="215"/>
      <c r="D1343" s="215"/>
      <c r="E1343" s="215"/>
      <c r="F1343" s="221"/>
      <c r="G1343" s="215"/>
      <c r="H1343" s="215"/>
      <c r="I1343" s="215"/>
      <c r="J1343" s="215"/>
      <c r="K1343" s="214"/>
      <c r="L1343" s="215"/>
      <c r="M1343" s="156"/>
      <c r="N1343" s="214"/>
      <c r="O1343" s="214"/>
      <c r="P1343" s="240"/>
      <c r="Q1343" s="215"/>
      <c r="R1343" s="215"/>
      <c r="S1343" s="215"/>
      <c r="T1343" s="215"/>
      <c r="AP1343"/>
      <c r="AQ1343"/>
    </row>
    <row r="1344" spans="1:43" ht="14.4" x14ac:dyDescent="0.3">
      <c r="A1344" s="214"/>
      <c r="B1344" s="215"/>
      <c r="C1344" s="215"/>
      <c r="D1344" s="215"/>
      <c r="E1344" s="215"/>
      <c r="F1344" s="221"/>
      <c r="G1344" s="215"/>
      <c r="H1344" s="215"/>
      <c r="I1344" s="215"/>
      <c r="J1344" s="215"/>
      <c r="K1344" s="214"/>
      <c r="L1344" s="215"/>
      <c r="M1344" s="156"/>
      <c r="N1344" s="214"/>
      <c r="O1344" s="214"/>
      <c r="P1344" s="240"/>
      <c r="Q1344" s="215"/>
      <c r="R1344" s="215"/>
      <c r="S1344" s="215"/>
      <c r="T1344" s="215"/>
      <c r="AP1344"/>
      <c r="AQ1344"/>
    </row>
    <row r="1345" spans="1:43" ht="14.4" x14ac:dyDescent="0.3">
      <c r="A1345" s="214"/>
      <c r="B1345" s="215"/>
      <c r="C1345" s="215"/>
      <c r="D1345" s="215"/>
      <c r="E1345" s="215"/>
      <c r="F1345" s="221"/>
      <c r="G1345" s="215"/>
      <c r="H1345" s="215"/>
      <c r="I1345" s="215"/>
      <c r="J1345" s="215"/>
      <c r="K1345" s="214"/>
      <c r="L1345" s="215"/>
      <c r="M1345" s="156"/>
      <c r="N1345" s="214"/>
      <c r="O1345" s="214"/>
      <c r="P1345" s="240"/>
      <c r="Q1345" s="215"/>
      <c r="R1345" s="215"/>
      <c r="S1345" s="215"/>
      <c r="T1345" s="215"/>
      <c r="AP1345"/>
      <c r="AQ1345"/>
    </row>
    <row r="1346" spans="1:43" ht="14.4" x14ac:dyDescent="0.3">
      <c r="A1346" s="214"/>
      <c r="B1346" s="215"/>
      <c r="C1346" s="215"/>
      <c r="D1346" s="215"/>
      <c r="E1346" s="215"/>
      <c r="F1346" s="221"/>
      <c r="G1346" s="215"/>
      <c r="H1346" s="215"/>
      <c r="I1346" s="215"/>
      <c r="J1346" s="215"/>
      <c r="K1346" s="214"/>
      <c r="L1346" s="215"/>
      <c r="M1346" s="156"/>
      <c r="N1346" s="214"/>
      <c r="O1346" s="214"/>
      <c r="P1346" s="240"/>
      <c r="Q1346" s="215"/>
      <c r="R1346" s="215"/>
      <c r="S1346" s="215"/>
      <c r="T1346" s="215"/>
      <c r="AP1346"/>
      <c r="AQ1346"/>
    </row>
    <row r="1347" spans="1:43" ht="14.4" x14ac:dyDescent="0.3">
      <c r="A1347" s="214"/>
      <c r="B1347" s="215"/>
      <c r="C1347" s="215"/>
      <c r="D1347" s="215"/>
      <c r="E1347" s="215"/>
      <c r="F1347" s="221"/>
      <c r="G1347" s="215"/>
      <c r="H1347" s="215"/>
      <c r="I1347" s="215"/>
      <c r="J1347" s="215"/>
      <c r="K1347" s="214"/>
      <c r="L1347" s="215"/>
      <c r="M1347" s="156"/>
      <c r="N1347" s="214"/>
      <c r="O1347" s="214"/>
      <c r="P1347" s="240"/>
      <c r="Q1347" s="215"/>
      <c r="R1347" s="215"/>
      <c r="S1347" s="215"/>
      <c r="T1347" s="215"/>
      <c r="AP1347"/>
      <c r="AQ1347"/>
    </row>
    <row r="1348" spans="1:43" ht="14.4" x14ac:dyDescent="0.3">
      <c r="A1348" s="214"/>
      <c r="B1348" s="215"/>
      <c r="C1348" s="215"/>
      <c r="D1348" s="215"/>
      <c r="E1348" s="215"/>
      <c r="F1348" s="221"/>
      <c r="G1348" s="215"/>
      <c r="H1348" s="215"/>
      <c r="I1348" s="215"/>
      <c r="J1348" s="215"/>
      <c r="K1348" s="214"/>
      <c r="L1348" s="215"/>
      <c r="M1348" s="156"/>
      <c r="N1348" s="214"/>
      <c r="O1348" s="214"/>
      <c r="P1348" s="240"/>
      <c r="Q1348" s="215"/>
      <c r="R1348" s="215"/>
      <c r="S1348" s="215"/>
      <c r="T1348" s="215"/>
      <c r="AP1348"/>
      <c r="AQ1348"/>
    </row>
    <row r="1349" spans="1:43" ht="14.4" x14ac:dyDescent="0.3">
      <c r="A1349" s="214"/>
      <c r="B1349" s="215"/>
      <c r="C1349" s="215"/>
      <c r="D1349" s="215"/>
      <c r="E1349" s="215"/>
      <c r="F1349" s="221"/>
      <c r="G1349" s="215"/>
      <c r="H1349" s="215"/>
      <c r="I1349" s="215"/>
      <c r="J1349" s="215"/>
      <c r="K1349" s="214"/>
      <c r="L1349" s="215"/>
      <c r="M1349" s="156"/>
      <c r="N1349" s="214"/>
      <c r="O1349" s="214"/>
      <c r="P1349" s="240"/>
      <c r="Q1349" s="215"/>
      <c r="R1349" s="215"/>
      <c r="S1349" s="215"/>
      <c r="T1349" s="215"/>
      <c r="AP1349"/>
      <c r="AQ1349"/>
    </row>
    <row r="1350" spans="1:43" ht="14.4" x14ac:dyDescent="0.3">
      <c r="A1350" s="214"/>
      <c r="B1350" s="215"/>
      <c r="C1350" s="215"/>
      <c r="D1350" s="215"/>
      <c r="E1350" s="215"/>
      <c r="F1350" s="221"/>
      <c r="G1350" s="215"/>
      <c r="H1350" s="215"/>
      <c r="I1350" s="215"/>
      <c r="J1350" s="215"/>
      <c r="K1350" s="214"/>
      <c r="L1350" s="215"/>
      <c r="M1350" s="156"/>
      <c r="N1350" s="214"/>
      <c r="O1350" s="214"/>
      <c r="P1350" s="240"/>
      <c r="Q1350" s="215"/>
      <c r="R1350" s="215"/>
      <c r="S1350" s="215"/>
      <c r="T1350" s="215"/>
      <c r="AP1350"/>
      <c r="AQ1350"/>
    </row>
    <row r="1351" spans="1:43" ht="14.4" x14ac:dyDescent="0.3">
      <c r="A1351" s="214"/>
      <c r="B1351" s="215"/>
      <c r="C1351" s="215"/>
      <c r="D1351" s="215"/>
      <c r="E1351" s="215"/>
      <c r="F1351" s="221"/>
      <c r="G1351" s="215"/>
      <c r="H1351" s="215"/>
      <c r="I1351" s="215"/>
      <c r="J1351" s="215"/>
      <c r="K1351" s="214"/>
      <c r="L1351" s="215"/>
      <c r="M1351" s="156"/>
      <c r="N1351" s="214"/>
      <c r="O1351" s="214"/>
      <c r="P1351" s="240"/>
      <c r="Q1351" s="215"/>
      <c r="R1351" s="215"/>
      <c r="S1351" s="215"/>
      <c r="T1351" s="215"/>
      <c r="AP1351"/>
      <c r="AQ1351"/>
    </row>
    <row r="1352" spans="1:43" ht="14.4" x14ac:dyDescent="0.3">
      <c r="A1352" s="214"/>
      <c r="B1352" s="215"/>
      <c r="C1352" s="215"/>
      <c r="D1352" s="215"/>
      <c r="E1352" s="215"/>
      <c r="F1352" s="221"/>
      <c r="G1352" s="215"/>
      <c r="H1352" s="215"/>
      <c r="I1352" s="215"/>
      <c r="J1352" s="215"/>
      <c r="K1352" s="214"/>
      <c r="L1352" s="215"/>
      <c r="M1352" s="222"/>
      <c r="N1352" s="214"/>
      <c r="O1352" s="214"/>
      <c r="P1352" s="240"/>
      <c r="Q1352" s="215"/>
      <c r="R1352" s="215"/>
      <c r="S1352" s="215"/>
      <c r="T1352" s="215"/>
      <c r="AP1352"/>
      <c r="AQ1352"/>
    </row>
    <row r="1353" spans="1:43" ht="14.4" x14ac:dyDescent="0.3">
      <c r="A1353" s="214"/>
      <c r="B1353" s="215"/>
      <c r="C1353" s="215"/>
      <c r="D1353" s="215"/>
      <c r="E1353" s="215"/>
      <c r="F1353" s="221"/>
      <c r="G1353" s="215"/>
      <c r="H1353" s="215"/>
      <c r="I1353" s="215"/>
      <c r="J1353" s="215"/>
      <c r="K1353" s="214"/>
      <c r="L1353" s="215"/>
      <c r="M1353" s="219"/>
      <c r="N1353" s="214"/>
      <c r="O1353" s="214"/>
      <c r="P1353" s="240"/>
      <c r="Q1353" s="215"/>
      <c r="R1353" s="215"/>
      <c r="S1353" s="215"/>
      <c r="T1353" s="215"/>
      <c r="AP1353"/>
      <c r="AQ1353"/>
    </row>
    <row r="1354" spans="1:43" ht="14.4" x14ac:dyDescent="0.3">
      <c r="A1354" s="214"/>
      <c r="B1354" s="215"/>
      <c r="C1354" s="215"/>
      <c r="D1354" s="215"/>
      <c r="E1354" s="215"/>
      <c r="F1354" s="221"/>
      <c r="G1354" s="215"/>
      <c r="H1354" s="215"/>
      <c r="I1354" s="215"/>
      <c r="J1354" s="215"/>
      <c r="K1354" s="214"/>
      <c r="L1354" s="215"/>
      <c r="M1354" s="226"/>
      <c r="N1354" s="214"/>
      <c r="O1354" s="214"/>
      <c r="P1354" s="240"/>
      <c r="Q1354" s="215"/>
      <c r="R1354" s="215"/>
      <c r="S1354" s="215"/>
      <c r="T1354" s="215"/>
      <c r="AP1354"/>
      <c r="AQ1354"/>
    </row>
    <row r="1355" spans="1:43" ht="14.4" x14ac:dyDescent="0.3">
      <c r="A1355" s="214"/>
      <c r="B1355" s="215"/>
      <c r="C1355" s="215"/>
      <c r="D1355" s="215"/>
      <c r="E1355" s="215"/>
      <c r="F1355" s="223"/>
      <c r="G1355" s="215"/>
      <c r="H1355" s="215"/>
      <c r="I1355" s="215"/>
      <c r="J1355" s="215"/>
      <c r="K1355" s="214"/>
      <c r="L1355" s="215"/>
      <c r="M1355" s="156"/>
      <c r="N1355" s="214"/>
      <c r="O1355" s="214"/>
      <c r="P1355" s="240"/>
      <c r="Q1355" s="215"/>
      <c r="R1355" s="215"/>
      <c r="S1355" s="215"/>
      <c r="T1355" s="215"/>
      <c r="AP1355"/>
      <c r="AQ1355"/>
    </row>
    <row r="1356" spans="1:43" ht="14.4" x14ac:dyDescent="0.3">
      <c r="A1356" s="214"/>
      <c r="B1356" s="215"/>
      <c r="C1356" s="215"/>
      <c r="D1356" s="215"/>
      <c r="E1356" s="215"/>
      <c r="F1356" s="222"/>
      <c r="G1356" s="215"/>
      <c r="H1356" s="215"/>
      <c r="I1356" s="215"/>
      <c r="J1356" s="215"/>
      <c r="K1356" s="214"/>
      <c r="L1356" s="215"/>
      <c r="M1356" s="156"/>
      <c r="N1356" s="214"/>
      <c r="O1356" s="214"/>
      <c r="P1356" s="240"/>
      <c r="Q1356" s="215"/>
      <c r="R1356" s="215"/>
      <c r="S1356" s="215"/>
      <c r="T1356" s="215"/>
      <c r="AP1356"/>
      <c r="AQ1356"/>
    </row>
    <row r="1357" spans="1:43" ht="14.4" x14ac:dyDescent="0.3">
      <c r="A1357" s="214"/>
      <c r="B1357" s="215"/>
      <c r="C1357" s="215"/>
      <c r="D1357" s="215"/>
      <c r="E1357" s="215"/>
      <c r="F1357" s="221"/>
      <c r="G1357" s="215"/>
      <c r="H1357" s="215"/>
      <c r="I1357" s="215"/>
      <c r="J1357" s="215"/>
      <c r="K1357" s="159"/>
      <c r="L1357" s="215"/>
      <c r="M1357" s="156"/>
      <c r="N1357" s="214"/>
      <c r="O1357" s="214"/>
      <c r="P1357" s="240"/>
      <c r="Q1357" s="215"/>
      <c r="R1357" s="215"/>
      <c r="S1357" s="215"/>
      <c r="T1357" s="215"/>
      <c r="AP1357"/>
      <c r="AQ1357"/>
    </row>
    <row r="1358" spans="1:43" ht="14.4" x14ac:dyDescent="0.3">
      <c r="A1358" s="214"/>
      <c r="B1358" s="215"/>
      <c r="C1358" s="215"/>
      <c r="D1358" s="215"/>
      <c r="E1358" s="215"/>
      <c r="F1358" s="221"/>
      <c r="G1358" s="215"/>
      <c r="H1358" s="215"/>
      <c r="I1358" s="215"/>
      <c r="J1358" s="215"/>
      <c r="K1358" s="222"/>
      <c r="L1358" s="215"/>
      <c r="M1358" s="156"/>
      <c r="N1358" s="214"/>
      <c r="O1358" s="214"/>
      <c r="P1358" s="240"/>
      <c r="Q1358" s="215"/>
      <c r="R1358" s="215"/>
      <c r="S1358" s="215"/>
      <c r="T1358" s="215"/>
      <c r="AP1358"/>
      <c r="AQ1358"/>
    </row>
    <row r="1359" spans="1:43" ht="14.4" x14ac:dyDescent="0.3">
      <c r="A1359" s="214"/>
      <c r="B1359" s="215"/>
      <c r="C1359" s="215"/>
      <c r="D1359" s="215"/>
      <c r="E1359" s="215"/>
      <c r="F1359" s="221"/>
      <c r="G1359" s="215"/>
      <c r="H1359" s="215"/>
      <c r="I1359" s="215"/>
      <c r="J1359" s="215"/>
      <c r="K1359" s="214"/>
      <c r="L1359" s="215"/>
      <c r="M1359" s="156"/>
      <c r="N1359" s="214"/>
      <c r="O1359" s="214"/>
      <c r="P1359" s="240"/>
      <c r="Q1359" s="215"/>
      <c r="R1359" s="215"/>
      <c r="S1359" s="215"/>
      <c r="T1359" s="215"/>
      <c r="AP1359"/>
      <c r="AQ1359"/>
    </row>
    <row r="1360" spans="1:43" ht="14.4" x14ac:dyDescent="0.3">
      <c r="A1360" s="214"/>
      <c r="B1360" s="215"/>
      <c r="C1360" s="215"/>
      <c r="D1360" s="215"/>
      <c r="E1360" s="215"/>
      <c r="F1360" s="221"/>
      <c r="G1360" s="215"/>
      <c r="H1360" s="215"/>
      <c r="I1360" s="215"/>
      <c r="J1360" s="215"/>
      <c r="K1360" s="214"/>
      <c r="L1360" s="215"/>
      <c r="M1360" s="156"/>
      <c r="N1360" s="214"/>
      <c r="O1360" s="214"/>
      <c r="P1360" s="240"/>
      <c r="Q1360" s="215"/>
      <c r="R1360" s="215"/>
      <c r="S1360" s="215"/>
      <c r="T1360" s="215"/>
      <c r="AP1360"/>
      <c r="AQ1360"/>
    </row>
    <row r="1361" spans="1:43" ht="14.4" x14ac:dyDescent="0.3">
      <c r="A1361" s="214"/>
      <c r="B1361" s="215"/>
      <c r="C1361" s="215"/>
      <c r="D1361" s="215"/>
      <c r="E1361" s="215"/>
      <c r="F1361" s="221"/>
      <c r="G1361" s="215"/>
      <c r="H1361" s="215"/>
      <c r="I1361" s="215"/>
      <c r="J1361" s="215"/>
      <c r="K1361" s="214"/>
      <c r="L1361" s="215"/>
      <c r="M1361" s="156"/>
      <c r="N1361" s="214"/>
      <c r="O1361" s="214"/>
      <c r="P1361" s="240"/>
      <c r="Q1361" s="215"/>
      <c r="R1361" s="215"/>
      <c r="S1361" s="215"/>
      <c r="T1361" s="215"/>
      <c r="AP1361"/>
      <c r="AQ1361"/>
    </row>
    <row r="1362" spans="1:43" ht="14.4" x14ac:dyDescent="0.3">
      <c r="A1362" s="214"/>
      <c r="B1362" s="215"/>
      <c r="C1362" s="215"/>
      <c r="D1362" s="215"/>
      <c r="E1362" s="215"/>
      <c r="F1362" s="221"/>
      <c r="G1362" s="215"/>
      <c r="H1362" s="215"/>
      <c r="I1362" s="215"/>
      <c r="J1362" s="215"/>
      <c r="K1362" s="214"/>
      <c r="L1362" s="215"/>
      <c r="M1362" s="156"/>
      <c r="N1362" s="214"/>
      <c r="O1362" s="214"/>
      <c r="P1362" s="240"/>
      <c r="Q1362" s="215"/>
      <c r="R1362" s="215"/>
      <c r="S1362" s="215"/>
      <c r="T1362" s="215"/>
      <c r="AP1362"/>
      <c r="AQ1362"/>
    </row>
    <row r="1363" spans="1:43" ht="14.4" x14ac:dyDescent="0.3">
      <c r="A1363" s="214"/>
      <c r="B1363" s="215"/>
      <c r="C1363" s="215"/>
      <c r="D1363" s="215"/>
      <c r="E1363" s="215"/>
      <c r="F1363" s="221"/>
      <c r="G1363" s="215"/>
      <c r="H1363" s="215"/>
      <c r="I1363" s="215"/>
      <c r="J1363" s="215"/>
      <c r="K1363" s="214"/>
      <c r="L1363" s="215"/>
      <c r="M1363" s="156"/>
      <c r="N1363" s="214"/>
      <c r="O1363" s="214"/>
      <c r="P1363" s="240"/>
      <c r="Q1363" s="215"/>
      <c r="R1363" s="215"/>
      <c r="S1363" s="215"/>
      <c r="T1363" s="215"/>
      <c r="AP1363"/>
      <c r="AQ1363"/>
    </row>
    <row r="1364" spans="1:43" ht="14.4" x14ac:dyDescent="0.3">
      <c r="A1364" s="214"/>
      <c r="B1364" s="215"/>
      <c r="C1364" s="215"/>
      <c r="D1364" s="215"/>
      <c r="E1364" s="215"/>
      <c r="F1364" s="221"/>
      <c r="G1364" s="215"/>
      <c r="H1364" s="215"/>
      <c r="I1364" s="215"/>
      <c r="J1364" s="215"/>
      <c r="K1364" s="214"/>
      <c r="L1364" s="215"/>
      <c r="M1364" s="156"/>
      <c r="N1364" s="214"/>
      <c r="O1364" s="214"/>
      <c r="P1364" s="240"/>
      <c r="Q1364" s="215"/>
      <c r="R1364" s="215"/>
      <c r="S1364" s="215"/>
      <c r="T1364" s="215"/>
      <c r="AP1364"/>
      <c r="AQ1364"/>
    </row>
    <row r="1365" spans="1:43" ht="14.4" x14ac:dyDescent="0.3">
      <c r="A1365" s="214"/>
      <c r="B1365" s="215"/>
      <c r="C1365" s="215"/>
      <c r="D1365" s="215"/>
      <c r="E1365" s="215"/>
      <c r="F1365" s="221"/>
      <c r="G1365" s="215"/>
      <c r="H1365" s="215"/>
      <c r="I1365" s="215"/>
      <c r="J1365" s="215"/>
      <c r="K1365" s="214"/>
      <c r="L1365" s="215"/>
      <c r="M1365" s="156"/>
      <c r="N1365" s="214"/>
      <c r="O1365" s="214"/>
      <c r="P1365" s="240"/>
      <c r="Q1365" s="215"/>
      <c r="R1365" s="215"/>
      <c r="S1365" s="215"/>
      <c r="T1365" s="215"/>
      <c r="AP1365"/>
      <c r="AQ1365"/>
    </row>
    <row r="1366" spans="1:43" ht="14.4" x14ac:dyDescent="0.3">
      <c r="A1366" s="214"/>
      <c r="B1366" s="215"/>
      <c r="C1366" s="215"/>
      <c r="D1366" s="215"/>
      <c r="E1366" s="215"/>
      <c r="F1366" s="221"/>
      <c r="G1366" s="215"/>
      <c r="H1366" s="215"/>
      <c r="I1366" s="215"/>
      <c r="J1366" s="215"/>
      <c r="K1366" s="214"/>
      <c r="L1366" s="215"/>
      <c r="M1366" s="156"/>
      <c r="N1366" s="214"/>
      <c r="O1366" s="214"/>
      <c r="P1366" s="240"/>
      <c r="Q1366" s="215"/>
      <c r="R1366" s="215"/>
      <c r="S1366" s="215"/>
      <c r="T1366" s="215"/>
      <c r="AP1366"/>
      <c r="AQ1366"/>
    </row>
    <row r="1367" spans="1:43" ht="14.4" x14ac:dyDescent="0.3">
      <c r="A1367" s="214"/>
      <c r="B1367" s="215"/>
      <c r="C1367" s="215"/>
      <c r="D1367" s="215"/>
      <c r="E1367" s="215"/>
      <c r="F1367" s="221"/>
      <c r="G1367" s="215"/>
      <c r="H1367" s="215"/>
      <c r="I1367" s="215"/>
      <c r="J1367" s="215"/>
      <c r="K1367" s="214"/>
      <c r="L1367" s="215"/>
      <c r="M1367" s="156"/>
      <c r="N1367" s="214"/>
      <c r="O1367" s="214"/>
      <c r="P1367" s="240"/>
      <c r="Q1367" s="215"/>
      <c r="R1367" s="215"/>
      <c r="S1367" s="215"/>
      <c r="T1367" s="215"/>
      <c r="AP1367"/>
      <c r="AQ1367"/>
    </row>
    <row r="1368" spans="1:43" ht="14.4" x14ac:dyDescent="0.3">
      <c r="A1368" s="214"/>
      <c r="B1368" s="215"/>
      <c r="C1368" s="215"/>
      <c r="D1368" s="215"/>
      <c r="E1368" s="215"/>
      <c r="F1368" s="221"/>
      <c r="G1368" s="215"/>
      <c r="H1368" s="215"/>
      <c r="I1368" s="215"/>
      <c r="J1368" s="215"/>
      <c r="K1368" s="214"/>
      <c r="L1368" s="215"/>
      <c r="M1368" s="156"/>
      <c r="N1368" s="214"/>
      <c r="O1368" s="214"/>
      <c r="P1368" s="240"/>
      <c r="Q1368" s="215"/>
      <c r="R1368" s="215"/>
      <c r="S1368" s="215"/>
      <c r="T1368" s="215"/>
      <c r="AP1368"/>
      <c r="AQ1368"/>
    </row>
    <row r="1369" spans="1:43" ht="14.4" x14ac:dyDescent="0.3">
      <c r="A1369" s="214"/>
      <c r="B1369" s="215"/>
      <c r="C1369" s="215"/>
      <c r="D1369" s="215"/>
      <c r="E1369" s="215"/>
      <c r="F1369" s="221"/>
      <c r="G1369" s="215"/>
      <c r="H1369" s="215"/>
      <c r="I1369" s="215"/>
      <c r="J1369" s="215"/>
      <c r="K1369" s="214"/>
      <c r="L1369" s="215"/>
      <c r="M1369" s="156"/>
      <c r="N1369" s="214"/>
      <c r="O1369" s="214"/>
      <c r="P1369" s="240"/>
      <c r="Q1369" s="215"/>
      <c r="R1369" s="215"/>
      <c r="S1369" s="215"/>
      <c r="T1369" s="215"/>
      <c r="AP1369"/>
      <c r="AQ1369"/>
    </row>
    <row r="1370" spans="1:43" ht="14.4" x14ac:dyDescent="0.3">
      <c r="A1370" s="214"/>
      <c r="B1370" s="215"/>
      <c r="C1370" s="215"/>
      <c r="D1370" s="215"/>
      <c r="E1370" s="215"/>
      <c r="F1370" s="221"/>
      <c r="G1370" s="215"/>
      <c r="H1370" s="215"/>
      <c r="I1370" s="215"/>
      <c r="J1370" s="215"/>
      <c r="K1370" s="214"/>
      <c r="L1370" s="215"/>
      <c r="M1370" s="156"/>
      <c r="N1370" s="214"/>
      <c r="O1370" s="214"/>
      <c r="P1370" s="240"/>
      <c r="Q1370" s="215"/>
      <c r="R1370" s="215"/>
      <c r="S1370" s="215"/>
      <c r="T1370" s="215"/>
      <c r="AP1370"/>
      <c r="AQ1370"/>
    </row>
    <row r="1371" spans="1:43" ht="14.4" x14ac:dyDescent="0.3">
      <c r="A1371" s="214"/>
      <c r="B1371" s="215"/>
      <c r="C1371" s="215"/>
      <c r="D1371" s="215"/>
      <c r="E1371" s="215"/>
      <c r="F1371" s="221"/>
      <c r="G1371" s="215"/>
      <c r="H1371" s="215"/>
      <c r="I1371" s="215"/>
      <c r="J1371" s="215"/>
      <c r="K1371" s="214"/>
      <c r="L1371" s="215"/>
      <c r="M1371" s="156"/>
      <c r="N1371" s="214"/>
      <c r="O1371" s="214"/>
      <c r="P1371" s="240"/>
      <c r="Q1371" s="215"/>
      <c r="R1371" s="215"/>
      <c r="S1371" s="215"/>
      <c r="T1371" s="215"/>
      <c r="AP1371"/>
      <c r="AQ1371"/>
    </row>
    <row r="1372" spans="1:43" ht="14.4" x14ac:dyDescent="0.3">
      <c r="A1372" s="214"/>
      <c r="B1372" s="215"/>
      <c r="C1372" s="215"/>
      <c r="D1372" s="215"/>
      <c r="E1372" s="215"/>
      <c r="F1372" s="221"/>
      <c r="G1372" s="215"/>
      <c r="H1372" s="215"/>
      <c r="I1372" s="215"/>
      <c r="J1372" s="215"/>
      <c r="K1372" s="214"/>
      <c r="L1372" s="215"/>
      <c r="M1372" s="156"/>
      <c r="N1372" s="214"/>
      <c r="O1372" s="214"/>
      <c r="P1372" s="240"/>
      <c r="Q1372" s="215"/>
      <c r="R1372" s="215"/>
      <c r="S1372" s="215"/>
      <c r="T1372" s="215"/>
      <c r="AP1372"/>
      <c r="AQ1372"/>
    </row>
    <row r="1373" spans="1:43" ht="14.4" x14ac:dyDescent="0.3">
      <c r="A1373" s="214"/>
      <c r="B1373" s="215"/>
      <c r="C1373" s="215"/>
      <c r="D1373" s="215"/>
      <c r="E1373" s="215"/>
      <c r="F1373" s="221"/>
      <c r="G1373" s="215"/>
      <c r="H1373" s="215"/>
      <c r="I1373" s="215"/>
      <c r="J1373" s="215"/>
      <c r="K1373" s="214"/>
      <c r="L1373" s="215"/>
      <c r="M1373" s="156"/>
      <c r="N1373" s="214"/>
      <c r="O1373" s="214"/>
      <c r="P1373" s="240"/>
      <c r="Q1373" s="215"/>
      <c r="R1373" s="215"/>
      <c r="S1373" s="215"/>
      <c r="T1373" s="215"/>
      <c r="AP1373"/>
      <c r="AQ1373"/>
    </row>
    <row r="1374" spans="1:43" ht="14.4" x14ac:dyDescent="0.3">
      <c r="A1374" s="214"/>
      <c r="B1374" s="215"/>
      <c r="C1374" s="215"/>
      <c r="D1374" s="215"/>
      <c r="E1374" s="215"/>
      <c r="F1374" s="221"/>
      <c r="G1374" s="215"/>
      <c r="H1374" s="215"/>
      <c r="I1374" s="215"/>
      <c r="J1374" s="215"/>
      <c r="K1374" s="214"/>
      <c r="L1374" s="215"/>
      <c r="M1374" s="156"/>
      <c r="N1374" s="214"/>
      <c r="O1374" s="214"/>
      <c r="P1374" s="240"/>
      <c r="Q1374" s="215"/>
      <c r="R1374" s="215"/>
      <c r="S1374" s="215"/>
      <c r="T1374" s="215"/>
      <c r="AP1374"/>
      <c r="AQ1374"/>
    </row>
    <row r="1375" spans="1:43" ht="14.4" x14ac:dyDescent="0.3">
      <c r="A1375" s="214"/>
      <c r="B1375" s="215"/>
      <c r="C1375" s="215"/>
      <c r="D1375" s="215"/>
      <c r="E1375" s="215"/>
      <c r="F1375" s="221"/>
      <c r="G1375" s="215"/>
      <c r="H1375" s="215"/>
      <c r="I1375" s="215"/>
      <c r="J1375" s="215"/>
      <c r="K1375" s="214"/>
      <c r="L1375" s="215"/>
      <c r="M1375" s="156"/>
      <c r="N1375" s="214"/>
      <c r="O1375" s="214"/>
      <c r="P1375" s="240"/>
      <c r="Q1375" s="215"/>
      <c r="R1375" s="215"/>
      <c r="S1375" s="215"/>
      <c r="T1375" s="215"/>
      <c r="AP1375"/>
      <c r="AQ1375"/>
    </row>
    <row r="1376" spans="1:43" ht="14.4" x14ac:dyDescent="0.3">
      <c r="A1376" s="214"/>
      <c r="B1376" s="215"/>
      <c r="C1376" s="215"/>
      <c r="D1376" s="215"/>
      <c r="E1376" s="215"/>
      <c r="F1376" s="221"/>
      <c r="G1376" s="215"/>
      <c r="H1376" s="215"/>
      <c r="I1376" s="215"/>
      <c r="J1376" s="215"/>
      <c r="K1376" s="214"/>
      <c r="L1376" s="215"/>
      <c r="M1376" s="156"/>
      <c r="N1376" s="214"/>
      <c r="O1376" s="214"/>
      <c r="P1376" s="240"/>
      <c r="Q1376" s="215"/>
      <c r="R1376" s="215"/>
      <c r="S1376" s="215"/>
      <c r="T1376" s="215"/>
      <c r="AP1376"/>
      <c r="AQ1376"/>
    </row>
    <row r="1377" spans="1:43" ht="14.4" x14ac:dyDescent="0.3">
      <c r="A1377" s="214"/>
      <c r="B1377" s="215"/>
      <c r="C1377" s="215"/>
      <c r="D1377" s="215"/>
      <c r="E1377" s="215"/>
      <c r="F1377" s="221"/>
      <c r="G1377" s="215"/>
      <c r="H1377" s="215"/>
      <c r="I1377" s="215"/>
      <c r="J1377" s="215"/>
      <c r="K1377" s="214"/>
      <c r="L1377" s="215"/>
      <c r="M1377" s="156"/>
      <c r="N1377" s="214"/>
      <c r="O1377" s="214"/>
      <c r="P1377" s="240"/>
      <c r="Q1377" s="215"/>
      <c r="R1377" s="215"/>
      <c r="S1377" s="215"/>
      <c r="T1377" s="215"/>
      <c r="AP1377"/>
      <c r="AQ1377"/>
    </row>
    <row r="1378" spans="1:43" ht="14.4" x14ac:dyDescent="0.3">
      <c r="A1378" s="214"/>
      <c r="B1378" s="215"/>
      <c r="C1378" s="215"/>
      <c r="D1378" s="215"/>
      <c r="E1378" s="215"/>
      <c r="F1378" s="221"/>
      <c r="G1378" s="215"/>
      <c r="H1378" s="215"/>
      <c r="I1378" s="215"/>
      <c r="J1378" s="215"/>
      <c r="K1378" s="214"/>
      <c r="L1378" s="215"/>
      <c r="M1378" s="156"/>
      <c r="N1378" s="214"/>
      <c r="O1378" s="214"/>
      <c r="P1378" s="240"/>
      <c r="Q1378" s="215"/>
      <c r="R1378" s="215"/>
      <c r="S1378" s="215"/>
      <c r="T1378" s="215"/>
      <c r="AP1378"/>
      <c r="AQ1378"/>
    </row>
    <row r="1379" spans="1:43" ht="14.4" x14ac:dyDescent="0.3">
      <c r="A1379" s="214"/>
      <c r="B1379" s="215"/>
      <c r="C1379" s="215"/>
      <c r="D1379" s="215"/>
      <c r="E1379" s="215"/>
      <c r="F1379" s="221"/>
      <c r="G1379" s="215"/>
      <c r="H1379" s="215"/>
      <c r="I1379" s="215"/>
      <c r="J1379" s="215"/>
      <c r="K1379" s="159"/>
      <c r="L1379" s="215"/>
      <c r="M1379" s="156"/>
      <c r="N1379" s="214"/>
      <c r="O1379" s="214"/>
      <c r="P1379" s="240"/>
      <c r="Q1379" s="215"/>
      <c r="R1379" s="215"/>
      <c r="S1379" s="215"/>
      <c r="T1379" s="215"/>
      <c r="AP1379"/>
      <c r="AQ1379"/>
    </row>
    <row r="1380" spans="1:43" ht="14.4" x14ac:dyDescent="0.3">
      <c r="A1380" s="214"/>
      <c r="B1380" s="215"/>
      <c r="C1380" s="215"/>
      <c r="D1380" s="215"/>
      <c r="E1380" s="215"/>
      <c r="F1380" s="221"/>
      <c r="G1380" s="215"/>
      <c r="H1380" s="215"/>
      <c r="I1380" s="215"/>
      <c r="J1380" s="215"/>
      <c r="K1380" s="222"/>
      <c r="L1380" s="215"/>
      <c r="M1380" s="156"/>
      <c r="N1380" s="214"/>
      <c r="O1380" s="214"/>
      <c r="P1380" s="240"/>
      <c r="Q1380" s="215"/>
      <c r="R1380" s="215"/>
      <c r="S1380" s="215"/>
      <c r="T1380" s="215"/>
      <c r="AP1380"/>
      <c r="AQ1380"/>
    </row>
    <row r="1381" spans="1:43" ht="14.4" x14ac:dyDescent="0.3">
      <c r="A1381" s="214"/>
      <c r="B1381" s="215"/>
      <c r="C1381" s="215"/>
      <c r="D1381" s="215"/>
      <c r="E1381" s="215"/>
      <c r="F1381" s="221"/>
      <c r="G1381" s="215"/>
      <c r="H1381" s="215"/>
      <c r="I1381" s="215"/>
      <c r="J1381" s="215"/>
      <c r="K1381" s="159"/>
      <c r="L1381" s="215"/>
      <c r="M1381" s="156"/>
      <c r="N1381" s="214"/>
      <c r="O1381" s="214"/>
      <c r="P1381" s="240"/>
      <c r="Q1381" s="215"/>
      <c r="R1381" s="215"/>
      <c r="S1381" s="215"/>
      <c r="T1381" s="215"/>
      <c r="AP1381"/>
      <c r="AQ1381"/>
    </row>
    <row r="1382" spans="1:43" ht="14.4" x14ac:dyDescent="0.3">
      <c r="A1382" s="214"/>
      <c r="B1382" s="215"/>
      <c r="C1382" s="215"/>
      <c r="D1382" s="215"/>
      <c r="E1382" s="215"/>
      <c r="F1382" s="221"/>
      <c r="G1382" s="215"/>
      <c r="H1382" s="215"/>
      <c r="I1382" s="215"/>
      <c r="J1382" s="215"/>
      <c r="K1382" s="222"/>
      <c r="L1382" s="215"/>
      <c r="M1382" s="156"/>
      <c r="N1382" s="214"/>
      <c r="O1382" s="214"/>
      <c r="P1382" s="240"/>
      <c r="Q1382" s="215"/>
      <c r="R1382" s="215"/>
      <c r="S1382" s="215"/>
      <c r="T1382" s="215"/>
      <c r="AP1382"/>
      <c r="AQ1382"/>
    </row>
    <row r="1383" spans="1:43" ht="14.4" x14ac:dyDescent="0.3">
      <c r="A1383" s="214"/>
      <c r="B1383" s="215"/>
      <c r="C1383" s="215"/>
      <c r="D1383" s="215"/>
      <c r="E1383" s="215"/>
      <c r="F1383" s="221"/>
      <c r="G1383" s="215"/>
      <c r="H1383" s="215"/>
      <c r="I1383" s="215"/>
      <c r="J1383" s="215"/>
      <c r="K1383" s="214"/>
      <c r="L1383" s="215"/>
      <c r="M1383" s="156"/>
      <c r="N1383" s="214"/>
      <c r="O1383" s="214"/>
      <c r="P1383" s="240"/>
      <c r="Q1383" s="215"/>
      <c r="R1383" s="215"/>
      <c r="S1383" s="215"/>
      <c r="T1383" s="215"/>
      <c r="AP1383"/>
      <c r="AQ1383"/>
    </row>
    <row r="1384" spans="1:43" ht="14.4" x14ac:dyDescent="0.3">
      <c r="A1384" s="214"/>
      <c r="B1384" s="215"/>
      <c r="C1384" s="215"/>
      <c r="D1384" s="215"/>
      <c r="E1384" s="215"/>
      <c r="F1384" s="221"/>
      <c r="G1384" s="215"/>
      <c r="H1384" s="215"/>
      <c r="I1384" s="215"/>
      <c r="J1384" s="215"/>
      <c r="K1384" s="214"/>
      <c r="L1384" s="215"/>
      <c r="M1384" s="156"/>
      <c r="N1384" s="214"/>
      <c r="O1384" s="214"/>
      <c r="P1384" s="240"/>
      <c r="Q1384" s="215"/>
      <c r="R1384" s="215"/>
      <c r="S1384" s="215"/>
      <c r="T1384" s="215"/>
      <c r="AP1384"/>
      <c r="AQ1384"/>
    </row>
    <row r="1385" spans="1:43" ht="14.4" x14ac:dyDescent="0.3">
      <c r="A1385" s="214"/>
      <c r="B1385" s="215"/>
      <c r="C1385" s="215"/>
      <c r="D1385" s="215"/>
      <c r="E1385" s="215"/>
      <c r="F1385" s="221"/>
      <c r="G1385" s="215"/>
      <c r="H1385" s="215"/>
      <c r="I1385" s="215"/>
      <c r="J1385" s="215"/>
      <c r="K1385" s="214"/>
      <c r="L1385" s="215"/>
      <c r="M1385" s="156"/>
      <c r="N1385" s="214"/>
      <c r="O1385" s="214"/>
      <c r="P1385" s="240"/>
      <c r="Q1385" s="215"/>
      <c r="R1385" s="215"/>
      <c r="S1385" s="215"/>
      <c r="T1385" s="215"/>
      <c r="AP1385"/>
      <c r="AQ1385"/>
    </row>
    <row r="1386" spans="1:43" ht="14.4" x14ac:dyDescent="0.3">
      <c r="A1386" s="214"/>
      <c r="B1386" s="215"/>
      <c r="C1386" s="215"/>
      <c r="D1386" s="215"/>
      <c r="E1386" s="215"/>
      <c r="F1386" s="221"/>
      <c r="G1386" s="215"/>
      <c r="H1386" s="215"/>
      <c r="I1386" s="215"/>
      <c r="J1386" s="215"/>
      <c r="K1386" s="214"/>
      <c r="L1386" s="215"/>
      <c r="M1386" s="156"/>
      <c r="N1386" s="214"/>
      <c r="O1386" s="214"/>
      <c r="P1386" s="240"/>
      <c r="Q1386" s="215"/>
      <c r="R1386" s="215"/>
      <c r="S1386" s="215"/>
      <c r="T1386" s="215"/>
      <c r="AP1386"/>
      <c r="AQ1386"/>
    </row>
    <row r="1387" spans="1:43" ht="14.4" x14ac:dyDescent="0.3">
      <c r="A1387" s="214"/>
      <c r="B1387" s="215"/>
      <c r="C1387" s="215"/>
      <c r="D1387" s="215"/>
      <c r="E1387" s="215"/>
      <c r="F1387" s="221"/>
      <c r="G1387" s="215"/>
      <c r="H1387" s="215"/>
      <c r="I1387" s="215"/>
      <c r="J1387" s="215"/>
      <c r="K1387" s="159"/>
      <c r="L1387" s="215"/>
      <c r="M1387" s="222"/>
      <c r="N1387" s="214"/>
      <c r="O1387" s="214"/>
      <c r="P1387" s="240"/>
      <c r="Q1387" s="215"/>
      <c r="R1387" s="215"/>
      <c r="S1387" s="215"/>
      <c r="T1387" s="215"/>
      <c r="AP1387"/>
      <c r="AQ1387"/>
    </row>
    <row r="1388" spans="1:43" ht="14.4" x14ac:dyDescent="0.3">
      <c r="A1388" s="214"/>
      <c r="B1388" s="215"/>
      <c r="C1388" s="215"/>
      <c r="D1388" s="215"/>
      <c r="E1388" s="215"/>
      <c r="F1388" s="221"/>
      <c r="G1388" s="215"/>
      <c r="H1388" s="215"/>
      <c r="I1388" s="215"/>
      <c r="J1388" s="215"/>
      <c r="K1388" s="222"/>
      <c r="L1388" s="215"/>
      <c r="M1388" s="226"/>
      <c r="N1388" s="214"/>
      <c r="O1388" s="214"/>
      <c r="P1388" s="240"/>
      <c r="Q1388" s="215"/>
      <c r="R1388" s="215"/>
      <c r="S1388" s="215"/>
      <c r="T1388" s="215"/>
      <c r="AP1388"/>
      <c r="AQ1388"/>
    </row>
    <row r="1389" spans="1:43" ht="14.4" x14ac:dyDescent="0.3">
      <c r="A1389" s="214"/>
      <c r="B1389" s="215"/>
      <c r="C1389" s="215"/>
      <c r="D1389" s="215"/>
      <c r="E1389" s="215"/>
      <c r="F1389" s="221"/>
      <c r="G1389" s="215"/>
      <c r="H1389" s="215"/>
      <c r="I1389" s="215"/>
      <c r="J1389" s="215"/>
      <c r="K1389" s="214"/>
      <c r="L1389" s="215"/>
      <c r="M1389" s="222"/>
      <c r="N1389" s="214"/>
      <c r="O1389" s="214"/>
      <c r="P1389" s="240"/>
      <c r="Q1389" s="215"/>
      <c r="R1389" s="215"/>
      <c r="S1389" s="215"/>
      <c r="T1389" s="215"/>
      <c r="AP1389"/>
      <c r="AQ1389"/>
    </row>
    <row r="1390" spans="1:43" ht="14.4" x14ac:dyDescent="0.3">
      <c r="A1390" s="214"/>
      <c r="B1390" s="215"/>
      <c r="C1390" s="215"/>
      <c r="D1390" s="215"/>
      <c r="E1390" s="215"/>
      <c r="F1390" s="221"/>
      <c r="G1390" s="215"/>
      <c r="H1390" s="215"/>
      <c r="I1390" s="215"/>
      <c r="J1390" s="215"/>
      <c r="K1390" s="214"/>
      <c r="L1390" s="215"/>
      <c r="M1390" s="226"/>
      <c r="N1390" s="214"/>
      <c r="O1390" s="214"/>
      <c r="P1390" s="240"/>
      <c r="Q1390" s="215"/>
      <c r="R1390" s="215"/>
      <c r="S1390" s="215"/>
      <c r="T1390" s="215"/>
      <c r="AP1390"/>
      <c r="AQ1390"/>
    </row>
    <row r="1391" spans="1:43" ht="14.4" x14ac:dyDescent="0.3">
      <c r="A1391" s="214"/>
      <c r="B1391" s="215"/>
      <c r="C1391" s="215"/>
      <c r="D1391" s="215"/>
      <c r="E1391" s="215"/>
      <c r="F1391" s="221"/>
      <c r="G1391" s="215"/>
      <c r="H1391" s="215"/>
      <c r="I1391" s="215"/>
      <c r="J1391" s="215"/>
      <c r="K1391" s="214"/>
      <c r="L1391" s="215"/>
      <c r="M1391" s="156"/>
      <c r="N1391" s="214"/>
      <c r="O1391" s="214"/>
      <c r="P1391" s="240"/>
      <c r="Q1391" s="215"/>
      <c r="R1391" s="215"/>
      <c r="S1391" s="215"/>
      <c r="T1391" s="215"/>
      <c r="AP1391"/>
      <c r="AQ1391"/>
    </row>
    <row r="1392" spans="1:43" ht="14.4" x14ac:dyDescent="0.3">
      <c r="A1392" s="214"/>
      <c r="B1392" s="215"/>
      <c r="C1392" s="215"/>
      <c r="D1392" s="215"/>
      <c r="E1392" s="215"/>
      <c r="F1392" s="221"/>
      <c r="G1392" s="215"/>
      <c r="H1392" s="215"/>
      <c r="I1392" s="215"/>
      <c r="J1392" s="215"/>
      <c r="K1392" s="214"/>
      <c r="L1392" s="215"/>
      <c r="M1392" s="156"/>
      <c r="N1392" s="214"/>
      <c r="O1392" s="214"/>
      <c r="P1392" s="240"/>
      <c r="Q1392" s="215"/>
      <c r="R1392" s="215"/>
      <c r="S1392" s="215"/>
      <c r="T1392" s="215"/>
      <c r="AP1392"/>
      <c r="AQ1392"/>
    </row>
    <row r="1393" spans="1:43" ht="14.4" x14ac:dyDescent="0.3">
      <c r="A1393" s="214"/>
      <c r="B1393" s="215"/>
      <c r="C1393" s="215"/>
      <c r="D1393" s="215"/>
      <c r="E1393" s="215"/>
      <c r="F1393" s="221"/>
      <c r="G1393" s="215"/>
      <c r="H1393" s="215"/>
      <c r="I1393" s="215"/>
      <c r="J1393" s="215"/>
      <c r="K1393" s="159"/>
      <c r="L1393" s="215"/>
      <c r="M1393" s="156"/>
      <c r="N1393" s="214"/>
      <c r="O1393" s="214"/>
      <c r="P1393" s="240"/>
      <c r="Q1393" s="215"/>
      <c r="R1393" s="215"/>
      <c r="S1393" s="215"/>
      <c r="T1393" s="215"/>
      <c r="AP1393"/>
      <c r="AQ1393"/>
    </row>
    <row r="1394" spans="1:43" ht="14.4" x14ac:dyDescent="0.3">
      <c r="A1394" s="214"/>
      <c r="B1394" s="215"/>
      <c r="C1394" s="215"/>
      <c r="D1394" s="215"/>
      <c r="E1394" s="215"/>
      <c r="F1394" s="221"/>
      <c r="G1394" s="215"/>
      <c r="H1394" s="215"/>
      <c r="I1394" s="215"/>
      <c r="J1394" s="215"/>
      <c r="K1394" s="222"/>
      <c r="L1394" s="215"/>
      <c r="M1394" s="156"/>
      <c r="N1394" s="214"/>
      <c r="O1394" s="214"/>
      <c r="P1394" s="240"/>
      <c r="Q1394" s="215"/>
      <c r="R1394" s="215"/>
      <c r="S1394" s="215"/>
      <c r="T1394" s="215"/>
      <c r="AP1394"/>
      <c r="AQ1394"/>
    </row>
    <row r="1395" spans="1:43" ht="14.4" x14ac:dyDescent="0.3">
      <c r="A1395" s="214"/>
      <c r="B1395" s="215"/>
      <c r="C1395" s="215"/>
      <c r="D1395" s="215"/>
      <c r="E1395" s="215"/>
      <c r="F1395" s="221"/>
      <c r="G1395" s="215"/>
      <c r="H1395" s="215"/>
      <c r="I1395" s="215"/>
      <c r="J1395" s="215"/>
      <c r="K1395" s="159"/>
      <c r="L1395" s="215"/>
      <c r="M1395" s="156"/>
      <c r="N1395" s="214"/>
      <c r="O1395" s="214"/>
      <c r="P1395" s="240"/>
      <c r="Q1395" s="215"/>
      <c r="R1395" s="215"/>
      <c r="S1395" s="215"/>
      <c r="T1395" s="215"/>
      <c r="AP1395"/>
      <c r="AQ1395"/>
    </row>
    <row r="1396" spans="1:43" ht="14.4" x14ac:dyDescent="0.3">
      <c r="A1396" s="214"/>
      <c r="B1396" s="215"/>
      <c r="C1396" s="215"/>
      <c r="D1396" s="215"/>
      <c r="E1396" s="215"/>
      <c r="F1396" s="221"/>
      <c r="G1396" s="215"/>
      <c r="H1396" s="215"/>
      <c r="I1396" s="215"/>
      <c r="J1396" s="215"/>
      <c r="K1396" s="222"/>
      <c r="L1396" s="215"/>
      <c r="M1396" s="156"/>
      <c r="N1396" s="214"/>
      <c r="O1396" s="214"/>
      <c r="P1396" s="240"/>
      <c r="Q1396" s="215"/>
      <c r="R1396" s="215"/>
      <c r="S1396" s="215"/>
      <c r="T1396" s="215"/>
      <c r="AP1396"/>
      <c r="AQ1396"/>
    </row>
    <row r="1397" spans="1:43" ht="14.4" x14ac:dyDescent="0.3">
      <c r="A1397" s="214"/>
      <c r="B1397" s="215"/>
      <c r="C1397" s="215"/>
      <c r="D1397" s="215"/>
      <c r="E1397" s="215"/>
      <c r="F1397" s="221"/>
      <c r="G1397" s="215"/>
      <c r="H1397" s="215"/>
      <c r="I1397" s="215"/>
      <c r="J1397" s="215"/>
      <c r="K1397" s="214"/>
      <c r="L1397" s="215"/>
      <c r="M1397" s="156"/>
      <c r="N1397" s="214"/>
      <c r="O1397" s="214"/>
      <c r="P1397" s="240"/>
      <c r="Q1397" s="215"/>
      <c r="R1397" s="215"/>
      <c r="S1397" s="215"/>
      <c r="T1397" s="215"/>
      <c r="AP1397"/>
      <c r="AQ1397"/>
    </row>
    <row r="1398" spans="1:43" ht="14.4" x14ac:dyDescent="0.3">
      <c r="A1398" s="214"/>
      <c r="B1398" s="215"/>
      <c r="C1398" s="215"/>
      <c r="D1398" s="215"/>
      <c r="E1398" s="215"/>
      <c r="F1398" s="221"/>
      <c r="G1398" s="215"/>
      <c r="H1398" s="215"/>
      <c r="I1398" s="215"/>
      <c r="J1398" s="215"/>
      <c r="K1398" s="214"/>
      <c r="L1398" s="215"/>
      <c r="M1398" s="156"/>
      <c r="N1398" s="214"/>
      <c r="O1398" s="214"/>
      <c r="P1398" s="240"/>
      <c r="Q1398" s="215"/>
      <c r="R1398" s="215"/>
      <c r="S1398" s="215"/>
      <c r="T1398" s="215"/>
      <c r="AP1398"/>
      <c r="AQ1398"/>
    </row>
    <row r="1399" spans="1:43" ht="14.4" x14ac:dyDescent="0.3">
      <c r="A1399" s="214"/>
      <c r="B1399" s="215"/>
      <c r="C1399" s="215"/>
      <c r="D1399" s="215"/>
      <c r="E1399" s="215"/>
      <c r="F1399" s="221"/>
      <c r="G1399" s="215"/>
      <c r="H1399" s="215"/>
      <c r="I1399" s="215"/>
      <c r="J1399" s="215"/>
      <c r="K1399" s="214"/>
      <c r="L1399" s="215"/>
      <c r="M1399" s="156"/>
      <c r="N1399" s="214"/>
      <c r="O1399" s="214"/>
      <c r="P1399" s="240"/>
      <c r="Q1399" s="215"/>
      <c r="R1399" s="215"/>
      <c r="S1399" s="215"/>
      <c r="T1399" s="215"/>
      <c r="AP1399"/>
      <c r="AQ1399"/>
    </row>
    <row r="1400" spans="1:43" ht="14.4" x14ac:dyDescent="0.3">
      <c r="A1400" s="214"/>
      <c r="B1400" s="215"/>
      <c r="C1400" s="215"/>
      <c r="D1400" s="215"/>
      <c r="E1400" s="215"/>
      <c r="F1400" s="221"/>
      <c r="G1400" s="215"/>
      <c r="H1400" s="215"/>
      <c r="I1400" s="215"/>
      <c r="J1400" s="215"/>
      <c r="K1400" s="159"/>
      <c r="L1400" s="215"/>
      <c r="M1400" s="156"/>
      <c r="N1400" s="214"/>
      <c r="O1400" s="214"/>
      <c r="P1400" s="240"/>
      <c r="Q1400" s="215"/>
      <c r="R1400" s="215"/>
      <c r="S1400" s="215"/>
      <c r="T1400" s="215"/>
      <c r="AP1400"/>
      <c r="AQ1400"/>
    </row>
    <row r="1401" spans="1:43" ht="14.4" x14ac:dyDescent="0.3">
      <c r="A1401" s="214"/>
      <c r="B1401" s="215"/>
      <c r="C1401" s="215"/>
      <c r="D1401" s="215"/>
      <c r="E1401" s="215"/>
      <c r="F1401" s="221"/>
      <c r="G1401" s="215"/>
      <c r="H1401" s="215"/>
      <c r="I1401" s="215"/>
      <c r="J1401" s="215"/>
      <c r="K1401" s="156"/>
      <c r="L1401" s="215"/>
      <c r="M1401" s="156"/>
      <c r="N1401" s="214"/>
      <c r="O1401" s="214"/>
      <c r="P1401" s="240"/>
      <c r="Q1401" s="215"/>
      <c r="R1401" s="215"/>
      <c r="S1401" s="215"/>
      <c r="T1401" s="215"/>
      <c r="AP1401"/>
      <c r="AQ1401"/>
    </row>
    <row r="1402" spans="1:43" ht="14.4" x14ac:dyDescent="0.3">
      <c r="A1402" s="214"/>
      <c r="B1402" s="215"/>
      <c r="C1402" s="215"/>
      <c r="D1402" s="215"/>
      <c r="E1402" s="215"/>
      <c r="F1402" s="221"/>
      <c r="G1402" s="215"/>
      <c r="H1402" s="215"/>
      <c r="I1402" s="215"/>
      <c r="J1402" s="215"/>
      <c r="K1402" s="222"/>
      <c r="L1402" s="215"/>
      <c r="M1402" s="156"/>
      <c r="N1402" s="214"/>
      <c r="O1402" s="214"/>
      <c r="P1402" s="240"/>
      <c r="Q1402" s="215"/>
      <c r="R1402" s="215"/>
      <c r="S1402" s="215"/>
      <c r="T1402" s="215"/>
      <c r="AP1402"/>
      <c r="AQ1402"/>
    </row>
    <row r="1403" spans="1:43" ht="14.4" x14ac:dyDescent="0.3">
      <c r="A1403" s="214"/>
      <c r="B1403" s="215"/>
      <c r="C1403" s="215"/>
      <c r="D1403" s="215"/>
      <c r="E1403" s="215"/>
      <c r="F1403" s="221"/>
      <c r="G1403" s="215"/>
      <c r="H1403" s="215"/>
      <c r="I1403" s="215"/>
      <c r="J1403" s="215"/>
      <c r="K1403" s="214"/>
      <c r="L1403" s="215"/>
      <c r="M1403" s="156"/>
      <c r="N1403" s="214"/>
      <c r="O1403" s="214"/>
      <c r="P1403" s="240"/>
      <c r="Q1403" s="215"/>
      <c r="R1403" s="215"/>
      <c r="S1403" s="215"/>
      <c r="T1403" s="215"/>
      <c r="AP1403"/>
      <c r="AQ1403"/>
    </row>
    <row r="1404" spans="1:43" ht="14.4" x14ac:dyDescent="0.3">
      <c r="A1404" s="214"/>
      <c r="B1404" s="215"/>
      <c r="C1404" s="215"/>
      <c r="D1404" s="215"/>
      <c r="E1404" s="215"/>
      <c r="F1404" s="221"/>
      <c r="G1404" s="215"/>
      <c r="H1404" s="215"/>
      <c r="I1404" s="215"/>
      <c r="J1404" s="215"/>
      <c r="K1404" s="214"/>
      <c r="L1404" s="215"/>
      <c r="M1404" s="156"/>
      <c r="N1404" s="214"/>
      <c r="O1404" s="214"/>
      <c r="P1404" s="240"/>
      <c r="Q1404" s="215"/>
      <c r="R1404" s="215"/>
      <c r="S1404" s="215"/>
      <c r="T1404" s="215"/>
      <c r="AP1404"/>
      <c r="AQ1404"/>
    </row>
    <row r="1405" spans="1:43" ht="14.4" x14ac:dyDescent="0.3">
      <c r="A1405" s="214"/>
      <c r="B1405" s="215"/>
      <c r="C1405" s="215"/>
      <c r="D1405" s="215"/>
      <c r="E1405" s="215"/>
      <c r="F1405" s="221"/>
      <c r="G1405" s="215"/>
      <c r="H1405" s="215"/>
      <c r="I1405" s="215"/>
      <c r="J1405" s="215"/>
      <c r="K1405" s="214"/>
      <c r="L1405" s="215"/>
      <c r="M1405" s="156"/>
      <c r="N1405" s="214"/>
      <c r="O1405" s="214"/>
      <c r="P1405" s="240"/>
      <c r="Q1405" s="215"/>
      <c r="R1405" s="215"/>
      <c r="S1405" s="215"/>
      <c r="T1405" s="215"/>
      <c r="AP1405"/>
      <c r="AQ1405"/>
    </row>
    <row r="1406" spans="1:43" ht="14.4" x14ac:dyDescent="0.3">
      <c r="A1406" s="214"/>
      <c r="B1406" s="215"/>
      <c r="C1406" s="215"/>
      <c r="D1406" s="215"/>
      <c r="E1406" s="215"/>
      <c r="F1406" s="221"/>
      <c r="G1406" s="215"/>
      <c r="H1406" s="215"/>
      <c r="I1406" s="215"/>
      <c r="J1406" s="215"/>
      <c r="K1406" s="214"/>
      <c r="L1406" s="215"/>
      <c r="M1406" s="156"/>
      <c r="N1406" s="214"/>
      <c r="O1406" s="214"/>
      <c r="P1406" s="240"/>
      <c r="Q1406" s="215"/>
      <c r="R1406" s="215"/>
      <c r="S1406" s="215"/>
      <c r="T1406" s="215"/>
      <c r="AP1406"/>
      <c r="AQ1406"/>
    </row>
    <row r="1407" spans="1:43" ht="14.4" x14ac:dyDescent="0.3">
      <c r="A1407" s="214"/>
      <c r="B1407" s="215"/>
      <c r="C1407" s="215"/>
      <c r="D1407" s="215"/>
      <c r="E1407" s="215"/>
      <c r="F1407" s="221"/>
      <c r="G1407" s="215"/>
      <c r="H1407" s="215"/>
      <c r="I1407" s="215"/>
      <c r="J1407" s="215"/>
      <c r="K1407" s="214"/>
      <c r="L1407" s="215"/>
      <c r="M1407" s="156"/>
      <c r="N1407" s="214"/>
      <c r="O1407" s="214"/>
      <c r="P1407" s="240"/>
      <c r="Q1407" s="215"/>
      <c r="R1407" s="215"/>
      <c r="S1407" s="215"/>
      <c r="T1407" s="215"/>
      <c r="AP1407"/>
      <c r="AQ1407"/>
    </row>
    <row r="1408" spans="1:43" ht="14.4" x14ac:dyDescent="0.3">
      <c r="A1408" s="214"/>
      <c r="B1408" s="215"/>
      <c r="C1408" s="215"/>
      <c r="D1408" s="215"/>
      <c r="E1408" s="215"/>
      <c r="F1408" s="221"/>
      <c r="G1408" s="215"/>
      <c r="H1408" s="215"/>
      <c r="I1408" s="215"/>
      <c r="J1408" s="215"/>
      <c r="K1408" s="214"/>
      <c r="L1408" s="215"/>
      <c r="M1408" s="156"/>
      <c r="N1408" s="214"/>
      <c r="O1408" s="214"/>
      <c r="P1408" s="240"/>
      <c r="Q1408" s="215"/>
      <c r="R1408" s="215"/>
      <c r="S1408" s="215"/>
      <c r="T1408" s="215"/>
      <c r="AP1408"/>
      <c r="AQ1408"/>
    </row>
    <row r="1409" spans="1:43" ht="14.4" x14ac:dyDescent="0.3">
      <c r="A1409" s="214"/>
      <c r="B1409" s="215"/>
      <c r="C1409" s="215"/>
      <c r="D1409" s="215"/>
      <c r="E1409" s="215"/>
      <c r="F1409" s="221"/>
      <c r="G1409" s="215"/>
      <c r="H1409" s="215"/>
      <c r="I1409" s="215"/>
      <c r="J1409" s="215"/>
      <c r="K1409" s="214"/>
      <c r="L1409" s="215"/>
      <c r="M1409" s="156"/>
      <c r="N1409" s="214"/>
      <c r="O1409" s="214"/>
      <c r="P1409" s="240"/>
      <c r="Q1409" s="215"/>
      <c r="R1409" s="215"/>
      <c r="S1409" s="215"/>
      <c r="T1409" s="215"/>
      <c r="AP1409"/>
      <c r="AQ1409"/>
    </row>
    <row r="1410" spans="1:43" ht="14.4" x14ac:dyDescent="0.3">
      <c r="A1410" s="214"/>
      <c r="B1410" s="215"/>
      <c r="C1410" s="215"/>
      <c r="D1410" s="215"/>
      <c r="E1410" s="215"/>
      <c r="F1410" s="221"/>
      <c r="G1410" s="215"/>
      <c r="H1410" s="215"/>
      <c r="I1410" s="215"/>
      <c r="J1410" s="215"/>
      <c r="K1410" s="214"/>
      <c r="L1410" s="215"/>
      <c r="M1410" s="156"/>
      <c r="N1410" s="214"/>
      <c r="O1410" s="214"/>
      <c r="P1410" s="240"/>
      <c r="Q1410" s="215"/>
      <c r="R1410" s="215"/>
      <c r="S1410" s="215"/>
      <c r="T1410" s="215"/>
      <c r="AP1410"/>
      <c r="AQ1410"/>
    </row>
    <row r="1411" spans="1:43" ht="14.4" x14ac:dyDescent="0.3">
      <c r="A1411" s="214"/>
      <c r="B1411" s="215"/>
      <c r="C1411" s="215"/>
      <c r="D1411" s="215"/>
      <c r="E1411" s="215"/>
      <c r="F1411" s="221"/>
      <c r="G1411" s="215"/>
      <c r="H1411" s="215"/>
      <c r="I1411" s="215"/>
      <c r="J1411" s="215"/>
      <c r="K1411" s="214"/>
      <c r="L1411" s="215"/>
      <c r="M1411" s="156"/>
      <c r="N1411" s="214"/>
      <c r="O1411" s="214"/>
      <c r="P1411" s="240"/>
      <c r="Q1411" s="215"/>
      <c r="R1411" s="215"/>
      <c r="S1411" s="215"/>
      <c r="T1411" s="215"/>
      <c r="AP1411"/>
      <c r="AQ1411"/>
    </row>
    <row r="1412" spans="1:43" ht="14.4" x14ac:dyDescent="0.3">
      <c r="A1412" s="214"/>
      <c r="B1412" s="215"/>
      <c r="C1412" s="215"/>
      <c r="D1412" s="215"/>
      <c r="E1412" s="215"/>
      <c r="F1412" s="221"/>
      <c r="G1412" s="215"/>
      <c r="H1412" s="215"/>
      <c r="I1412" s="215"/>
      <c r="J1412" s="215"/>
      <c r="K1412" s="214"/>
      <c r="L1412" s="215"/>
      <c r="M1412" s="156"/>
      <c r="N1412" s="214"/>
      <c r="O1412" s="214"/>
      <c r="P1412" s="240"/>
      <c r="Q1412" s="215"/>
      <c r="R1412" s="215"/>
      <c r="S1412" s="215"/>
      <c r="T1412" s="215"/>
      <c r="AP1412"/>
      <c r="AQ1412"/>
    </row>
    <row r="1413" spans="1:43" ht="14.4" x14ac:dyDescent="0.3">
      <c r="A1413" s="214"/>
      <c r="B1413" s="215"/>
      <c r="C1413" s="215"/>
      <c r="D1413" s="215"/>
      <c r="E1413" s="215"/>
      <c r="F1413" s="221"/>
      <c r="G1413" s="215"/>
      <c r="H1413" s="215"/>
      <c r="I1413" s="215"/>
      <c r="J1413" s="215"/>
      <c r="K1413" s="214"/>
      <c r="L1413" s="215"/>
      <c r="M1413" s="222"/>
      <c r="N1413" s="214"/>
      <c r="O1413" s="214"/>
      <c r="P1413" s="240"/>
      <c r="Q1413" s="215"/>
      <c r="R1413" s="215"/>
      <c r="S1413" s="215"/>
      <c r="T1413" s="215"/>
      <c r="AP1413"/>
      <c r="AQ1413"/>
    </row>
    <row r="1414" spans="1:43" ht="14.4" x14ac:dyDescent="0.3">
      <c r="A1414" s="214"/>
      <c r="B1414" s="215"/>
      <c r="C1414" s="215"/>
      <c r="D1414" s="215"/>
      <c r="E1414" s="215"/>
      <c r="F1414" s="221"/>
      <c r="G1414" s="215"/>
      <c r="H1414" s="215"/>
      <c r="I1414" s="215"/>
      <c r="J1414" s="215"/>
      <c r="K1414" s="214"/>
      <c r="L1414" s="215"/>
      <c r="M1414" s="219"/>
      <c r="N1414" s="214"/>
      <c r="O1414" s="214"/>
      <c r="P1414" s="240"/>
      <c r="Q1414" s="215"/>
      <c r="R1414" s="215"/>
      <c r="S1414" s="215"/>
      <c r="T1414" s="215"/>
      <c r="AP1414"/>
      <c r="AQ1414"/>
    </row>
    <row r="1415" spans="1:43" ht="14.4" x14ac:dyDescent="0.3">
      <c r="A1415" s="214"/>
      <c r="B1415" s="215"/>
      <c r="C1415" s="215"/>
      <c r="D1415" s="215"/>
      <c r="E1415" s="215"/>
      <c r="F1415" s="221"/>
      <c r="G1415" s="215"/>
      <c r="H1415" s="215"/>
      <c r="I1415" s="215"/>
      <c r="J1415" s="215"/>
      <c r="K1415" s="214"/>
      <c r="L1415" s="215"/>
      <c r="M1415" s="226"/>
      <c r="N1415" s="214"/>
      <c r="O1415" s="214"/>
      <c r="P1415" s="240"/>
      <c r="Q1415" s="215"/>
      <c r="R1415" s="215"/>
      <c r="S1415" s="215"/>
      <c r="T1415" s="215"/>
      <c r="AP1415"/>
      <c r="AQ1415"/>
    </row>
    <row r="1416" spans="1:43" ht="14.4" x14ac:dyDescent="0.3">
      <c r="A1416" s="214"/>
      <c r="B1416" s="215"/>
      <c r="C1416" s="215"/>
      <c r="D1416" s="215"/>
      <c r="E1416" s="215"/>
      <c r="F1416" s="221"/>
      <c r="G1416" s="215"/>
      <c r="H1416" s="215"/>
      <c r="I1416" s="215"/>
      <c r="J1416" s="215"/>
      <c r="K1416" s="214"/>
      <c r="L1416" s="215"/>
      <c r="M1416" s="156"/>
      <c r="N1416" s="214"/>
      <c r="O1416" s="214"/>
      <c r="P1416" s="240"/>
      <c r="Q1416" s="215"/>
      <c r="R1416" s="215"/>
      <c r="S1416" s="215"/>
      <c r="T1416" s="215"/>
      <c r="AP1416"/>
      <c r="AQ1416"/>
    </row>
    <row r="1417" spans="1:43" ht="14.4" x14ac:dyDescent="0.3">
      <c r="A1417" s="214"/>
      <c r="B1417" s="215"/>
      <c r="C1417" s="215"/>
      <c r="D1417" s="215"/>
      <c r="E1417" s="215"/>
      <c r="F1417" s="221"/>
      <c r="G1417" s="215"/>
      <c r="H1417" s="215"/>
      <c r="I1417" s="215"/>
      <c r="J1417" s="215"/>
      <c r="K1417" s="214"/>
      <c r="L1417" s="215"/>
      <c r="M1417" s="156"/>
      <c r="N1417" s="214"/>
      <c r="O1417" s="214"/>
      <c r="P1417" s="240"/>
      <c r="Q1417" s="215"/>
      <c r="R1417" s="215"/>
      <c r="S1417" s="215"/>
      <c r="T1417" s="215"/>
      <c r="AP1417"/>
      <c r="AQ1417"/>
    </row>
    <row r="1418" spans="1:43" ht="14.4" x14ac:dyDescent="0.3">
      <c r="A1418" s="214"/>
      <c r="B1418" s="215"/>
      <c r="C1418" s="215"/>
      <c r="D1418" s="215"/>
      <c r="E1418" s="215"/>
      <c r="F1418" s="221"/>
      <c r="G1418" s="215"/>
      <c r="H1418" s="215"/>
      <c r="I1418" s="215"/>
      <c r="J1418" s="215"/>
      <c r="K1418" s="214"/>
      <c r="L1418" s="215"/>
      <c r="M1418" s="156"/>
      <c r="N1418" s="214"/>
      <c r="O1418" s="214"/>
      <c r="P1418" s="240"/>
      <c r="Q1418" s="215"/>
      <c r="R1418" s="215"/>
      <c r="S1418" s="215"/>
      <c r="T1418" s="215"/>
      <c r="AP1418"/>
      <c r="AQ1418"/>
    </row>
    <row r="1419" spans="1:43" ht="14.4" x14ac:dyDescent="0.3">
      <c r="A1419" s="214"/>
      <c r="B1419" s="215"/>
      <c r="C1419" s="215"/>
      <c r="D1419" s="215"/>
      <c r="E1419" s="215"/>
      <c r="F1419" s="221"/>
      <c r="G1419" s="215"/>
      <c r="H1419" s="215"/>
      <c r="I1419" s="215"/>
      <c r="J1419" s="215"/>
      <c r="K1419" s="214"/>
      <c r="L1419" s="215"/>
      <c r="M1419" s="222"/>
      <c r="N1419" s="214"/>
      <c r="O1419" s="214"/>
      <c r="P1419" s="240"/>
      <c r="Q1419" s="215"/>
      <c r="R1419" s="215"/>
      <c r="S1419" s="215"/>
      <c r="T1419" s="215"/>
      <c r="AP1419"/>
      <c r="AQ1419"/>
    </row>
    <row r="1420" spans="1:43" ht="14.4" x14ac:dyDescent="0.3">
      <c r="A1420" s="214"/>
      <c r="B1420" s="215"/>
      <c r="C1420" s="215"/>
      <c r="D1420" s="215"/>
      <c r="E1420" s="215"/>
      <c r="F1420" s="221"/>
      <c r="G1420" s="215"/>
      <c r="H1420" s="215"/>
      <c r="I1420" s="215"/>
      <c r="J1420" s="215"/>
      <c r="K1420" s="214"/>
      <c r="L1420" s="215"/>
      <c r="M1420" s="226"/>
      <c r="N1420" s="214"/>
      <c r="O1420" s="214"/>
      <c r="P1420" s="240"/>
      <c r="Q1420" s="215"/>
      <c r="R1420" s="215"/>
      <c r="S1420" s="215"/>
      <c r="T1420" s="215"/>
      <c r="AP1420"/>
      <c r="AQ1420"/>
    </row>
    <row r="1421" spans="1:43" ht="14.4" x14ac:dyDescent="0.3">
      <c r="A1421" s="214"/>
      <c r="B1421" s="215"/>
      <c r="C1421" s="215"/>
      <c r="D1421" s="215"/>
      <c r="E1421" s="215"/>
      <c r="F1421" s="221"/>
      <c r="G1421" s="215"/>
      <c r="H1421" s="215"/>
      <c r="I1421" s="215"/>
      <c r="J1421" s="215"/>
      <c r="K1421" s="214"/>
      <c r="L1421" s="215"/>
      <c r="M1421" s="156"/>
      <c r="N1421" s="214"/>
      <c r="O1421" s="214"/>
      <c r="P1421" s="240"/>
      <c r="Q1421" s="215"/>
      <c r="R1421" s="215"/>
      <c r="S1421" s="215"/>
      <c r="T1421" s="215"/>
      <c r="AP1421"/>
      <c r="AQ1421"/>
    </row>
    <row r="1422" spans="1:43" ht="14.4" x14ac:dyDescent="0.3">
      <c r="A1422" s="214"/>
      <c r="B1422" s="215"/>
      <c r="C1422" s="215"/>
      <c r="D1422" s="215"/>
      <c r="E1422" s="215"/>
      <c r="F1422" s="221"/>
      <c r="G1422" s="215"/>
      <c r="H1422" s="215"/>
      <c r="I1422" s="215"/>
      <c r="J1422" s="215"/>
      <c r="K1422" s="214"/>
      <c r="L1422" s="215"/>
      <c r="M1422" s="156"/>
      <c r="N1422" s="214"/>
      <c r="O1422" s="214"/>
      <c r="P1422" s="240"/>
      <c r="Q1422" s="215"/>
      <c r="R1422" s="215"/>
      <c r="S1422" s="215"/>
      <c r="T1422" s="215"/>
      <c r="AP1422"/>
      <c r="AQ1422"/>
    </row>
    <row r="1423" spans="1:43" ht="14.4" x14ac:dyDescent="0.3">
      <c r="A1423" s="214"/>
      <c r="B1423" s="215"/>
      <c r="C1423" s="215"/>
      <c r="D1423" s="215"/>
      <c r="E1423" s="215"/>
      <c r="F1423" s="221"/>
      <c r="G1423" s="215"/>
      <c r="H1423" s="215"/>
      <c r="I1423" s="215"/>
      <c r="J1423" s="215"/>
      <c r="K1423" s="214"/>
      <c r="L1423" s="215"/>
      <c r="M1423" s="156"/>
      <c r="N1423" s="214"/>
      <c r="O1423" s="214"/>
      <c r="P1423" s="240"/>
      <c r="Q1423" s="215"/>
      <c r="R1423" s="215"/>
      <c r="S1423" s="215"/>
      <c r="T1423" s="215"/>
      <c r="AP1423"/>
      <c r="AQ1423"/>
    </row>
    <row r="1424" spans="1:43" ht="14.4" x14ac:dyDescent="0.3">
      <c r="A1424" s="214"/>
      <c r="B1424" s="215"/>
      <c r="C1424" s="215"/>
      <c r="D1424" s="215"/>
      <c r="E1424" s="215"/>
      <c r="F1424" s="221"/>
      <c r="G1424" s="215"/>
      <c r="H1424" s="215"/>
      <c r="I1424" s="215"/>
      <c r="J1424" s="215"/>
      <c r="K1424" s="214"/>
      <c r="L1424" s="215"/>
      <c r="M1424" s="156"/>
      <c r="N1424" s="214"/>
      <c r="O1424" s="214"/>
      <c r="P1424" s="240"/>
      <c r="Q1424" s="215"/>
      <c r="R1424" s="215"/>
      <c r="S1424" s="215"/>
      <c r="T1424" s="215"/>
      <c r="AP1424"/>
      <c r="AQ1424"/>
    </row>
    <row r="1425" spans="1:43" ht="14.4" x14ac:dyDescent="0.3">
      <c r="A1425" s="214"/>
      <c r="B1425" s="215"/>
      <c r="C1425" s="215"/>
      <c r="D1425" s="215"/>
      <c r="E1425" s="215"/>
      <c r="F1425" s="221"/>
      <c r="G1425" s="215"/>
      <c r="H1425" s="215"/>
      <c r="I1425" s="215"/>
      <c r="J1425" s="215"/>
      <c r="K1425" s="214"/>
      <c r="L1425" s="215"/>
      <c r="M1425" s="156"/>
      <c r="N1425" s="214"/>
      <c r="O1425" s="214"/>
      <c r="P1425" s="240"/>
      <c r="Q1425" s="215"/>
      <c r="R1425" s="215"/>
      <c r="S1425" s="215"/>
      <c r="T1425" s="215"/>
      <c r="AP1425"/>
      <c r="AQ1425"/>
    </row>
    <row r="1426" spans="1:43" ht="14.4" x14ac:dyDescent="0.3">
      <c r="A1426" s="214"/>
      <c r="B1426" s="215"/>
      <c r="C1426" s="215"/>
      <c r="D1426" s="215"/>
      <c r="E1426" s="215"/>
      <c r="F1426" s="221"/>
      <c r="G1426" s="215"/>
      <c r="H1426" s="215"/>
      <c r="I1426" s="215"/>
      <c r="J1426" s="215"/>
      <c r="K1426" s="214"/>
      <c r="L1426" s="215"/>
      <c r="M1426" s="156"/>
      <c r="N1426" s="214"/>
      <c r="O1426" s="214"/>
      <c r="P1426" s="240"/>
      <c r="Q1426" s="215"/>
      <c r="R1426" s="215"/>
      <c r="S1426" s="215"/>
      <c r="T1426" s="215"/>
      <c r="AP1426"/>
      <c r="AQ1426"/>
    </row>
    <row r="1427" spans="1:43" ht="14.4" x14ac:dyDescent="0.3">
      <c r="A1427" s="214"/>
      <c r="B1427" s="215"/>
      <c r="C1427" s="215"/>
      <c r="D1427" s="215"/>
      <c r="E1427" s="215"/>
      <c r="F1427" s="221"/>
      <c r="G1427" s="215"/>
      <c r="H1427" s="215"/>
      <c r="I1427" s="215"/>
      <c r="J1427" s="215"/>
      <c r="K1427" s="214"/>
      <c r="L1427" s="215"/>
      <c r="M1427" s="156"/>
      <c r="N1427" s="214"/>
      <c r="O1427" s="214"/>
      <c r="P1427" s="240"/>
      <c r="Q1427" s="215"/>
      <c r="R1427" s="215"/>
      <c r="S1427" s="215"/>
      <c r="T1427" s="215"/>
      <c r="AP1427"/>
      <c r="AQ1427"/>
    </row>
    <row r="1428" spans="1:43" ht="14.4" x14ac:dyDescent="0.3">
      <c r="A1428" s="214"/>
      <c r="B1428" s="215"/>
      <c r="C1428" s="215"/>
      <c r="D1428" s="215"/>
      <c r="E1428" s="215"/>
      <c r="F1428" s="221"/>
      <c r="G1428" s="215"/>
      <c r="H1428" s="215"/>
      <c r="I1428" s="215"/>
      <c r="J1428" s="215"/>
      <c r="K1428" s="214"/>
      <c r="L1428" s="215"/>
      <c r="M1428" s="222"/>
      <c r="N1428" s="214"/>
      <c r="O1428" s="214"/>
      <c r="P1428" s="240"/>
      <c r="Q1428" s="215"/>
      <c r="R1428" s="215"/>
      <c r="S1428" s="215"/>
      <c r="T1428" s="215"/>
      <c r="AP1428"/>
      <c r="AQ1428"/>
    </row>
    <row r="1429" spans="1:43" ht="14.4" x14ac:dyDescent="0.3">
      <c r="A1429" s="214"/>
      <c r="B1429" s="215"/>
      <c r="C1429" s="215"/>
      <c r="D1429" s="215"/>
      <c r="E1429" s="215"/>
      <c r="F1429" s="221"/>
      <c r="G1429" s="215"/>
      <c r="H1429" s="215"/>
      <c r="I1429" s="215"/>
      <c r="J1429" s="215"/>
      <c r="K1429" s="214"/>
      <c r="L1429" s="215"/>
      <c r="M1429" s="226"/>
      <c r="N1429" s="214"/>
      <c r="O1429" s="214"/>
      <c r="P1429" s="240"/>
      <c r="Q1429" s="215"/>
      <c r="R1429" s="215"/>
      <c r="S1429" s="215"/>
      <c r="T1429" s="215"/>
      <c r="AP1429"/>
      <c r="AQ1429"/>
    </row>
    <row r="1430" spans="1:43" ht="14.4" x14ac:dyDescent="0.3">
      <c r="A1430" s="214"/>
      <c r="B1430" s="215"/>
      <c r="C1430" s="215"/>
      <c r="D1430" s="215"/>
      <c r="E1430" s="215"/>
      <c r="F1430" s="221"/>
      <c r="G1430" s="215"/>
      <c r="H1430" s="215"/>
      <c r="I1430" s="215"/>
      <c r="J1430" s="215"/>
      <c r="K1430" s="214"/>
      <c r="L1430" s="215"/>
      <c r="M1430" s="156"/>
      <c r="N1430" s="214"/>
      <c r="O1430" s="214"/>
      <c r="P1430" s="240"/>
      <c r="Q1430" s="215"/>
      <c r="R1430" s="215"/>
      <c r="S1430" s="215"/>
      <c r="T1430" s="215"/>
      <c r="AP1430"/>
      <c r="AQ1430"/>
    </row>
    <row r="1431" spans="1:43" ht="14.4" x14ac:dyDescent="0.3">
      <c r="A1431" s="214"/>
      <c r="B1431" s="215"/>
      <c r="C1431" s="215"/>
      <c r="D1431" s="215"/>
      <c r="E1431" s="215"/>
      <c r="F1431" s="221"/>
      <c r="G1431" s="215"/>
      <c r="H1431" s="215"/>
      <c r="I1431" s="215"/>
      <c r="J1431" s="215"/>
      <c r="K1431" s="214"/>
      <c r="L1431" s="215"/>
      <c r="M1431" s="156"/>
      <c r="N1431" s="214"/>
      <c r="O1431" s="214"/>
      <c r="P1431" s="240"/>
      <c r="Q1431" s="215"/>
      <c r="R1431" s="215"/>
      <c r="S1431" s="215"/>
      <c r="T1431" s="215"/>
      <c r="AP1431"/>
      <c r="AQ1431"/>
    </row>
    <row r="1432" spans="1:43" ht="14.4" x14ac:dyDescent="0.3">
      <c r="A1432" s="214"/>
      <c r="B1432" s="215"/>
      <c r="C1432" s="215"/>
      <c r="D1432" s="215"/>
      <c r="E1432" s="215"/>
      <c r="F1432" s="221"/>
      <c r="G1432" s="215"/>
      <c r="H1432" s="215"/>
      <c r="I1432" s="215"/>
      <c r="J1432" s="215"/>
      <c r="K1432" s="214"/>
      <c r="L1432" s="215"/>
      <c r="M1432" s="156"/>
      <c r="N1432" s="214"/>
      <c r="O1432" s="214"/>
      <c r="P1432" s="240"/>
      <c r="Q1432" s="215"/>
      <c r="R1432" s="215"/>
      <c r="S1432" s="215"/>
      <c r="T1432" s="215"/>
      <c r="AP1432"/>
      <c r="AQ1432"/>
    </row>
    <row r="1433" spans="1:43" ht="14.4" x14ac:dyDescent="0.3">
      <c r="A1433" s="214"/>
      <c r="B1433" s="215"/>
      <c r="C1433" s="215"/>
      <c r="D1433" s="215"/>
      <c r="E1433" s="215"/>
      <c r="F1433" s="221"/>
      <c r="G1433" s="215"/>
      <c r="H1433" s="215"/>
      <c r="I1433" s="215"/>
      <c r="J1433" s="215"/>
      <c r="K1433" s="214"/>
      <c r="L1433" s="215"/>
      <c r="M1433" s="222"/>
      <c r="N1433" s="214"/>
      <c r="O1433" s="214"/>
      <c r="P1433" s="240"/>
      <c r="Q1433" s="215"/>
      <c r="R1433" s="215"/>
      <c r="S1433" s="215"/>
      <c r="T1433" s="215"/>
      <c r="AP1433"/>
      <c r="AQ1433"/>
    </row>
    <row r="1434" spans="1:43" ht="14.4" x14ac:dyDescent="0.3">
      <c r="A1434" s="214"/>
      <c r="B1434" s="215"/>
      <c r="C1434" s="215"/>
      <c r="D1434" s="215"/>
      <c r="E1434" s="215"/>
      <c r="F1434" s="221"/>
      <c r="G1434" s="215"/>
      <c r="H1434" s="215"/>
      <c r="I1434" s="215"/>
      <c r="J1434" s="215"/>
      <c r="K1434" s="214"/>
      <c r="L1434" s="215"/>
      <c r="M1434" s="226"/>
      <c r="N1434" s="214"/>
      <c r="O1434" s="214"/>
      <c r="P1434" s="240"/>
      <c r="Q1434" s="215"/>
      <c r="R1434" s="215"/>
      <c r="S1434" s="215"/>
      <c r="T1434" s="215"/>
      <c r="AP1434"/>
      <c r="AQ1434"/>
    </row>
    <row r="1435" spans="1:43" ht="14.4" x14ac:dyDescent="0.3">
      <c r="A1435" s="214"/>
      <c r="B1435" s="215"/>
      <c r="C1435" s="215"/>
      <c r="D1435" s="215"/>
      <c r="E1435" s="215"/>
      <c r="F1435" s="221"/>
      <c r="G1435" s="215"/>
      <c r="H1435" s="215"/>
      <c r="I1435" s="215"/>
      <c r="J1435" s="215"/>
      <c r="K1435" s="159"/>
      <c r="L1435" s="215"/>
      <c r="M1435" s="156"/>
      <c r="N1435" s="214"/>
      <c r="O1435" s="214"/>
      <c r="P1435" s="240"/>
      <c r="Q1435" s="215"/>
      <c r="R1435" s="215"/>
      <c r="S1435" s="215"/>
      <c r="T1435" s="215"/>
      <c r="AP1435"/>
      <c r="AQ1435"/>
    </row>
    <row r="1436" spans="1:43" ht="14.4" x14ac:dyDescent="0.3">
      <c r="A1436" s="214"/>
      <c r="B1436" s="215"/>
      <c r="C1436" s="215"/>
      <c r="D1436" s="215"/>
      <c r="E1436" s="215"/>
      <c r="F1436" s="221"/>
      <c r="G1436" s="215"/>
      <c r="H1436" s="215"/>
      <c r="I1436" s="215"/>
      <c r="J1436" s="215"/>
      <c r="K1436" s="222"/>
      <c r="L1436" s="215"/>
      <c r="M1436" s="156"/>
      <c r="N1436" s="214"/>
      <c r="O1436" s="214"/>
      <c r="P1436" s="240"/>
      <c r="Q1436" s="215"/>
      <c r="R1436" s="215"/>
      <c r="S1436" s="215"/>
      <c r="T1436" s="215"/>
      <c r="AP1436"/>
      <c r="AQ1436"/>
    </row>
    <row r="1437" spans="1:43" ht="14.4" x14ac:dyDescent="0.3">
      <c r="A1437" s="214"/>
      <c r="B1437" s="215"/>
      <c r="C1437" s="215"/>
      <c r="D1437" s="215"/>
      <c r="E1437" s="215"/>
      <c r="F1437" s="221"/>
      <c r="G1437" s="215"/>
      <c r="H1437" s="215"/>
      <c r="I1437" s="215"/>
      <c r="J1437" s="215"/>
      <c r="K1437" s="214"/>
      <c r="L1437" s="215"/>
      <c r="M1437" s="156"/>
      <c r="N1437" s="214"/>
      <c r="O1437" s="214"/>
      <c r="P1437" s="240"/>
      <c r="Q1437" s="215"/>
      <c r="R1437" s="215"/>
      <c r="S1437" s="215"/>
      <c r="T1437" s="215"/>
      <c r="AP1437"/>
      <c r="AQ1437"/>
    </row>
    <row r="1438" spans="1:43" ht="14.4" x14ac:dyDescent="0.3">
      <c r="A1438" s="214"/>
      <c r="B1438" s="215"/>
      <c r="C1438" s="215"/>
      <c r="D1438" s="215"/>
      <c r="E1438" s="215"/>
      <c r="F1438" s="221"/>
      <c r="G1438" s="215"/>
      <c r="H1438" s="215"/>
      <c r="I1438" s="215"/>
      <c r="J1438" s="215"/>
      <c r="K1438" s="214"/>
      <c r="L1438" s="215"/>
      <c r="M1438" s="156"/>
      <c r="N1438" s="214"/>
      <c r="O1438" s="214"/>
      <c r="P1438" s="240"/>
      <c r="Q1438" s="215"/>
      <c r="R1438" s="215"/>
      <c r="S1438" s="215"/>
      <c r="T1438" s="215"/>
      <c r="AP1438"/>
      <c r="AQ1438"/>
    </row>
    <row r="1439" spans="1:43" ht="14.4" x14ac:dyDescent="0.3">
      <c r="A1439" s="214"/>
      <c r="B1439" s="215"/>
      <c r="C1439" s="215"/>
      <c r="D1439" s="215"/>
      <c r="E1439" s="215"/>
      <c r="F1439" s="221"/>
      <c r="G1439" s="215"/>
      <c r="H1439" s="215"/>
      <c r="I1439" s="215"/>
      <c r="J1439" s="215"/>
      <c r="K1439" s="214"/>
      <c r="L1439" s="215"/>
      <c r="M1439" s="156"/>
      <c r="N1439" s="214"/>
      <c r="O1439" s="214"/>
      <c r="P1439" s="240"/>
      <c r="Q1439" s="215"/>
      <c r="R1439" s="215"/>
      <c r="S1439" s="215"/>
      <c r="T1439" s="215"/>
      <c r="AP1439"/>
      <c r="AQ1439"/>
    </row>
    <row r="1440" spans="1:43" ht="14.4" x14ac:dyDescent="0.3">
      <c r="A1440" s="214"/>
      <c r="B1440" s="215"/>
      <c r="C1440" s="215"/>
      <c r="D1440" s="215"/>
      <c r="E1440" s="215"/>
      <c r="F1440" s="221"/>
      <c r="G1440" s="215"/>
      <c r="H1440" s="215"/>
      <c r="I1440" s="215"/>
      <c r="J1440" s="215"/>
      <c r="K1440" s="214"/>
      <c r="L1440" s="215"/>
      <c r="M1440" s="156"/>
      <c r="N1440" s="214"/>
      <c r="O1440" s="214"/>
      <c r="P1440" s="240"/>
      <c r="Q1440" s="215"/>
      <c r="R1440" s="215"/>
      <c r="S1440" s="215"/>
      <c r="T1440" s="215"/>
      <c r="AP1440"/>
      <c r="AQ1440"/>
    </row>
    <row r="1441" spans="1:43" ht="14.4" x14ac:dyDescent="0.3">
      <c r="A1441" s="214"/>
      <c r="B1441" s="215"/>
      <c r="C1441" s="215"/>
      <c r="D1441" s="215"/>
      <c r="E1441" s="215"/>
      <c r="F1441" s="221"/>
      <c r="G1441" s="215"/>
      <c r="H1441" s="215"/>
      <c r="I1441" s="215"/>
      <c r="J1441" s="215"/>
      <c r="K1441" s="214"/>
      <c r="L1441" s="215"/>
      <c r="M1441" s="156"/>
      <c r="N1441" s="214"/>
      <c r="O1441" s="214"/>
      <c r="P1441" s="240"/>
      <c r="Q1441" s="215"/>
      <c r="R1441" s="215"/>
      <c r="S1441" s="215"/>
      <c r="T1441" s="215"/>
      <c r="AP1441"/>
      <c r="AQ1441"/>
    </row>
    <row r="1442" spans="1:43" ht="14.4" x14ac:dyDescent="0.3">
      <c r="A1442" s="214"/>
      <c r="B1442" s="215"/>
      <c r="C1442" s="215"/>
      <c r="D1442" s="215"/>
      <c r="E1442" s="215"/>
      <c r="F1442" s="221"/>
      <c r="G1442" s="215"/>
      <c r="H1442" s="215"/>
      <c r="I1442" s="215"/>
      <c r="J1442" s="215"/>
      <c r="K1442" s="214"/>
      <c r="L1442" s="215"/>
      <c r="M1442" s="156"/>
      <c r="N1442" s="214"/>
      <c r="O1442" s="214"/>
      <c r="P1442" s="240"/>
      <c r="Q1442" s="215"/>
      <c r="R1442" s="215"/>
      <c r="S1442" s="215"/>
      <c r="T1442" s="215"/>
      <c r="AP1442"/>
      <c r="AQ1442"/>
    </row>
    <row r="1443" spans="1:43" ht="14.4" x14ac:dyDescent="0.3">
      <c r="A1443" s="214"/>
      <c r="B1443" s="215"/>
      <c r="C1443" s="215"/>
      <c r="D1443" s="215"/>
      <c r="E1443" s="215"/>
      <c r="F1443" s="221"/>
      <c r="G1443" s="215"/>
      <c r="H1443" s="215"/>
      <c r="I1443" s="215"/>
      <c r="J1443" s="215"/>
      <c r="K1443" s="214"/>
      <c r="L1443" s="215"/>
      <c r="M1443" s="156"/>
      <c r="N1443" s="214"/>
      <c r="O1443" s="214"/>
      <c r="P1443" s="240"/>
      <c r="Q1443" s="215"/>
      <c r="R1443" s="215"/>
      <c r="S1443" s="215"/>
      <c r="T1443" s="215"/>
      <c r="AP1443"/>
      <c r="AQ1443"/>
    </row>
    <row r="1444" spans="1:43" ht="14.4" x14ac:dyDescent="0.3">
      <c r="A1444" s="214"/>
      <c r="B1444" s="215"/>
      <c r="C1444" s="215"/>
      <c r="D1444" s="215"/>
      <c r="E1444" s="215"/>
      <c r="F1444" s="221"/>
      <c r="G1444" s="215"/>
      <c r="H1444" s="215"/>
      <c r="I1444" s="215"/>
      <c r="J1444" s="215"/>
      <c r="K1444" s="214"/>
      <c r="L1444" s="215"/>
      <c r="M1444" s="156"/>
      <c r="N1444" s="214"/>
      <c r="O1444" s="214"/>
      <c r="P1444" s="240"/>
      <c r="Q1444" s="215"/>
      <c r="R1444" s="215"/>
      <c r="S1444" s="215"/>
      <c r="T1444" s="215"/>
      <c r="AP1444"/>
      <c r="AQ1444"/>
    </row>
    <row r="1445" spans="1:43" ht="14.4" x14ac:dyDescent="0.3">
      <c r="A1445" s="214"/>
      <c r="B1445" s="215"/>
      <c r="C1445" s="215"/>
      <c r="D1445" s="215"/>
      <c r="E1445" s="215"/>
      <c r="F1445" s="221"/>
      <c r="G1445" s="215"/>
      <c r="H1445" s="215"/>
      <c r="I1445" s="215"/>
      <c r="J1445" s="215"/>
      <c r="K1445" s="214"/>
      <c r="L1445" s="215"/>
      <c r="M1445" s="222"/>
      <c r="N1445" s="214"/>
      <c r="O1445" s="214"/>
      <c r="P1445" s="240"/>
      <c r="Q1445" s="215"/>
      <c r="R1445" s="215"/>
      <c r="S1445" s="215"/>
      <c r="T1445" s="215"/>
      <c r="AP1445"/>
      <c r="AQ1445"/>
    </row>
    <row r="1446" spans="1:43" ht="14.4" x14ac:dyDescent="0.3">
      <c r="A1446" s="214"/>
      <c r="B1446" s="215"/>
      <c r="C1446" s="215"/>
      <c r="D1446" s="215"/>
      <c r="E1446" s="215"/>
      <c r="F1446" s="221"/>
      <c r="G1446" s="215"/>
      <c r="H1446" s="215"/>
      <c r="I1446" s="215"/>
      <c r="J1446" s="215"/>
      <c r="K1446" s="214"/>
      <c r="L1446" s="215"/>
      <c r="M1446" s="226"/>
      <c r="N1446" s="214"/>
      <c r="O1446" s="214"/>
      <c r="P1446" s="240"/>
      <c r="Q1446" s="215"/>
      <c r="R1446" s="215"/>
      <c r="S1446" s="215"/>
      <c r="T1446" s="215"/>
      <c r="AP1446"/>
      <c r="AQ1446"/>
    </row>
    <row r="1447" spans="1:43" ht="14.4" x14ac:dyDescent="0.3">
      <c r="A1447" s="214"/>
      <c r="B1447" s="215"/>
      <c r="C1447" s="215"/>
      <c r="D1447" s="215"/>
      <c r="E1447" s="215"/>
      <c r="F1447" s="221"/>
      <c r="G1447" s="215"/>
      <c r="H1447" s="215"/>
      <c r="I1447" s="215"/>
      <c r="J1447" s="215"/>
      <c r="K1447" s="214"/>
      <c r="L1447" s="215"/>
      <c r="M1447" s="156"/>
      <c r="N1447" s="214"/>
      <c r="O1447" s="214"/>
      <c r="P1447" s="240"/>
      <c r="Q1447" s="215"/>
      <c r="R1447" s="215"/>
      <c r="S1447" s="215"/>
      <c r="T1447" s="215"/>
      <c r="AP1447"/>
      <c r="AQ1447"/>
    </row>
    <row r="1448" spans="1:43" ht="14.4" x14ac:dyDescent="0.3">
      <c r="A1448" s="214"/>
      <c r="B1448" s="215"/>
      <c r="C1448" s="215"/>
      <c r="D1448" s="215"/>
      <c r="E1448" s="215"/>
      <c r="F1448" s="221"/>
      <c r="G1448" s="215"/>
      <c r="H1448" s="215"/>
      <c r="I1448" s="215"/>
      <c r="J1448" s="215"/>
      <c r="K1448" s="214"/>
      <c r="L1448" s="215"/>
      <c r="M1448" s="156"/>
      <c r="N1448" s="214"/>
      <c r="O1448" s="214"/>
      <c r="P1448" s="240"/>
      <c r="Q1448" s="215"/>
      <c r="R1448" s="215"/>
      <c r="S1448" s="215"/>
      <c r="T1448" s="215"/>
      <c r="AP1448"/>
      <c r="AQ1448"/>
    </row>
    <row r="1449" spans="1:43" ht="14.4" x14ac:dyDescent="0.3">
      <c r="A1449" s="214"/>
      <c r="B1449" s="215"/>
      <c r="C1449" s="215"/>
      <c r="D1449" s="215"/>
      <c r="E1449" s="215"/>
      <c r="F1449" s="221"/>
      <c r="G1449" s="215"/>
      <c r="H1449" s="215"/>
      <c r="I1449" s="215"/>
      <c r="J1449" s="215"/>
      <c r="K1449" s="214"/>
      <c r="L1449" s="215"/>
      <c r="M1449" s="156"/>
      <c r="N1449" s="214"/>
      <c r="O1449" s="214"/>
      <c r="P1449" s="240"/>
      <c r="Q1449" s="215"/>
      <c r="R1449" s="215"/>
      <c r="S1449" s="215"/>
      <c r="T1449" s="215"/>
      <c r="AP1449"/>
      <c r="AQ1449"/>
    </row>
    <row r="1450" spans="1:43" ht="14.4" x14ac:dyDescent="0.3">
      <c r="A1450" s="214"/>
      <c r="B1450" s="215"/>
      <c r="C1450" s="215"/>
      <c r="D1450" s="215"/>
      <c r="E1450" s="215"/>
      <c r="F1450" s="221"/>
      <c r="G1450" s="215"/>
      <c r="H1450" s="215"/>
      <c r="I1450" s="215"/>
      <c r="J1450" s="215"/>
      <c r="K1450" s="214"/>
      <c r="L1450" s="215"/>
      <c r="M1450" s="156"/>
      <c r="N1450" s="214"/>
      <c r="O1450" s="214"/>
      <c r="P1450" s="240"/>
      <c r="Q1450" s="215"/>
      <c r="R1450" s="215"/>
      <c r="S1450" s="215"/>
      <c r="T1450" s="215"/>
      <c r="AP1450"/>
      <c r="AQ1450"/>
    </row>
    <row r="1451" spans="1:43" ht="14.4" x14ac:dyDescent="0.3">
      <c r="A1451" s="214"/>
      <c r="B1451" s="215"/>
      <c r="C1451" s="215"/>
      <c r="D1451" s="215"/>
      <c r="E1451" s="215"/>
      <c r="F1451" s="221"/>
      <c r="G1451" s="215"/>
      <c r="H1451" s="215"/>
      <c r="I1451" s="215"/>
      <c r="J1451" s="215"/>
      <c r="K1451" s="214"/>
      <c r="L1451" s="215"/>
      <c r="M1451" s="156"/>
      <c r="N1451" s="214"/>
      <c r="O1451" s="214"/>
      <c r="P1451" s="240"/>
      <c r="Q1451" s="215"/>
      <c r="R1451" s="215"/>
      <c r="S1451" s="215"/>
      <c r="T1451" s="215"/>
      <c r="AP1451"/>
      <c r="AQ1451"/>
    </row>
    <row r="1452" spans="1:43" ht="14.4" x14ac:dyDescent="0.3">
      <c r="A1452" s="214"/>
      <c r="B1452" s="215"/>
      <c r="C1452" s="215"/>
      <c r="D1452" s="215"/>
      <c r="E1452" s="215"/>
      <c r="F1452" s="221"/>
      <c r="G1452" s="215"/>
      <c r="H1452" s="215"/>
      <c r="I1452" s="215"/>
      <c r="J1452" s="215"/>
      <c r="K1452" s="214"/>
      <c r="L1452" s="215"/>
      <c r="M1452" s="156"/>
      <c r="N1452" s="214"/>
      <c r="O1452" s="214"/>
      <c r="P1452" s="240"/>
      <c r="Q1452" s="215"/>
      <c r="R1452" s="215"/>
      <c r="S1452" s="215"/>
      <c r="T1452" s="215"/>
      <c r="AP1452"/>
      <c r="AQ1452"/>
    </row>
    <row r="1453" spans="1:43" ht="14.4" x14ac:dyDescent="0.3">
      <c r="A1453" s="214"/>
      <c r="B1453" s="215"/>
      <c r="C1453" s="215"/>
      <c r="D1453" s="215"/>
      <c r="E1453" s="215"/>
      <c r="F1453" s="221"/>
      <c r="G1453" s="215"/>
      <c r="H1453" s="215"/>
      <c r="I1453" s="215"/>
      <c r="J1453" s="215"/>
      <c r="K1453" s="214"/>
      <c r="L1453" s="215"/>
      <c r="M1453" s="156"/>
      <c r="N1453" s="214"/>
      <c r="O1453" s="214"/>
      <c r="P1453" s="240"/>
      <c r="Q1453" s="215"/>
      <c r="R1453" s="215"/>
      <c r="S1453" s="215"/>
      <c r="T1453" s="215"/>
      <c r="AP1453"/>
      <c r="AQ1453"/>
    </row>
    <row r="1454" spans="1:43" ht="14.4" x14ac:dyDescent="0.3">
      <c r="A1454" s="214"/>
      <c r="B1454" s="215"/>
      <c r="C1454" s="215"/>
      <c r="D1454" s="215"/>
      <c r="E1454" s="215"/>
      <c r="F1454" s="221"/>
      <c r="G1454" s="215"/>
      <c r="H1454" s="215"/>
      <c r="I1454" s="215"/>
      <c r="J1454" s="215"/>
      <c r="K1454" s="214"/>
      <c r="L1454" s="215"/>
      <c r="M1454" s="156"/>
      <c r="N1454" s="214"/>
      <c r="O1454" s="214"/>
      <c r="P1454" s="240"/>
      <c r="Q1454" s="215"/>
      <c r="R1454" s="215"/>
      <c r="S1454" s="215"/>
      <c r="T1454" s="215"/>
      <c r="AP1454"/>
      <c r="AQ1454"/>
    </row>
    <row r="1455" spans="1:43" ht="14.4" x14ac:dyDescent="0.3">
      <c r="A1455" s="214"/>
      <c r="B1455" s="215"/>
      <c r="C1455" s="215"/>
      <c r="D1455" s="215"/>
      <c r="E1455" s="215"/>
      <c r="F1455" s="221"/>
      <c r="G1455" s="215"/>
      <c r="H1455" s="215"/>
      <c r="I1455" s="215"/>
      <c r="J1455" s="215"/>
      <c r="K1455" s="214"/>
      <c r="L1455" s="215"/>
      <c r="M1455" s="156"/>
      <c r="N1455" s="214"/>
      <c r="O1455" s="214"/>
      <c r="P1455" s="240"/>
      <c r="Q1455" s="215"/>
      <c r="R1455" s="215"/>
      <c r="S1455" s="215"/>
      <c r="T1455" s="215"/>
      <c r="AP1455"/>
      <c r="AQ1455"/>
    </row>
    <row r="1456" spans="1:43" ht="14.4" x14ac:dyDescent="0.3">
      <c r="A1456" s="214"/>
      <c r="B1456" s="215"/>
      <c r="C1456" s="215"/>
      <c r="D1456" s="215"/>
      <c r="E1456" s="215"/>
      <c r="F1456" s="221"/>
      <c r="G1456" s="215"/>
      <c r="H1456" s="215"/>
      <c r="I1456" s="215"/>
      <c r="J1456" s="215"/>
      <c r="K1456" s="214"/>
      <c r="L1456" s="215"/>
      <c r="M1456" s="156"/>
      <c r="N1456" s="214"/>
      <c r="O1456" s="214"/>
      <c r="P1456" s="240"/>
      <c r="Q1456" s="215"/>
      <c r="R1456" s="215"/>
      <c r="S1456" s="215"/>
      <c r="T1456" s="215"/>
      <c r="AP1456"/>
      <c r="AQ1456"/>
    </row>
    <row r="1457" spans="1:43" ht="14.4" x14ac:dyDescent="0.3">
      <c r="A1457" s="214"/>
      <c r="B1457" s="215"/>
      <c r="C1457" s="215"/>
      <c r="D1457" s="215"/>
      <c r="E1457" s="215"/>
      <c r="F1457" s="221"/>
      <c r="G1457" s="215"/>
      <c r="H1457" s="215"/>
      <c r="I1457" s="215"/>
      <c r="J1457" s="215"/>
      <c r="K1457" s="214"/>
      <c r="L1457" s="215"/>
      <c r="M1457" s="156"/>
      <c r="N1457" s="214"/>
      <c r="O1457" s="214"/>
      <c r="P1457" s="240"/>
      <c r="Q1457" s="215"/>
      <c r="R1457" s="215"/>
      <c r="S1457" s="215"/>
      <c r="T1457" s="215"/>
      <c r="AP1457"/>
      <c r="AQ1457"/>
    </row>
    <row r="1458" spans="1:43" ht="14.4" x14ac:dyDescent="0.3">
      <c r="A1458" s="214"/>
      <c r="B1458" s="215"/>
      <c r="C1458" s="215"/>
      <c r="D1458" s="215"/>
      <c r="E1458" s="215"/>
      <c r="F1458" s="221"/>
      <c r="G1458" s="215"/>
      <c r="H1458" s="215"/>
      <c r="I1458" s="215"/>
      <c r="J1458" s="215"/>
      <c r="K1458" s="159"/>
      <c r="L1458" s="215"/>
      <c r="M1458" s="156"/>
      <c r="N1458" s="214"/>
      <c r="O1458" s="214"/>
      <c r="P1458" s="240"/>
      <c r="Q1458" s="215"/>
      <c r="R1458" s="215"/>
      <c r="S1458" s="215"/>
      <c r="T1458" s="215"/>
      <c r="AP1458"/>
      <c r="AQ1458"/>
    </row>
    <row r="1459" spans="1:43" ht="14.4" x14ac:dyDescent="0.3">
      <c r="A1459" s="214"/>
      <c r="B1459" s="215"/>
      <c r="C1459" s="215"/>
      <c r="D1459" s="215"/>
      <c r="E1459" s="215"/>
      <c r="F1459" s="221"/>
      <c r="G1459" s="215"/>
      <c r="H1459" s="215"/>
      <c r="I1459" s="215"/>
      <c r="J1459" s="215"/>
      <c r="K1459" s="222"/>
      <c r="L1459" s="215"/>
      <c r="M1459" s="156"/>
      <c r="N1459" s="214"/>
      <c r="O1459" s="214"/>
      <c r="P1459" s="240"/>
      <c r="Q1459" s="215"/>
      <c r="R1459" s="215"/>
      <c r="S1459" s="215"/>
      <c r="T1459" s="215"/>
      <c r="AP1459"/>
      <c r="AQ1459"/>
    </row>
    <row r="1460" spans="1:43" ht="14.4" x14ac:dyDescent="0.3">
      <c r="A1460" s="214"/>
      <c r="B1460" s="215"/>
      <c r="C1460" s="215"/>
      <c r="D1460" s="215"/>
      <c r="E1460" s="215"/>
      <c r="F1460" s="221"/>
      <c r="G1460" s="215"/>
      <c r="H1460" s="215"/>
      <c r="I1460" s="215"/>
      <c r="J1460" s="215"/>
      <c r="K1460" s="214"/>
      <c r="L1460" s="215"/>
      <c r="M1460" s="156"/>
      <c r="N1460" s="214"/>
      <c r="O1460" s="214"/>
      <c r="P1460" s="240"/>
      <c r="Q1460" s="215"/>
      <c r="R1460" s="215"/>
      <c r="S1460" s="215"/>
      <c r="T1460" s="215"/>
      <c r="AP1460"/>
      <c r="AQ1460"/>
    </row>
    <row r="1461" spans="1:43" ht="14.4" x14ac:dyDescent="0.3">
      <c r="A1461" s="214"/>
      <c r="B1461" s="215"/>
      <c r="C1461" s="215"/>
      <c r="D1461" s="215"/>
      <c r="E1461" s="215"/>
      <c r="F1461" s="221"/>
      <c r="G1461" s="215"/>
      <c r="H1461" s="215"/>
      <c r="I1461" s="215"/>
      <c r="J1461" s="215"/>
      <c r="K1461" s="214"/>
      <c r="L1461" s="215"/>
      <c r="M1461" s="156"/>
      <c r="N1461" s="214"/>
      <c r="O1461" s="214"/>
      <c r="P1461" s="240"/>
      <c r="Q1461" s="215"/>
      <c r="R1461" s="215"/>
      <c r="S1461" s="215"/>
      <c r="T1461" s="215"/>
      <c r="AP1461"/>
      <c r="AQ1461"/>
    </row>
    <row r="1462" spans="1:43" ht="14.4" x14ac:dyDescent="0.3">
      <c r="A1462" s="214"/>
      <c r="B1462" s="215"/>
      <c r="C1462" s="215"/>
      <c r="D1462" s="215"/>
      <c r="E1462" s="215"/>
      <c r="F1462" s="221"/>
      <c r="G1462" s="215"/>
      <c r="H1462" s="215"/>
      <c r="I1462" s="215"/>
      <c r="J1462" s="215"/>
      <c r="K1462" s="214"/>
      <c r="L1462" s="215"/>
      <c r="M1462" s="156"/>
      <c r="N1462" s="214"/>
      <c r="O1462" s="214"/>
      <c r="P1462" s="240"/>
      <c r="Q1462" s="215"/>
      <c r="R1462" s="215"/>
      <c r="S1462" s="215"/>
      <c r="T1462" s="215"/>
      <c r="AP1462"/>
      <c r="AQ1462"/>
    </row>
    <row r="1463" spans="1:43" ht="14.4" x14ac:dyDescent="0.3">
      <c r="A1463" s="214"/>
      <c r="B1463" s="215"/>
      <c r="C1463" s="215"/>
      <c r="D1463" s="215"/>
      <c r="E1463" s="215"/>
      <c r="F1463" s="221"/>
      <c r="G1463" s="215"/>
      <c r="H1463" s="215"/>
      <c r="I1463" s="215"/>
      <c r="J1463" s="215"/>
      <c r="K1463" s="214"/>
      <c r="L1463" s="215"/>
      <c r="M1463" s="156"/>
      <c r="N1463" s="214"/>
      <c r="O1463" s="214"/>
      <c r="P1463" s="240"/>
      <c r="Q1463" s="215"/>
      <c r="R1463" s="215"/>
      <c r="S1463" s="215"/>
      <c r="T1463" s="215"/>
      <c r="AP1463"/>
      <c r="AQ1463"/>
    </row>
    <row r="1464" spans="1:43" ht="14.4" x14ac:dyDescent="0.3">
      <c r="A1464" s="214"/>
      <c r="B1464" s="215"/>
      <c r="C1464" s="215"/>
      <c r="D1464" s="215"/>
      <c r="E1464" s="215"/>
      <c r="F1464" s="221"/>
      <c r="G1464" s="215"/>
      <c r="H1464" s="215"/>
      <c r="I1464" s="215"/>
      <c r="J1464" s="215"/>
      <c r="K1464" s="214"/>
      <c r="L1464" s="215"/>
      <c r="M1464" s="156"/>
      <c r="N1464" s="214"/>
      <c r="O1464" s="214"/>
      <c r="P1464" s="240"/>
      <c r="Q1464" s="215"/>
      <c r="R1464" s="215"/>
      <c r="S1464" s="215"/>
      <c r="T1464" s="215"/>
      <c r="AP1464"/>
      <c r="AQ1464"/>
    </row>
    <row r="1465" spans="1:43" ht="14.4" x14ac:dyDescent="0.3">
      <c r="A1465" s="214"/>
      <c r="B1465" s="215"/>
      <c r="C1465" s="215"/>
      <c r="D1465" s="215"/>
      <c r="E1465" s="215"/>
      <c r="F1465" s="221"/>
      <c r="G1465" s="215"/>
      <c r="H1465" s="215"/>
      <c r="I1465" s="215"/>
      <c r="J1465" s="215"/>
      <c r="K1465" s="214"/>
      <c r="L1465" s="215"/>
      <c r="M1465" s="156"/>
      <c r="N1465" s="214"/>
      <c r="O1465" s="214"/>
      <c r="P1465" s="240"/>
      <c r="Q1465" s="215"/>
      <c r="R1465" s="215"/>
      <c r="S1465" s="215"/>
      <c r="T1465" s="215"/>
      <c r="AP1465"/>
      <c r="AQ1465"/>
    </row>
    <row r="1466" spans="1:43" ht="14.4" x14ac:dyDescent="0.3">
      <c r="A1466" s="214"/>
      <c r="B1466" s="215"/>
      <c r="C1466" s="215"/>
      <c r="D1466" s="215"/>
      <c r="E1466" s="215"/>
      <c r="F1466" s="221"/>
      <c r="G1466" s="215"/>
      <c r="H1466" s="215"/>
      <c r="I1466" s="215"/>
      <c r="J1466" s="215"/>
      <c r="K1466" s="214"/>
      <c r="L1466" s="215"/>
      <c r="M1466" s="156"/>
      <c r="N1466" s="214"/>
      <c r="O1466" s="214"/>
      <c r="P1466" s="240"/>
      <c r="Q1466" s="215"/>
      <c r="R1466" s="215"/>
      <c r="S1466" s="215"/>
      <c r="T1466" s="215"/>
      <c r="AP1466"/>
      <c r="AQ1466"/>
    </row>
    <row r="1467" spans="1:43" ht="14.4" x14ac:dyDescent="0.3">
      <c r="A1467" s="214"/>
      <c r="B1467" s="215"/>
      <c r="C1467" s="215"/>
      <c r="D1467" s="215"/>
      <c r="E1467" s="215"/>
      <c r="F1467" s="221"/>
      <c r="G1467" s="215"/>
      <c r="H1467" s="215"/>
      <c r="I1467" s="215"/>
      <c r="J1467" s="215"/>
      <c r="K1467" s="159"/>
      <c r="L1467" s="215"/>
      <c r="M1467" s="156"/>
      <c r="N1467" s="214"/>
      <c r="O1467" s="214"/>
      <c r="P1467" s="240"/>
      <c r="Q1467" s="215"/>
      <c r="R1467" s="215"/>
      <c r="S1467" s="215"/>
      <c r="T1467" s="215"/>
      <c r="AP1467"/>
      <c r="AQ1467"/>
    </row>
    <row r="1468" spans="1:43" ht="14.4" x14ac:dyDescent="0.3">
      <c r="A1468" s="214"/>
      <c r="B1468" s="215"/>
      <c r="C1468" s="215"/>
      <c r="D1468" s="215"/>
      <c r="E1468" s="215"/>
      <c r="F1468" s="221"/>
      <c r="G1468" s="215"/>
      <c r="H1468" s="215"/>
      <c r="I1468" s="215"/>
      <c r="J1468" s="215"/>
      <c r="K1468" s="222"/>
      <c r="L1468" s="215"/>
      <c r="M1468" s="156"/>
      <c r="N1468" s="214"/>
      <c r="O1468" s="214"/>
      <c r="P1468" s="240"/>
      <c r="Q1468" s="215"/>
      <c r="R1468" s="215"/>
      <c r="S1468" s="215"/>
      <c r="T1468" s="215"/>
      <c r="AP1468"/>
      <c r="AQ1468"/>
    </row>
    <row r="1469" spans="1:43" ht="14.4" x14ac:dyDescent="0.3">
      <c r="A1469" s="214"/>
      <c r="B1469" s="215"/>
      <c r="C1469" s="215"/>
      <c r="D1469" s="215"/>
      <c r="E1469" s="215"/>
      <c r="F1469" s="221"/>
      <c r="G1469" s="215"/>
      <c r="H1469" s="215"/>
      <c r="I1469" s="215"/>
      <c r="J1469" s="215"/>
      <c r="K1469" s="159"/>
      <c r="L1469" s="215"/>
      <c r="M1469" s="156"/>
      <c r="N1469" s="214"/>
      <c r="O1469" s="214"/>
      <c r="P1469" s="240"/>
      <c r="Q1469" s="215"/>
      <c r="R1469" s="215"/>
      <c r="S1469" s="215"/>
      <c r="T1469" s="215"/>
      <c r="AP1469"/>
      <c r="AQ1469"/>
    </row>
    <row r="1470" spans="1:43" ht="14.4" x14ac:dyDescent="0.3">
      <c r="A1470" s="214"/>
      <c r="B1470" s="215"/>
      <c r="C1470" s="215"/>
      <c r="D1470" s="215"/>
      <c r="E1470" s="215"/>
      <c r="F1470" s="221"/>
      <c r="G1470" s="215"/>
      <c r="H1470" s="215"/>
      <c r="I1470" s="215"/>
      <c r="J1470" s="215"/>
      <c r="K1470" s="222"/>
      <c r="L1470" s="215"/>
      <c r="M1470" s="156"/>
      <c r="N1470" s="214"/>
      <c r="O1470" s="214"/>
      <c r="P1470" s="240"/>
      <c r="Q1470" s="215"/>
      <c r="R1470" s="215"/>
      <c r="S1470" s="215"/>
      <c r="T1470" s="215"/>
      <c r="AP1470"/>
      <c r="AQ1470"/>
    </row>
    <row r="1471" spans="1:43" ht="14.4" x14ac:dyDescent="0.3">
      <c r="A1471" s="214"/>
      <c r="B1471" s="215"/>
      <c r="C1471" s="215"/>
      <c r="D1471" s="215"/>
      <c r="E1471" s="215"/>
      <c r="F1471" s="221"/>
      <c r="G1471" s="215"/>
      <c r="H1471" s="215"/>
      <c r="I1471" s="215"/>
      <c r="J1471" s="215"/>
      <c r="K1471" s="214"/>
      <c r="L1471" s="215"/>
      <c r="M1471" s="156"/>
      <c r="N1471" s="214"/>
      <c r="O1471" s="214"/>
      <c r="P1471" s="240"/>
      <c r="Q1471" s="215"/>
      <c r="R1471" s="215"/>
      <c r="S1471" s="215"/>
      <c r="T1471" s="215"/>
      <c r="AP1471"/>
      <c r="AQ1471"/>
    </row>
    <row r="1472" spans="1:43" ht="14.4" x14ac:dyDescent="0.3">
      <c r="A1472" s="214"/>
      <c r="B1472" s="215"/>
      <c r="C1472" s="215"/>
      <c r="D1472" s="215"/>
      <c r="E1472" s="215"/>
      <c r="F1472" s="221"/>
      <c r="G1472" s="215"/>
      <c r="H1472" s="215"/>
      <c r="I1472" s="215"/>
      <c r="J1472" s="215"/>
      <c r="K1472" s="214"/>
      <c r="L1472" s="215"/>
      <c r="M1472" s="222"/>
      <c r="N1472" s="214"/>
      <c r="O1472" s="214"/>
      <c r="P1472" s="240"/>
      <c r="Q1472" s="215"/>
      <c r="R1472" s="215"/>
      <c r="S1472" s="215"/>
      <c r="T1472" s="215"/>
      <c r="AP1472"/>
      <c r="AQ1472"/>
    </row>
    <row r="1473" spans="1:43" ht="14.4" x14ac:dyDescent="0.3">
      <c r="A1473" s="214"/>
      <c r="B1473" s="215"/>
      <c r="C1473" s="215"/>
      <c r="D1473" s="215"/>
      <c r="E1473" s="215"/>
      <c r="F1473" s="221"/>
      <c r="G1473" s="215"/>
      <c r="H1473" s="215"/>
      <c r="I1473" s="215"/>
      <c r="J1473" s="215"/>
      <c r="K1473" s="214"/>
      <c r="L1473" s="215"/>
      <c r="M1473" s="226"/>
      <c r="N1473" s="214"/>
      <c r="O1473" s="214"/>
      <c r="P1473" s="240"/>
      <c r="Q1473" s="215"/>
      <c r="R1473" s="215"/>
      <c r="S1473" s="215"/>
      <c r="T1473" s="215"/>
      <c r="AP1473"/>
      <c r="AQ1473"/>
    </row>
    <row r="1474" spans="1:43" ht="14.4" x14ac:dyDescent="0.3">
      <c r="A1474" s="214"/>
      <c r="B1474" s="215"/>
      <c r="C1474" s="215"/>
      <c r="D1474" s="215"/>
      <c r="E1474" s="215"/>
      <c r="F1474" s="221"/>
      <c r="G1474" s="215"/>
      <c r="H1474" s="215"/>
      <c r="I1474" s="215"/>
      <c r="J1474" s="215"/>
      <c r="K1474" s="214"/>
      <c r="L1474" s="215"/>
      <c r="M1474" s="156"/>
      <c r="N1474" s="214"/>
      <c r="O1474" s="214"/>
      <c r="P1474" s="240"/>
      <c r="Q1474" s="215"/>
      <c r="R1474" s="215"/>
      <c r="S1474" s="215"/>
      <c r="T1474" s="215"/>
      <c r="AP1474"/>
      <c r="AQ1474"/>
    </row>
    <row r="1475" spans="1:43" ht="14.4" x14ac:dyDescent="0.3">
      <c r="A1475" s="214"/>
      <c r="B1475" s="215"/>
      <c r="C1475" s="215"/>
      <c r="D1475" s="215"/>
      <c r="E1475" s="215"/>
      <c r="F1475" s="221"/>
      <c r="G1475" s="215"/>
      <c r="H1475" s="215"/>
      <c r="I1475" s="215"/>
      <c r="J1475" s="215"/>
      <c r="K1475" s="214"/>
      <c r="L1475" s="215"/>
      <c r="M1475" s="156"/>
      <c r="N1475" s="214"/>
      <c r="O1475" s="214"/>
      <c r="P1475" s="240"/>
      <c r="Q1475" s="215"/>
      <c r="R1475" s="215"/>
      <c r="S1475" s="215"/>
      <c r="T1475" s="215"/>
      <c r="AP1475"/>
      <c r="AQ1475"/>
    </row>
    <row r="1476" spans="1:43" ht="14.4" x14ac:dyDescent="0.3">
      <c r="A1476" s="214"/>
      <c r="B1476" s="215"/>
      <c r="C1476" s="215"/>
      <c r="D1476" s="215"/>
      <c r="E1476" s="215"/>
      <c r="F1476" s="221"/>
      <c r="G1476" s="215"/>
      <c r="H1476" s="215"/>
      <c r="I1476" s="215"/>
      <c r="J1476" s="215"/>
      <c r="K1476" s="214"/>
      <c r="L1476" s="215"/>
      <c r="M1476" s="156"/>
      <c r="N1476" s="214"/>
      <c r="O1476" s="214"/>
      <c r="P1476" s="240"/>
      <c r="Q1476" s="215"/>
      <c r="R1476" s="215"/>
      <c r="S1476" s="215"/>
      <c r="T1476" s="215"/>
      <c r="AP1476"/>
      <c r="AQ1476"/>
    </row>
    <row r="1477" spans="1:43" ht="14.4" x14ac:dyDescent="0.3">
      <c r="A1477" s="214"/>
      <c r="B1477" s="215"/>
      <c r="C1477" s="215"/>
      <c r="D1477" s="215"/>
      <c r="E1477" s="215"/>
      <c r="F1477" s="221"/>
      <c r="G1477" s="215"/>
      <c r="H1477" s="215"/>
      <c r="I1477" s="215"/>
      <c r="J1477" s="215"/>
      <c r="K1477" s="159"/>
      <c r="L1477" s="215"/>
      <c r="M1477" s="156"/>
      <c r="N1477" s="214"/>
      <c r="O1477" s="214"/>
      <c r="P1477" s="240"/>
      <c r="Q1477" s="215"/>
      <c r="R1477" s="215"/>
      <c r="S1477" s="215"/>
      <c r="T1477" s="215"/>
      <c r="AP1477"/>
      <c r="AQ1477"/>
    </row>
    <row r="1478" spans="1:43" ht="14.4" x14ac:dyDescent="0.3">
      <c r="A1478" s="214"/>
      <c r="B1478" s="215"/>
      <c r="C1478" s="215"/>
      <c r="D1478" s="215"/>
      <c r="E1478" s="215"/>
      <c r="F1478" s="221"/>
      <c r="G1478" s="215"/>
      <c r="H1478" s="215"/>
      <c r="I1478" s="215"/>
      <c r="J1478" s="215"/>
      <c r="K1478" s="156"/>
      <c r="L1478" s="215"/>
      <c r="M1478" s="156"/>
      <c r="N1478" s="214"/>
      <c r="O1478" s="214"/>
      <c r="P1478" s="240"/>
      <c r="Q1478" s="215"/>
      <c r="R1478" s="215"/>
      <c r="S1478" s="215"/>
      <c r="T1478" s="215"/>
      <c r="AP1478"/>
      <c r="AQ1478"/>
    </row>
    <row r="1479" spans="1:43" ht="14.4" x14ac:dyDescent="0.3">
      <c r="A1479" s="214"/>
      <c r="B1479" s="215"/>
      <c r="C1479" s="215"/>
      <c r="D1479" s="215"/>
      <c r="E1479" s="215"/>
      <c r="F1479" s="221"/>
      <c r="G1479" s="215"/>
      <c r="H1479" s="215"/>
      <c r="I1479" s="215"/>
      <c r="J1479" s="215"/>
      <c r="K1479" s="222"/>
      <c r="L1479" s="215"/>
      <c r="M1479" s="156"/>
      <c r="N1479" s="214"/>
      <c r="O1479" s="214"/>
      <c r="P1479" s="240"/>
      <c r="Q1479" s="215"/>
      <c r="R1479" s="215"/>
      <c r="S1479" s="215"/>
      <c r="T1479" s="215"/>
      <c r="AP1479"/>
      <c r="AQ1479"/>
    </row>
    <row r="1480" spans="1:43" ht="14.4" x14ac:dyDescent="0.3">
      <c r="A1480" s="214"/>
      <c r="B1480" s="215"/>
      <c r="C1480" s="215"/>
      <c r="D1480" s="215"/>
      <c r="E1480" s="215"/>
      <c r="F1480" s="221"/>
      <c r="G1480" s="215"/>
      <c r="H1480" s="215"/>
      <c r="I1480" s="215"/>
      <c r="J1480" s="215"/>
      <c r="K1480" s="214"/>
      <c r="L1480" s="215"/>
      <c r="M1480" s="156"/>
      <c r="N1480" s="214"/>
      <c r="O1480" s="214"/>
      <c r="P1480" s="240"/>
      <c r="Q1480" s="215"/>
      <c r="R1480" s="215"/>
      <c r="S1480" s="215"/>
      <c r="T1480" s="215"/>
      <c r="AP1480"/>
      <c r="AQ1480"/>
    </row>
    <row r="1481" spans="1:43" ht="14.4" x14ac:dyDescent="0.3">
      <c r="A1481" s="214"/>
      <c r="B1481" s="215"/>
      <c r="C1481" s="215"/>
      <c r="D1481" s="215"/>
      <c r="E1481" s="215"/>
      <c r="F1481" s="221"/>
      <c r="G1481" s="215"/>
      <c r="H1481" s="215"/>
      <c r="I1481" s="215"/>
      <c r="J1481" s="215"/>
      <c r="K1481" s="214"/>
      <c r="L1481" s="215"/>
      <c r="M1481" s="156"/>
      <c r="N1481" s="214"/>
      <c r="O1481" s="214"/>
      <c r="P1481" s="240"/>
      <c r="Q1481" s="215"/>
      <c r="R1481" s="215"/>
      <c r="S1481" s="215"/>
      <c r="T1481" s="215"/>
      <c r="AP1481"/>
      <c r="AQ1481"/>
    </row>
    <row r="1482" spans="1:43" ht="14.4" x14ac:dyDescent="0.3">
      <c r="A1482" s="214"/>
      <c r="B1482" s="215"/>
      <c r="C1482" s="215"/>
      <c r="D1482" s="215"/>
      <c r="E1482" s="215"/>
      <c r="F1482" s="221"/>
      <c r="G1482" s="215"/>
      <c r="H1482" s="215"/>
      <c r="I1482" s="215"/>
      <c r="J1482" s="215"/>
      <c r="K1482" s="214"/>
      <c r="L1482" s="215"/>
      <c r="M1482" s="222"/>
      <c r="N1482" s="214"/>
      <c r="O1482" s="214"/>
      <c r="P1482" s="240"/>
      <c r="Q1482" s="215"/>
      <c r="R1482" s="215"/>
      <c r="S1482" s="215"/>
      <c r="T1482" s="215"/>
      <c r="AP1482"/>
      <c r="AQ1482"/>
    </row>
    <row r="1483" spans="1:43" ht="14.4" x14ac:dyDescent="0.3">
      <c r="A1483" s="214"/>
      <c r="B1483" s="215"/>
      <c r="C1483" s="215"/>
      <c r="D1483" s="215"/>
      <c r="E1483" s="215"/>
      <c r="F1483" s="221"/>
      <c r="G1483" s="215"/>
      <c r="H1483" s="215"/>
      <c r="I1483" s="215"/>
      <c r="J1483" s="215"/>
      <c r="K1483" s="214"/>
      <c r="L1483" s="215"/>
      <c r="M1483" s="226"/>
      <c r="N1483" s="214"/>
      <c r="O1483" s="214"/>
      <c r="P1483" s="240"/>
      <c r="Q1483" s="215"/>
      <c r="R1483" s="215"/>
      <c r="S1483" s="215"/>
      <c r="T1483" s="215"/>
      <c r="AP1483"/>
      <c r="AQ1483"/>
    </row>
    <row r="1484" spans="1:43" ht="14.4" x14ac:dyDescent="0.3">
      <c r="A1484" s="214"/>
      <c r="B1484" s="215"/>
      <c r="C1484" s="215"/>
      <c r="D1484" s="215"/>
      <c r="E1484" s="215"/>
      <c r="F1484" s="221"/>
      <c r="G1484" s="215"/>
      <c r="H1484" s="215"/>
      <c r="I1484" s="215"/>
      <c r="J1484" s="215"/>
      <c r="K1484" s="214"/>
      <c r="L1484" s="215"/>
      <c r="M1484" s="156"/>
      <c r="N1484" s="214"/>
      <c r="O1484" s="214"/>
      <c r="P1484" s="240"/>
      <c r="Q1484" s="215"/>
      <c r="R1484" s="215"/>
      <c r="S1484" s="215"/>
      <c r="T1484" s="215"/>
      <c r="AP1484"/>
      <c r="AQ1484"/>
    </row>
    <row r="1485" spans="1:43" ht="14.4" x14ac:dyDescent="0.3">
      <c r="A1485" s="214"/>
      <c r="B1485" s="215"/>
      <c r="C1485" s="215"/>
      <c r="D1485" s="215"/>
      <c r="E1485" s="215"/>
      <c r="F1485" s="221"/>
      <c r="G1485" s="215"/>
      <c r="H1485" s="215"/>
      <c r="I1485" s="215"/>
      <c r="J1485" s="215"/>
      <c r="K1485" s="214"/>
      <c r="L1485" s="215"/>
      <c r="M1485" s="222"/>
      <c r="N1485" s="214"/>
      <c r="O1485" s="214"/>
      <c r="P1485" s="240"/>
      <c r="Q1485" s="215"/>
      <c r="R1485" s="215"/>
      <c r="S1485" s="215"/>
      <c r="T1485" s="215"/>
      <c r="AP1485"/>
      <c r="AQ1485"/>
    </row>
    <row r="1486" spans="1:43" ht="14.4" x14ac:dyDescent="0.3">
      <c r="A1486" s="214"/>
      <c r="B1486" s="215"/>
      <c r="C1486" s="215"/>
      <c r="D1486" s="215"/>
      <c r="E1486" s="215"/>
      <c r="F1486" s="221"/>
      <c r="G1486" s="215"/>
      <c r="H1486" s="215"/>
      <c r="I1486" s="215"/>
      <c r="J1486" s="215"/>
      <c r="K1486" s="214"/>
      <c r="L1486" s="215"/>
      <c r="M1486" s="226"/>
      <c r="N1486" s="214"/>
      <c r="O1486" s="214"/>
      <c r="P1486" s="240"/>
      <c r="Q1486" s="215"/>
      <c r="R1486" s="215"/>
      <c r="S1486" s="215"/>
      <c r="T1486" s="215"/>
      <c r="AP1486"/>
      <c r="AQ1486"/>
    </row>
    <row r="1487" spans="1:43" ht="14.4" x14ac:dyDescent="0.3">
      <c r="A1487" s="214"/>
      <c r="B1487" s="215"/>
      <c r="C1487" s="215"/>
      <c r="D1487" s="215"/>
      <c r="E1487" s="215"/>
      <c r="F1487" s="221"/>
      <c r="G1487" s="215"/>
      <c r="H1487" s="215"/>
      <c r="I1487" s="215"/>
      <c r="J1487" s="215"/>
      <c r="K1487" s="214"/>
      <c r="L1487" s="215"/>
      <c r="M1487" s="156"/>
      <c r="N1487" s="214"/>
      <c r="O1487" s="214"/>
      <c r="P1487" s="240"/>
      <c r="Q1487" s="215"/>
      <c r="R1487" s="215"/>
      <c r="S1487" s="215"/>
      <c r="T1487" s="215"/>
      <c r="AP1487"/>
      <c r="AQ1487"/>
    </row>
    <row r="1488" spans="1:43" ht="14.4" x14ac:dyDescent="0.3">
      <c r="A1488" s="214"/>
      <c r="B1488" s="215"/>
      <c r="C1488" s="215"/>
      <c r="D1488" s="215"/>
      <c r="E1488" s="215"/>
      <c r="F1488" s="221"/>
      <c r="G1488" s="215"/>
      <c r="H1488" s="215"/>
      <c r="I1488" s="215"/>
      <c r="J1488" s="215"/>
      <c r="K1488" s="214"/>
      <c r="L1488" s="215"/>
      <c r="M1488" s="156"/>
      <c r="N1488" s="214"/>
      <c r="O1488" s="214"/>
      <c r="P1488" s="240"/>
      <c r="Q1488" s="215"/>
      <c r="R1488" s="215"/>
      <c r="S1488" s="215"/>
      <c r="T1488" s="215"/>
      <c r="AP1488"/>
      <c r="AQ1488"/>
    </row>
    <row r="1489" spans="1:43" ht="14.4" x14ac:dyDescent="0.3">
      <c r="A1489" s="214"/>
      <c r="B1489" s="215"/>
      <c r="C1489" s="215"/>
      <c r="D1489" s="215"/>
      <c r="E1489" s="215"/>
      <c r="F1489" s="221"/>
      <c r="G1489" s="215"/>
      <c r="H1489" s="215"/>
      <c r="I1489" s="215"/>
      <c r="J1489" s="215"/>
      <c r="K1489" s="214"/>
      <c r="L1489" s="215"/>
      <c r="M1489" s="156"/>
      <c r="N1489" s="214"/>
      <c r="O1489" s="214"/>
      <c r="P1489" s="240"/>
      <c r="Q1489" s="215"/>
      <c r="R1489" s="215"/>
      <c r="S1489" s="215"/>
      <c r="T1489" s="215"/>
      <c r="AP1489"/>
      <c r="AQ1489"/>
    </row>
    <row r="1490" spans="1:43" ht="14.4" x14ac:dyDescent="0.3">
      <c r="A1490" s="214"/>
      <c r="B1490" s="215"/>
      <c r="C1490" s="215"/>
      <c r="D1490" s="215"/>
      <c r="E1490" s="215"/>
      <c r="F1490" s="221"/>
      <c r="G1490" s="215"/>
      <c r="H1490" s="215"/>
      <c r="I1490" s="215"/>
      <c r="J1490" s="215"/>
      <c r="K1490" s="214"/>
      <c r="L1490" s="215"/>
      <c r="M1490" s="156"/>
      <c r="N1490" s="214"/>
      <c r="O1490" s="214"/>
      <c r="P1490" s="240"/>
      <c r="Q1490" s="215"/>
      <c r="R1490" s="215"/>
      <c r="S1490" s="215"/>
      <c r="T1490" s="215"/>
      <c r="AP1490"/>
      <c r="AQ1490"/>
    </row>
    <row r="1491" spans="1:43" ht="14.4" x14ac:dyDescent="0.3">
      <c r="A1491" s="214"/>
      <c r="B1491" s="215"/>
      <c r="C1491" s="215"/>
      <c r="D1491" s="215"/>
      <c r="E1491" s="215"/>
      <c r="F1491" s="221"/>
      <c r="G1491" s="215"/>
      <c r="H1491" s="215"/>
      <c r="I1491" s="215"/>
      <c r="J1491" s="215"/>
      <c r="K1491" s="214"/>
      <c r="L1491" s="215"/>
      <c r="M1491" s="156"/>
      <c r="N1491" s="214"/>
      <c r="O1491" s="214"/>
      <c r="P1491" s="240"/>
      <c r="Q1491" s="215"/>
      <c r="R1491" s="215"/>
      <c r="S1491" s="215"/>
      <c r="T1491" s="215"/>
      <c r="AP1491"/>
      <c r="AQ1491"/>
    </row>
    <row r="1492" spans="1:43" ht="14.4" x14ac:dyDescent="0.3">
      <c r="A1492" s="214"/>
      <c r="B1492" s="215"/>
      <c r="C1492" s="215"/>
      <c r="D1492" s="215"/>
      <c r="E1492" s="215"/>
      <c r="F1492" s="221"/>
      <c r="G1492" s="215"/>
      <c r="H1492" s="215"/>
      <c r="I1492" s="215"/>
      <c r="J1492" s="215"/>
      <c r="K1492" s="214"/>
      <c r="L1492" s="215"/>
      <c r="M1492" s="156"/>
      <c r="N1492" s="214"/>
      <c r="O1492" s="214"/>
      <c r="P1492" s="240"/>
      <c r="Q1492" s="215"/>
      <c r="R1492" s="215"/>
      <c r="S1492" s="215"/>
      <c r="T1492" s="215"/>
      <c r="AP1492"/>
      <c r="AQ1492"/>
    </row>
    <row r="1493" spans="1:43" ht="14.4" x14ac:dyDescent="0.3">
      <c r="A1493" s="214"/>
      <c r="B1493" s="215"/>
      <c r="C1493" s="215"/>
      <c r="D1493" s="215"/>
      <c r="E1493" s="215"/>
      <c r="F1493" s="221"/>
      <c r="G1493" s="215"/>
      <c r="H1493" s="215"/>
      <c r="I1493" s="215"/>
      <c r="J1493" s="215"/>
      <c r="K1493" s="214"/>
      <c r="L1493" s="215"/>
      <c r="M1493" s="156"/>
      <c r="N1493" s="214"/>
      <c r="O1493" s="214"/>
      <c r="P1493" s="240"/>
      <c r="Q1493" s="215"/>
      <c r="R1493" s="215"/>
      <c r="S1493" s="215"/>
      <c r="T1493" s="215"/>
      <c r="AP1493"/>
      <c r="AQ1493"/>
    </row>
    <row r="1494" spans="1:43" ht="14.4" x14ac:dyDescent="0.3">
      <c r="A1494" s="214"/>
      <c r="B1494" s="215"/>
      <c r="C1494" s="215"/>
      <c r="D1494" s="215"/>
      <c r="E1494" s="215"/>
      <c r="F1494" s="221"/>
      <c r="G1494" s="215"/>
      <c r="H1494" s="215"/>
      <c r="I1494" s="215"/>
      <c r="J1494" s="215"/>
      <c r="K1494" s="159"/>
      <c r="L1494" s="215"/>
      <c r="M1494" s="156"/>
      <c r="N1494" s="214"/>
      <c r="O1494" s="214"/>
      <c r="P1494" s="240"/>
      <c r="Q1494" s="215"/>
      <c r="R1494" s="215"/>
      <c r="S1494" s="215"/>
      <c r="T1494" s="215"/>
      <c r="AP1494"/>
      <c r="AQ1494"/>
    </row>
    <row r="1495" spans="1:43" ht="14.4" x14ac:dyDescent="0.3">
      <c r="A1495" s="214"/>
      <c r="B1495" s="215"/>
      <c r="C1495" s="215"/>
      <c r="D1495" s="215"/>
      <c r="E1495" s="215"/>
      <c r="F1495" s="221"/>
      <c r="G1495" s="215"/>
      <c r="H1495" s="215"/>
      <c r="I1495" s="215"/>
      <c r="J1495" s="215"/>
      <c r="K1495" s="222"/>
      <c r="L1495" s="215"/>
      <c r="M1495" s="156"/>
      <c r="N1495" s="214"/>
      <c r="O1495" s="214"/>
      <c r="P1495" s="240"/>
      <c r="Q1495" s="215"/>
      <c r="R1495" s="215"/>
      <c r="S1495" s="215"/>
      <c r="T1495" s="215"/>
      <c r="AP1495"/>
      <c r="AQ1495"/>
    </row>
    <row r="1496" spans="1:43" ht="14.4" x14ac:dyDescent="0.3">
      <c r="A1496" s="214"/>
      <c r="B1496" s="215"/>
      <c r="C1496" s="215"/>
      <c r="D1496" s="215"/>
      <c r="E1496" s="215"/>
      <c r="F1496" s="221"/>
      <c r="G1496" s="215"/>
      <c r="H1496" s="215"/>
      <c r="I1496" s="215"/>
      <c r="J1496" s="215"/>
      <c r="K1496" s="214"/>
      <c r="L1496" s="215"/>
      <c r="M1496" s="156"/>
      <c r="N1496" s="214"/>
      <c r="O1496" s="214"/>
      <c r="P1496" s="240"/>
      <c r="Q1496" s="215"/>
      <c r="R1496" s="215"/>
      <c r="S1496" s="215"/>
      <c r="T1496" s="215"/>
      <c r="AP1496"/>
      <c r="AQ1496"/>
    </row>
    <row r="1497" spans="1:43" ht="14.4" x14ac:dyDescent="0.3">
      <c r="A1497" s="214"/>
      <c r="B1497" s="215"/>
      <c r="C1497" s="215"/>
      <c r="D1497" s="215"/>
      <c r="E1497" s="215"/>
      <c r="F1497" s="221"/>
      <c r="G1497" s="215"/>
      <c r="H1497" s="215"/>
      <c r="I1497" s="215"/>
      <c r="J1497" s="215"/>
      <c r="K1497" s="214"/>
      <c r="L1497" s="215"/>
      <c r="M1497" s="156"/>
      <c r="N1497" s="214"/>
      <c r="O1497" s="214"/>
      <c r="P1497" s="240"/>
      <c r="Q1497" s="215"/>
      <c r="R1497" s="215"/>
      <c r="S1497" s="215"/>
      <c r="T1497" s="215"/>
      <c r="AP1497"/>
      <c r="AQ1497"/>
    </row>
    <row r="1498" spans="1:43" ht="14.4" x14ac:dyDescent="0.3">
      <c r="A1498" s="214"/>
      <c r="B1498" s="215"/>
      <c r="C1498" s="215"/>
      <c r="D1498" s="215"/>
      <c r="E1498" s="215"/>
      <c r="F1498" s="221"/>
      <c r="G1498" s="215"/>
      <c r="H1498" s="215"/>
      <c r="I1498" s="215"/>
      <c r="J1498" s="215"/>
      <c r="K1498" s="159"/>
      <c r="L1498" s="215"/>
      <c r="M1498" s="156"/>
      <c r="N1498" s="214"/>
      <c r="O1498" s="214"/>
      <c r="P1498" s="240"/>
      <c r="Q1498" s="215"/>
      <c r="R1498" s="215"/>
      <c r="S1498" s="215"/>
      <c r="T1498" s="215"/>
      <c r="AP1498"/>
      <c r="AQ1498"/>
    </row>
    <row r="1499" spans="1:43" ht="14.4" x14ac:dyDescent="0.3">
      <c r="A1499" s="214"/>
      <c r="B1499" s="215"/>
      <c r="C1499" s="215"/>
      <c r="D1499" s="215"/>
      <c r="E1499" s="215"/>
      <c r="F1499" s="221"/>
      <c r="G1499" s="215"/>
      <c r="H1499" s="215"/>
      <c r="I1499" s="215"/>
      <c r="J1499" s="215"/>
      <c r="K1499" s="222"/>
      <c r="L1499" s="215"/>
      <c r="M1499" s="156"/>
      <c r="N1499" s="214"/>
      <c r="O1499" s="214"/>
      <c r="P1499" s="240"/>
      <c r="Q1499" s="215"/>
      <c r="R1499" s="215"/>
      <c r="S1499" s="215"/>
      <c r="T1499" s="215"/>
      <c r="AP1499"/>
      <c r="AQ1499"/>
    </row>
    <row r="1500" spans="1:43" ht="14.4" x14ac:dyDescent="0.3">
      <c r="A1500" s="214"/>
      <c r="B1500" s="215"/>
      <c r="C1500" s="215"/>
      <c r="D1500" s="215"/>
      <c r="E1500" s="215"/>
      <c r="F1500" s="221"/>
      <c r="G1500" s="215"/>
      <c r="H1500" s="215"/>
      <c r="I1500" s="215"/>
      <c r="J1500" s="215"/>
      <c r="K1500" s="214"/>
      <c r="L1500" s="215"/>
      <c r="M1500" s="156"/>
      <c r="N1500" s="214"/>
      <c r="O1500" s="214"/>
      <c r="P1500" s="240"/>
      <c r="Q1500" s="215"/>
      <c r="R1500" s="215"/>
      <c r="S1500" s="215"/>
      <c r="T1500" s="215"/>
      <c r="AP1500"/>
      <c r="AQ1500"/>
    </row>
    <row r="1501" spans="1:43" ht="14.4" x14ac:dyDescent="0.3">
      <c r="A1501" s="214"/>
      <c r="B1501" s="215"/>
      <c r="C1501" s="215"/>
      <c r="D1501" s="215"/>
      <c r="E1501" s="215"/>
      <c r="F1501" s="221"/>
      <c r="G1501" s="215"/>
      <c r="H1501" s="215"/>
      <c r="I1501" s="215"/>
      <c r="J1501" s="215"/>
      <c r="K1501" s="214"/>
      <c r="L1501" s="215"/>
      <c r="M1501" s="222"/>
      <c r="N1501" s="214"/>
      <c r="O1501" s="214"/>
      <c r="P1501" s="240"/>
      <c r="Q1501" s="215"/>
      <c r="R1501" s="215"/>
      <c r="S1501" s="215"/>
      <c r="T1501" s="215"/>
      <c r="AP1501"/>
      <c r="AQ1501"/>
    </row>
    <row r="1502" spans="1:43" ht="14.4" x14ac:dyDescent="0.3">
      <c r="A1502" s="214"/>
      <c r="B1502" s="215"/>
      <c r="C1502" s="215"/>
      <c r="D1502" s="215"/>
      <c r="E1502" s="215"/>
      <c r="F1502" s="221"/>
      <c r="G1502" s="215"/>
      <c r="H1502" s="215"/>
      <c r="I1502" s="215"/>
      <c r="J1502" s="215"/>
      <c r="K1502" s="214"/>
      <c r="L1502" s="215"/>
      <c r="M1502" s="226"/>
      <c r="N1502" s="214"/>
      <c r="O1502" s="214"/>
      <c r="P1502" s="240"/>
      <c r="Q1502" s="215"/>
      <c r="R1502" s="215"/>
      <c r="S1502" s="215"/>
      <c r="T1502" s="215"/>
      <c r="AP1502"/>
      <c r="AQ1502"/>
    </row>
    <row r="1503" spans="1:43" ht="14.4" x14ac:dyDescent="0.3">
      <c r="A1503" s="214"/>
      <c r="B1503" s="215"/>
      <c r="C1503" s="215"/>
      <c r="D1503" s="215"/>
      <c r="E1503" s="215"/>
      <c r="F1503" s="221"/>
      <c r="G1503" s="215"/>
      <c r="H1503" s="215"/>
      <c r="I1503" s="215"/>
      <c r="J1503" s="215"/>
      <c r="K1503" s="214"/>
      <c r="L1503" s="215"/>
      <c r="M1503" s="156"/>
      <c r="N1503" s="214"/>
      <c r="O1503" s="214"/>
      <c r="P1503" s="240"/>
      <c r="Q1503" s="215"/>
      <c r="R1503" s="215"/>
      <c r="S1503" s="215"/>
      <c r="T1503" s="215"/>
      <c r="AP1503"/>
      <c r="AQ1503"/>
    </row>
    <row r="1504" spans="1:43" ht="14.4" x14ac:dyDescent="0.3">
      <c r="A1504" s="214"/>
      <c r="B1504" s="215"/>
      <c r="C1504" s="215"/>
      <c r="D1504" s="215"/>
      <c r="E1504" s="215"/>
      <c r="F1504" s="221"/>
      <c r="G1504" s="215"/>
      <c r="H1504" s="215"/>
      <c r="I1504" s="215"/>
      <c r="J1504" s="215"/>
      <c r="K1504" s="159"/>
      <c r="L1504" s="215"/>
      <c r="M1504" s="222"/>
      <c r="N1504" s="214"/>
      <c r="O1504" s="214"/>
      <c r="P1504" s="240"/>
      <c r="Q1504" s="215"/>
      <c r="R1504" s="215"/>
      <c r="S1504" s="215"/>
      <c r="T1504" s="215"/>
      <c r="AP1504"/>
      <c r="AQ1504"/>
    </row>
    <row r="1505" spans="1:43" ht="14.4" x14ac:dyDescent="0.3">
      <c r="A1505" s="214"/>
      <c r="B1505" s="215"/>
      <c r="C1505" s="215"/>
      <c r="D1505" s="215"/>
      <c r="E1505" s="215"/>
      <c r="F1505" s="221"/>
      <c r="G1505" s="215"/>
      <c r="H1505" s="215"/>
      <c r="I1505" s="215"/>
      <c r="J1505" s="215"/>
      <c r="K1505" s="222"/>
      <c r="L1505" s="215"/>
      <c r="M1505" s="226"/>
      <c r="N1505" s="214"/>
      <c r="O1505" s="214"/>
      <c r="P1505" s="240"/>
      <c r="Q1505" s="215"/>
      <c r="R1505" s="215"/>
      <c r="S1505" s="215"/>
      <c r="T1505" s="215"/>
      <c r="AP1505"/>
      <c r="AQ1505"/>
    </row>
    <row r="1506" spans="1:43" ht="14.4" x14ac:dyDescent="0.3">
      <c r="A1506" s="214"/>
      <c r="B1506" s="215"/>
      <c r="C1506" s="215"/>
      <c r="D1506" s="215"/>
      <c r="E1506" s="215"/>
      <c r="F1506" s="221"/>
      <c r="G1506" s="215"/>
      <c r="H1506" s="215"/>
      <c r="I1506" s="215"/>
      <c r="J1506" s="215"/>
      <c r="K1506" s="159"/>
      <c r="L1506" s="215"/>
      <c r="M1506" s="156"/>
      <c r="N1506" s="214"/>
      <c r="O1506" s="214"/>
      <c r="P1506" s="240"/>
      <c r="Q1506" s="215"/>
      <c r="R1506" s="215"/>
      <c r="S1506" s="215"/>
      <c r="T1506" s="215"/>
      <c r="AP1506"/>
      <c r="AQ1506"/>
    </row>
    <row r="1507" spans="1:43" ht="14.4" x14ac:dyDescent="0.3">
      <c r="A1507" s="214"/>
      <c r="B1507" s="215"/>
      <c r="C1507" s="215"/>
      <c r="D1507" s="215"/>
      <c r="E1507" s="215"/>
      <c r="F1507" s="221"/>
      <c r="G1507" s="215"/>
      <c r="H1507" s="215"/>
      <c r="I1507" s="215"/>
      <c r="J1507" s="215"/>
      <c r="K1507" s="222"/>
      <c r="L1507" s="215"/>
      <c r="M1507" s="156"/>
      <c r="N1507" s="214"/>
      <c r="O1507" s="214"/>
      <c r="P1507" s="240"/>
      <c r="Q1507" s="215"/>
      <c r="R1507" s="215"/>
      <c r="S1507" s="215"/>
      <c r="T1507" s="215"/>
      <c r="AP1507"/>
      <c r="AQ1507"/>
    </row>
    <row r="1508" spans="1:43" ht="14.4" x14ac:dyDescent="0.3">
      <c r="A1508" s="214"/>
      <c r="B1508" s="215"/>
      <c r="C1508" s="215"/>
      <c r="D1508" s="215"/>
      <c r="E1508" s="215"/>
      <c r="F1508" s="221"/>
      <c r="G1508" s="215"/>
      <c r="H1508" s="215"/>
      <c r="I1508" s="215"/>
      <c r="J1508" s="215"/>
      <c r="K1508" s="214"/>
      <c r="L1508" s="215"/>
      <c r="M1508" s="156"/>
      <c r="N1508" s="214"/>
      <c r="O1508" s="214"/>
      <c r="P1508" s="240"/>
      <c r="Q1508" s="215"/>
      <c r="R1508" s="215"/>
      <c r="S1508" s="215"/>
      <c r="T1508" s="215"/>
      <c r="AP1508"/>
      <c r="AQ1508"/>
    </row>
    <row r="1509" spans="1:43" ht="14.4" x14ac:dyDescent="0.3">
      <c r="A1509" s="214"/>
      <c r="B1509" s="215"/>
      <c r="C1509" s="215"/>
      <c r="D1509" s="215"/>
      <c r="E1509" s="215"/>
      <c r="F1509" s="223"/>
      <c r="G1509" s="215"/>
      <c r="H1509" s="215"/>
      <c r="I1509" s="215"/>
      <c r="J1509" s="215"/>
      <c r="K1509" s="159"/>
      <c r="L1509" s="215"/>
      <c r="M1509" s="156"/>
      <c r="N1509" s="214"/>
      <c r="O1509" s="214"/>
      <c r="P1509" s="240"/>
      <c r="Q1509" s="215"/>
      <c r="R1509" s="215"/>
      <c r="S1509" s="215"/>
      <c r="T1509" s="215"/>
      <c r="AP1509"/>
      <c r="AQ1509"/>
    </row>
    <row r="1510" spans="1:43" ht="14.4" x14ac:dyDescent="0.3">
      <c r="A1510" s="214"/>
      <c r="B1510" s="215"/>
      <c r="C1510" s="215"/>
      <c r="D1510" s="215"/>
      <c r="E1510" s="215"/>
      <c r="F1510" s="222"/>
      <c r="G1510" s="215"/>
      <c r="H1510" s="215"/>
      <c r="I1510" s="215"/>
      <c r="J1510" s="215"/>
      <c r="K1510" s="222"/>
      <c r="L1510" s="215"/>
      <c r="M1510" s="156"/>
      <c r="N1510" s="214"/>
      <c r="O1510" s="214"/>
      <c r="P1510" s="240"/>
      <c r="Q1510" s="215"/>
      <c r="R1510" s="215"/>
      <c r="S1510" s="215"/>
      <c r="T1510" s="215"/>
      <c r="AP1510"/>
      <c r="AQ1510"/>
    </row>
    <row r="1511" spans="1:43" ht="14.4" x14ac:dyDescent="0.3">
      <c r="A1511" s="214"/>
      <c r="B1511" s="215"/>
      <c r="C1511" s="215"/>
      <c r="D1511" s="215"/>
      <c r="E1511" s="215"/>
      <c r="F1511" s="221"/>
      <c r="G1511" s="215"/>
      <c r="H1511" s="215"/>
      <c r="I1511" s="215"/>
      <c r="J1511" s="215"/>
      <c r="K1511" s="214"/>
      <c r="L1511" s="215"/>
      <c r="M1511" s="222"/>
      <c r="N1511" s="214"/>
      <c r="O1511" s="214"/>
      <c r="P1511" s="240"/>
      <c r="Q1511" s="215"/>
      <c r="R1511" s="215"/>
      <c r="S1511" s="215"/>
      <c r="T1511" s="215"/>
      <c r="AP1511"/>
      <c r="AQ1511"/>
    </row>
    <row r="1512" spans="1:43" ht="14.4" x14ac:dyDescent="0.3">
      <c r="A1512" s="214"/>
      <c r="B1512" s="215"/>
      <c r="C1512" s="215"/>
      <c r="D1512" s="215"/>
      <c r="E1512" s="215"/>
      <c r="F1512" s="221"/>
      <c r="G1512" s="215"/>
      <c r="H1512" s="215"/>
      <c r="I1512" s="215"/>
      <c r="J1512" s="215"/>
      <c r="K1512" s="214"/>
      <c r="L1512" s="215"/>
      <c r="M1512" s="226"/>
      <c r="N1512" s="214"/>
      <c r="O1512" s="214"/>
      <c r="P1512" s="240"/>
      <c r="Q1512" s="215"/>
      <c r="R1512" s="215"/>
      <c r="S1512" s="215"/>
      <c r="T1512" s="215"/>
      <c r="AP1512"/>
      <c r="AQ1512"/>
    </row>
    <row r="1513" spans="1:43" ht="14.4" x14ac:dyDescent="0.3">
      <c r="A1513" s="214"/>
      <c r="B1513" s="215"/>
      <c r="C1513" s="215"/>
      <c r="D1513" s="215"/>
      <c r="E1513" s="215"/>
      <c r="F1513" s="221"/>
      <c r="G1513" s="215"/>
      <c r="H1513" s="215"/>
      <c r="I1513" s="215"/>
      <c r="J1513" s="215"/>
      <c r="K1513" s="159"/>
      <c r="L1513" s="215"/>
      <c r="M1513" s="156"/>
      <c r="N1513" s="214"/>
      <c r="O1513" s="214"/>
      <c r="P1513" s="240"/>
      <c r="Q1513" s="215"/>
      <c r="R1513" s="215"/>
      <c r="S1513" s="215"/>
      <c r="T1513" s="215"/>
      <c r="AP1513"/>
      <c r="AQ1513"/>
    </row>
    <row r="1514" spans="1:43" ht="14.4" x14ac:dyDescent="0.3">
      <c r="A1514" s="214"/>
      <c r="B1514" s="215"/>
      <c r="C1514" s="215"/>
      <c r="D1514" s="215"/>
      <c r="E1514" s="215"/>
      <c r="F1514" s="221"/>
      <c r="G1514" s="215"/>
      <c r="H1514" s="215"/>
      <c r="I1514" s="215"/>
      <c r="J1514" s="215"/>
      <c r="K1514" s="156"/>
      <c r="L1514" s="215"/>
      <c r="M1514" s="156"/>
      <c r="N1514" s="214"/>
      <c r="O1514" s="214"/>
      <c r="P1514" s="240"/>
      <c r="Q1514" s="215"/>
      <c r="R1514" s="215"/>
      <c r="S1514" s="215"/>
      <c r="T1514" s="215"/>
      <c r="AP1514"/>
      <c r="AQ1514"/>
    </row>
    <row r="1515" spans="1:43" ht="14.4" x14ac:dyDescent="0.3">
      <c r="A1515" s="214"/>
      <c r="B1515" s="215"/>
      <c r="C1515" s="215"/>
      <c r="D1515" s="215"/>
      <c r="E1515" s="215"/>
      <c r="F1515" s="223"/>
      <c r="G1515" s="215"/>
      <c r="H1515" s="215"/>
      <c r="I1515" s="215"/>
      <c r="J1515" s="215"/>
      <c r="K1515" s="156"/>
      <c r="L1515" s="215"/>
      <c r="M1515" s="156"/>
      <c r="N1515" s="214"/>
      <c r="O1515" s="214"/>
      <c r="P1515" s="240"/>
      <c r="Q1515" s="215"/>
      <c r="R1515" s="215"/>
      <c r="S1515" s="215"/>
      <c r="T1515" s="215"/>
      <c r="AP1515"/>
      <c r="AQ1515"/>
    </row>
    <row r="1516" spans="1:43" ht="14.4" x14ac:dyDescent="0.3">
      <c r="A1516" s="214"/>
      <c r="B1516" s="215"/>
      <c r="C1516" s="215"/>
      <c r="D1516" s="215"/>
      <c r="E1516" s="215"/>
      <c r="F1516" s="156"/>
      <c r="G1516" s="215"/>
      <c r="H1516" s="215"/>
      <c r="I1516" s="215"/>
      <c r="J1516" s="215"/>
      <c r="K1516" s="156"/>
      <c r="L1516" s="215"/>
      <c r="M1516" s="156"/>
      <c r="N1516" s="214"/>
      <c r="O1516" s="214"/>
      <c r="P1516" s="240"/>
      <c r="Q1516" s="215"/>
      <c r="R1516" s="215"/>
      <c r="S1516" s="215"/>
      <c r="T1516" s="215"/>
      <c r="AP1516"/>
      <c r="AQ1516"/>
    </row>
    <row r="1517" spans="1:43" ht="14.4" x14ac:dyDescent="0.3">
      <c r="A1517" s="214"/>
      <c r="B1517" s="215"/>
      <c r="C1517" s="215"/>
      <c r="D1517" s="215"/>
      <c r="E1517" s="215"/>
      <c r="F1517" s="222"/>
      <c r="G1517" s="215"/>
      <c r="H1517" s="215"/>
      <c r="I1517" s="215"/>
      <c r="J1517" s="215"/>
      <c r="K1517" s="156"/>
      <c r="L1517" s="215"/>
      <c r="M1517" s="156"/>
      <c r="N1517" s="214"/>
      <c r="O1517" s="214"/>
      <c r="P1517" s="240"/>
      <c r="Q1517" s="215"/>
      <c r="R1517" s="215"/>
      <c r="S1517" s="215"/>
      <c r="T1517" s="215"/>
      <c r="AP1517"/>
      <c r="AQ1517"/>
    </row>
    <row r="1518" spans="1:43" ht="14.4" x14ac:dyDescent="0.3">
      <c r="A1518" s="214"/>
      <c r="B1518" s="215"/>
      <c r="C1518" s="215"/>
      <c r="D1518" s="215"/>
      <c r="E1518" s="215"/>
      <c r="F1518" s="221"/>
      <c r="G1518" s="215"/>
      <c r="H1518" s="215"/>
      <c r="I1518" s="215"/>
      <c r="J1518" s="215"/>
      <c r="K1518" s="156"/>
      <c r="L1518" s="215"/>
      <c r="M1518" s="156"/>
      <c r="N1518" s="214"/>
      <c r="O1518" s="214"/>
      <c r="P1518" s="240"/>
      <c r="Q1518" s="215"/>
      <c r="R1518" s="215"/>
      <c r="S1518" s="215"/>
      <c r="T1518" s="215"/>
      <c r="AP1518"/>
      <c r="AQ1518"/>
    </row>
    <row r="1519" spans="1:43" ht="14.4" x14ac:dyDescent="0.3">
      <c r="A1519" s="214"/>
      <c r="B1519" s="215"/>
      <c r="C1519" s="215"/>
      <c r="D1519" s="215"/>
      <c r="E1519" s="215"/>
      <c r="F1519" s="221"/>
      <c r="G1519" s="215"/>
      <c r="H1519" s="215"/>
      <c r="I1519" s="215"/>
      <c r="J1519" s="215"/>
      <c r="K1519" s="156"/>
      <c r="L1519" s="215"/>
      <c r="M1519" s="156"/>
      <c r="N1519" s="214"/>
      <c r="O1519" s="214"/>
      <c r="P1519" s="240"/>
      <c r="Q1519" s="215"/>
      <c r="R1519" s="215"/>
      <c r="S1519" s="215"/>
      <c r="T1519" s="215"/>
      <c r="AP1519"/>
      <c r="AQ1519"/>
    </row>
    <row r="1520" spans="1:43" ht="14.4" x14ac:dyDescent="0.3">
      <c r="A1520" s="214"/>
      <c r="B1520" s="215"/>
      <c r="C1520" s="215"/>
      <c r="D1520" s="215"/>
      <c r="E1520" s="215"/>
      <c r="F1520" s="221"/>
      <c r="G1520" s="215"/>
      <c r="H1520" s="215"/>
      <c r="I1520" s="215"/>
      <c r="J1520" s="215"/>
      <c r="K1520" s="156"/>
      <c r="L1520" s="215"/>
      <c r="M1520" s="156"/>
      <c r="N1520" s="214"/>
      <c r="O1520" s="214"/>
      <c r="P1520" s="240"/>
      <c r="Q1520" s="215"/>
      <c r="R1520" s="215"/>
      <c r="S1520" s="215"/>
      <c r="T1520" s="215"/>
      <c r="AP1520"/>
      <c r="AQ1520"/>
    </row>
    <row r="1521" spans="1:43" ht="14.4" x14ac:dyDescent="0.3">
      <c r="A1521" s="214"/>
      <c r="B1521" s="215"/>
      <c r="C1521" s="215"/>
      <c r="D1521" s="215"/>
      <c r="E1521" s="215"/>
      <c r="F1521" s="223"/>
      <c r="G1521" s="215"/>
      <c r="H1521" s="215"/>
      <c r="I1521" s="215"/>
      <c r="J1521" s="215"/>
      <c r="K1521" s="156"/>
      <c r="L1521" s="215"/>
      <c r="M1521" s="156"/>
      <c r="N1521" s="214"/>
      <c r="O1521" s="214"/>
      <c r="P1521" s="240"/>
      <c r="Q1521" s="215"/>
      <c r="R1521" s="215"/>
      <c r="S1521" s="215"/>
      <c r="T1521" s="215"/>
      <c r="AP1521"/>
      <c r="AQ1521"/>
    </row>
    <row r="1522" spans="1:43" ht="14.4" x14ac:dyDescent="0.3">
      <c r="A1522" s="214"/>
      <c r="B1522" s="215"/>
      <c r="C1522" s="215"/>
      <c r="D1522" s="215"/>
      <c r="E1522" s="215"/>
      <c r="F1522" s="222"/>
      <c r="G1522" s="215"/>
      <c r="H1522" s="215"/>
      <c r="I1522" s="215"/>
      <c r="J1522" s="215"/>
      <c r="K1522" s="156"/>
      <c r="L1522" s="215"/>
      <c r="M1522" s="156"/>
      <c r="N1522" s="214"/>
      <c r="O1522" s="214"/>
      <c r="P1522" s="240"/>
      <c r="Q1522" s="215"/>
      <c r="R1522" s="215"/>
      <c r="S1522" s="215"/>
      <c r="T1522" s="215"/>
      <c r="AP1522"/>
      <c r="AQ1522"/>
    </row>
    <row r="1523" spans="1:43" ht="14.4" x14ac:dyDescent="0.3">
      <c r="A1523" s="214"/>
      <c r="B1523" s="215"/>
      <c r="C1523" s="215"/>
      <c r="D1523" s="215"/>
      <c r="E1523" s="215"/>
      <c r="F1523" s="221"/>
      <c r="G1523" s="215"/>
      <c r="H1523" s="215"/>
      <c r="I1523" s="215"/>
      <c r="J1523" s="215"/>
      <c r="K1523" s="156"/>
      <c r="L1523" s="215"/>
      <c r="M1523" s="156"/>
      <c r="N1523" s="214"/>
      <c r="O1523" s="214"/>
      <c r="P1523" s="240"/>
      <c r="Q1523" s="215"/>
      <c r="R1523" s="215"/>
      <c r="S1523" s="215"/>
      <c r="T1523" s="215"/>
      <c r="AP1523"/>
      <c r="AQ1523"/>
    </row>
    <row r="1524" spans="1:43" ht="14.4" x14ac:dyDescent="0.3">
      <c r="A1524" s="214"/>
      <c r="B1524" s="215"/>
      <c r="C1524" s="215"/>
      <c r="D1524" s="215"/>
      <c r="E1524" s="215"/>
      <c r="F1524" s="221"/>
      <c r="G1524" s="215"/>
      <c r="H1524" s="215"/>
      <c r="I1524" s="215"/>
      <c r="J1524" s="215"/>
      <c r="K1524" s="156"/>
      <c r="L1524" s="215"/>
      <c r="M1524" s="156"/>
      <c r="N1524" s="214"/>
      <c r="O1524" s="214"/>
      <c r="P1524" s="240"/>
      <c r="Q1524" s="215"/>
      <c r="R1524" s="215"/>
      <c r="S1524" s="215"/>
      <c r="T1524" s="215"/>
      <c r="AP1524"/>
      <c r="AQ1524"/>
    </row>
    <row r="1525" spans="1:43" ht="14.4" x14ac:dyDescent="0.3">
      <c r="A1525" s="214"/>
      <c r="B1525" s="215"/>
      <c r="C1525" s="215"/>
      <c r="D1525" s="215"/>
      <c r="E1525" s="215"/>
      <c r="F1525" s="221"/>
      <c r="G1525" s="215"/>
      <c r="H1525" s="215"/>
      <c r="I1525" s="215"/>
      <c r="J1525" s="215"/>
      <c r="K1525" s="156"/>
      <c r="L1525" s="215"/>
      <c r="M1525" s="156"/>
      <c r="N1525" s="214"/>
      <c r="O1525" s="214"/>
      <c r="P1525" s="240"/>
      <c r="Q1525" s="215"/>
      <c r="R1525" s="215"/>
      <c r="S1525" s="215"/>
      <c r="T1525" s="215"/>
      <c r="AP1525"/>
      <c r="AQ1525"/>
    </row>
    <row r="1526" spans="1:43" ht="14.4" x14ac:dyDescent="0.3">
      <c r="A1526" s="214"/>
      <c r="B1526" s="215"/>
      <c r="C1526" s="215"/>
      <c r="D1526" s="215"/>
      <c r="E1526" s="215"/>
      <c r="F1526" s="221"/>
      <c r="G1526" s="215"/>
      <c r="H1526" s="215"/>
      <c r="I1526" s="215"/>
      <c r="J1526" s="215"/>
      <c r="K1526" s="156"/>
      <c r="L1526" s="215"/>
      <c r="M1526" s="156"/>
      <c r="N1526" s="214"/>
      <c r="O1526" s="214"/>
      <c r="P1526" s="240"/>
      <c r="Q1526" s="215"/>
      <c r="R1526" s="215"/>
      <c r="S1526" s="215"/>
      <c r="T1526" s="215"/>
      <c r="AP1526"/>
      <c r="AQ1526"/>
    </row>
    <row r="1527" spans="1:43" ht="14.4" x14ac:dyDescent="0.3">
      <c r="A1527" s="214"/>
      <c r="B1527" s="215"/>
      <c r="C1527" s="215"/>
      <c r="D1527" s="215"/>
      <c r="E1527" s="215"/>
      <c r="F1527" s="221"/>
      <c r="G1527" s="215"/>
      <c r="H1527" s="215"/>
      <c r="I1527" s="215"/>
      <c r="J1527" s="215"/>
      <c r="K1527" s="222"/>
      <c r="L1527" s="215"/>
      <c r="M1527" s="156"/>
      <c r="N1527" s="214"/>
      <c r="O1527" s="214"/>
      <c r="P1527" s="240"/>
      <c r="Q1527" s="215"/>
      <c r="R1527" s="215"/>
      <c r="S1527" s="215"/>
      <c r="T1527" s="215"/>
      <c r="AP1527"/>
      <c r="AQ1527"/>
    </row>
    <row r="1528" spans="1:43" ht="14.4" x14ac:dyDescent="0.3">
      <c r="A1528" s="214"/>
      <c r="B1528" s="215"/>
      <c r="C1528" s="215"/>
      <c r="D1528" s="215"/>
      <c r="E1528" s="215"/>
      <c r="F1528" s="221"/>
      <c r="G1528" s="215"/>
      <c r="H1528" s="215"/>
      <c r="I1528" s="215"/>
      <c r="J1528" s="215"/>
      <c r="K1528" s="159"/>
      <c r="L1528" s="215"/>
      <c r="M1528" s="156"/>
      <c r="N1528" s="214"/>
      <c r="O1528" s="214"/>
      <c r="P1528" s="240"/>
      <c r="Q1528" s="215"/>
      <c r="R1528" s="215"/>
      <c r="S1528" s="215"/>
      <c r="T1528" s="215"/>
      <c r="AP1528"/>
      <c r="AQ1528"/>
    </row>
    <row r="1529" spans="1:43" ht="14.4" x14ac:dyDescent="0.3">
      <c r="A1529" s="159"/>
      <c r="B1529" s="160"/>
      <c r="C1529" s="160"/>
      <c r="D1529" s="160"/>
      <c r="E1529" s="160"/>
      <c r="F1529" s="223"/>
      <c r="G1529" s="160"/>
      <c r="H1529" s="160"/>
      <c r="I1529" s="215"/>
      <c r="J1529" s="160"/>
      <c r="K1529" s="156"/>
      <c r="L1529" s="160"/>
      <c r="M1529" s="156"/>
      <c r="N1529" s="159"/>
      <c r="O1529" s="159"/>
      <c r="P1529" s="240"/>
      <c r="Q1529" s="160"/>
      <c r="R1529" s="160"/>
      <c r="S1529" s="160"/>
      <c r="T1529" s="160"/>
      <c r="AP1529"/>
      <c r="AQ1529"/>
    </row>
    <row r="1530" spans="1:43" ht="14.4" x14ac:dyDescent="0.3">
      <c r="A1530" s="159"/>
      <c r="B1530" s="160"/>
      <c r="C1530" s="160"/>
      <c r="D1530" s="160"/>
      <c r="E1530" s="160"/>
      <c r="F1530" s="223"/>
      <c r="G1530" s="160"/>
      <c r="H1530" s="160"/>
      <c r="I1530" s="215"/>
      <c r="J1530" s="160"/>
      <c r="K1530" s="156"/>
      <c r="L1530" s="160"/>
      <c r="M1530" s="156"/>
      <c r="N1530" s="159"/>
      <c r="O1530" s="159"/>
      <c r="P1530" s="241"/>
      <c r="Q1530" s="160"/>
      <c r="R1530" s="160"/>
      <c r="S1530" s="160"/>
      <c r="T1530" s="160"/>
    </row>
  </sheetData>
  <autoFilter ref="A2:AU560" xr:uid="{00000000-0001-0000-0600-000000000000}"/>
  <phoneticPr fontId="39" type="noConversion"/>
  <conditionalFormatting sqref="A1529:A1048576 A1:A2 C1 E1 G1 I1 K1 M1 O1 Q1 S1 U1 W1 Y1 AA1 AC1 AE1 AG1 AI1 AK1 AM1 AO1 AQ1">
    <cfRule type="duplicateValues" dxfId="0" priority="12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spm</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2024-07-16T09:07:33Z</cp:lastPrinted>
  <dcterms:created xsi:type="dcterms:W3CDTF">2015-06-05T18:17:20Z</dcterms:created>
  <dcterms:modified xsi:type="dcterms:W3CDTF">2025-02-03T08:44:29Z</dcterms:modified>
</cp:coreProperties>
</file>