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استمارات تسجيل ف2 للعام 2024-2025\استمارات موقع ف2 2024-2025\المحاسبة\"/>
    </mc:Choice>
  </mc:AlternateContent>
  <xr:revisionPtr revIDLastSave="0" documentId="13_ncr:1_{4D01DE64-883C-41B8-8EDF-D35CC184BD7F}" xr6:coauthVersionLast="47" xr6:coauthVersionMax="47" xr10:uidLastSave="{00000000-0000-0000-0000-000000000000}"/>
  <workbookProtection workbookAlgorithmName="SHA-512" workbookHashValue="j0lmvDnfcjEmDNvWfVUSujB33XeAqKBMwfO1rcJhDfgMppgFFtIpaAOa4yV+yKc2GUgdjzBmFpPCb3DfpkkJrg==" workbookSaltValue="fE1wT9mTVghDdB+ES9Cbhg==" workbookSpinCount="100000" lockStructure="1"/>
  <bookViews>
    <workbookView xWindow="-108" yWindow="-108" windowWidth="23256" windowHeight="12576" xr2:uid="{00000000-000D-0000-FFFF-FFFF00000000}"/>
  </bookViews>
  <sheets>
    <sheet name="تعليمات" sheetId="13" r:id="rId1"/>
    <sheet name="إدخال البيانات" sheetId="14" r:id="rId2"/>
    <sheet name="إختيار المقررات" sheetId="5" r:id="rId3"/>
    <sheet name="الإستمارة" sheetId="11" r:id="rId4"/>
    <sheet name="acc" sheetId="2" r:id="rId5"/>
    <sheet name="ورقة4" sheetId="10" state="hidden" r:id="rId6"/>
    <sheet name="ورقة2" sheetId="4" state="hidden" r:id="rId7"/>
  </sheets>
  <definedNames>
    <definedName name="_xlnm._FilterDatabase" localSheetId="6" hidden="1">ورقة2!$A$2:$AW$717</definedName>
    <definedName name="_xlnm._FilterDatabase" localSheetId="5" hidden="1">ورقة4!$A$2:$BM$717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  <c r="A10" i="14"/>
  <c r="B7" i="14"/>
  <c r="A7" i="14"/>
  <c r="F1" i="14"/>
  <c r="D1" i="14"/>
  <c r="I31" i="5" l="1"/>
  <c r="K30" i="5" l="1"/>
  <c r="A2" i="14"/>
  <c r="DT5" i="2" l="1"/>
  <c r="DS5" i="2"/>
  <c r="DR5" i="2"/>
  <c r="DQ5" i="2"/>
  <c r="DP5" i="2"/>
  <c r="DI5" i="2"/>
  <c r="DC5" i="2"/>
  <c r="CV3" i="2"/>
  <c r="CT3" i="2"/>
  <c r="CR3" i="2"/>
  <c r="CP3" i="2"/>
  <c r="CN3" i="2"/>
  <c r="CL3" i="2"/>
  <c r="CH3" i="2"/>
  <c r="CF3" i="2"/>
  <c r="CD3" i="2"/>
  <c r="CB3" i="2"/>
  <c r="BZ3" i="2"/>
  <c r="BV3" i="2"/>
  <c r="BT3" i="2"/>
  <c r="BR3" i="2"/>
  <c r="BP3" i="2"/>
  <c r="BN3" i="2"/>
  <c r="BL3" i="2"/>
  <c r="BJ3" i="2"/>
  <c r="BH3" i="2"/>
  <c r="BF3" i="2"/>
  <c r="BD3" i="2"/>
  <c r="BB3" i="2"/>
  <c r="AV3" i="2"/>
  <c r="AT3" i="2"/>
  <c r="AR3" i="2"/>
  <c r="AP3" i="2"/>
  <c r="AN3" i="2"/>
  <c r="AJ3" i="2"/>
  <c r="AH3" i="2"/>
  <c r="AF3" i="2"/>
  <c r="AB3" i="2"/>
  <c r="Z3" i="2"/>
  <c r="X3" i="2"/>
  <c r="V3" i="2"/>
  <c r="T3" i="2"/>
  <c r="J27" i="11"/>
  <c r="Y25" i="11"/>
  <c r="Y24" i="11"/>
  <c r="Y23" i="11"/>
  <c r="E23" i="11"/>
  <c r="AE22" i="11"/>
  <c r="Z11" i="11"/>
  <c r="Y11" i="11" s="1"/>
  <c r="Z7" i="11"/>
  <c r="Y7" i="11" s="1"/>
  <c r="Z6" i="11"/>
  <c r="Y6" i="11" s="1"/>
  <c r="Z5" i="11"/>
  <c r="Y5" i="11" s="1"/>
  <c r="AD1" i="11"/>
  <c r="B8" i="11" s="1"/>
  <c r="B1" i="11"/>
  <c r="BN54" i="5"/>
  <c r="CX3" i="2" s="1"/>
  <c r="BN46" i="5"/>
  <c r="CJ3" i="2" s="1"/>
  <c r="BN39" i="5"/>
  <c r="BX3" i="2" s="1"/>
  <c r="BK37" i="5"/>
  <c r="BK31" i="5"/>
  <c r="BK25" i="5"/>
  <c r="BN24" i="5"/>
  <c r="AZ3" i="2" s="1"/>
  <c r="BN23" i="5"/>
  <c r="AX3" i="2" s="1"/>
  <c r="BK18" i="5"/>
  <c r="BN16" i="5"/>
  <c r="AL3" i="2" s="1"/>
  <c r="BK12" i="5"/>
  <c r="BN11" i="5"/>
  <c r="AD3" i="2" s="1"/>
  <c r="AH4" i="5"/>
  <c r="K7" i="11" s="1"/>
  <c r="Z22" i="11" s="1"/>
  <c r="Y22" i="11" s="1"/>
  <c r="AC4" i="5"/>
  <c r="AB4" i="5"/>
  <c r="N5" i="2" s="1"/>
  <c r="V4" i="5"/>
  <c r="M5" i="2" s="1"/>
  <c r="AC3" i="5"/>
  <c r="D1" i="5"/>
  <c r="P4" i="5"/>
  <c r="J4" i="5"/>
  <c r="D4" i="5"/>
  <c r="H6" i="11" s="1"/>
  <c r="Z17" i="11" s="1"/>
  <c r="Y17" i="11" s="1"/>
  <c r="D3" i="5"/>
  <c r="J3" i="5"/>
  <c r="AH1" i="5"/>
  <c r="AB1" i="5"/>
  <c r="V1" i="5"/>
  <c r="P1" i="5"/>
  <c r="A36" i="5" l="1"/>
  <c r="A32" i="5"/>
  <c r="A28" i="5"/>
  <c r="BR53" i="5"/>
  <c r="BR48" i="5"/>
  <c r="BT48" i="5" s="1"/>
  <c r="BR44" i="5"/>
  <c r="BR39" i="5"/>
  <c r="BT39" i="5" s="1"/>
  <c r="BR34" i="5"/>
  <c r="BK34" i="5" s="1"/>
  <c r="BR29" i="5"/>
  <c r="BR24" i="5"/>
  <c r="BS24" i="5" s="1"/>
  <c r="BR20" i="5"/>
  <c r="BR15" i="5"/>
  <c r="BR10" i="5"/>
  <c r="BR6" i="5"/>
  <c r="BK6" i="5" s="1"/>
  <c r="A37" i="5"/>
  <c r="A33" i="5"/>
  <c r="A29" i="5"/>
  <c r="BR54" i="5"/>
  <c r="BK52" i="5" s="1"/>
  <c r="BR50" i="5"/>
  <c r="BR45" i="5"/>
  <c r="BR40" i="5"/>
  <c r="BT40" i="5" s="1"/>
  <c r="BR35" i="5"/>
  <c r="BK35" i="5" s="1"/>
  <c r="BR30" i="5"/>
  <c r="BT30" i="5" s="1"/>
  <c r="BR26" i="5"/>
  <c r="BS26" i="5" s="1"/>
  <c r="BR21" i="5"/>
  <c r="BK21" i="5" s="1"/>
  <c r="BR16" i="5"/>
  <c r="BR11" i="5"/>
  <c r="BR7" i="5"/>
  <c r="A38" i="5"/>
  <c r="A34" i="5"/>
  <c r="A30" i="5"/>
  <c r="AH11" i="5"/>
  <c r="BR51" i="5"/>
  <c r="BK49" i="5" s="1"/>
  <c r="BR46" i="5"/>
  <c r="BT46" i="5" s="1"/>
  <c r="BR41" i="5"/>
  <c r="BR36" i="5"/>
  <c r="BR32" i="5"/>
  <c r="BK32" i="5" s="1"/>
  <c r="BR27" i="5"/>
  <c r="BS27" i="5" s="1"/>
  <c r="BR22" i="5"/>
  <c r="BK22" i="5" s="1"/>
  <c r="BR17" i="5"/>
  <c r="BK17" i="5" s="1"/>
  <c r="BR13" i="5"/>
  <c r="AG5" i="2" s="1"/>
  <c r="BR8" i="5"/>
  <c r="Y5" i="2" s="1"/>
  <c r="A35" i="5"/>
  <c r="A31" i="5"/>
  <c r="A27" i="5"/>
  <c r="BR52" i="5"/>
  <c r="BT52" i="5" s="1"/>
  <c r="BR47" i="5"/>
  <c r="BK46" i="5" s="1"/>
  <c r="BR42" i="5"/>
  <c r="BS42" i="5" s="1"/>
  <c r="BR38" i="5"/>
  <c r="BT38" i="5" s="1"/>
  <c r="BR33" i="5"/>
  <c r="BS33" i="5" s="1"/>
  <c r="BR28" i="5"/>
  <c r="BR23" i="5"/>
  <c r="BT23" i="5" s="1"/>
  <c r="BR19" i="5"/>
  <c r="BK19" i="5" s="1"/>
  <c r="BR14" i="5"/>
  <c r="BK14" i="5" s="1"/>
  <c r="BR9" i="5"/>
  <c r="AA5" i="2" s="1"/>
  <c r="AB5" i="5"/>
  <c r="DB5" i="2" s="1"/>
  <c r="V5" i="5"/>
  <c r="DA5" i="2" s="1"/>
  <c r="P5" i="5"/>
  <c r="K23" i="11" s="1"/>
  <c r="D2" i="5"/>
  <c r="AH7" i="5" s="1"/>
  <c r="J1" i="5"/>
  <c r="B5" i="2" s="1"/>
  <c r="AK20" i="5"/>
  <c r="A5" i="2"/>
  <c r="BK28" i="5"/>
  <c r="BS44" i="5"/>
  <c r="BS15" i="5"/>
  <c r="W5" i="2"/>
  <c r="BK43" i="5"/>
  <c r="CW5" i="2"/>
  <c r="BT41" i="5"/>
  <c r="AE5" i="2"/>
  <c r="BK48" i="5"/>
  <c r="AS5" i="2"/>
  <c r="AC5" i="2"/>
  <c r="BS29" i="5"/>
  <c r="BS16" i="5"/>
  <c r="BK36" i="5"/>
  <c r="EC5" i="2"/>
  <c r="B19" i="11"/>
  <c r="D2" i="11"/>
  <c r="E36" i="11" s="1"/>
  <c r="E42" i="11" s="1"/>
  <c r="D7" i="11"/>
  <c r="Z20" i="11" s="1"/>
  <c r="Y20" i="11" s="1"/>
  <c r="O5" i="2"/>
  <c r="H7" i="11"/>
  <c r="Z21" i="11" s="1"/>
  <c r="Y21" i="11" s="1"/>
  <c r="Q5" i="2"/>
  <c r="P6" i="11"/>
  <c r="Z19" i="11" s="1"/>
  <c r="Y19" i="11" s="1"/>
  <c r="R5" i="2"/>
  <c r="K6" i="11"/>
  <c r="Z18" i="11" s="1"/>
  <c r="Y18" i="11" s="1"/>
  <c r="AH3" i="5"/>
  <c r="P3" i="5"/>
  <c r="V3" i="5" s="1"/>
  <c r="D5" i="11"/>
  <c r="Z12" i="11" s="1"/>
  <c r="Y12" i="11" s="1"/>
  <c r="AB3" i="5"/>
  <c r="J5" i="2"/>
  <c r="D5" i="2"/>
  <c r="P2" i="11"/>
  <c r="Z4" i="11" s="1"/>
  <c r="Y4" i="11" s="1"/>
  <c r="I5" i="2"/>
  <c r="D4" i="11"/>
  <c r="V12" i="5"/>
  <c r="B29" i="11" s="1"/>
  <c r="H4" i="11"/>
  <c r="Z9" i="11" s="1"/>
  <c r="Y9" i="11" s="1"/>
  <c r="F5" i="2"/>
  <c r="E5" i="2"/>
  <c r="K4" i="11"/>
  <c r="Z10" i="11" s="1"/>
  <c r="Y10" i="11" s="1"/>
  <c r="M2" i="11"/>
  <c r="Z3" i="11" s="1"/>
  <c r="C5" i="2"/>
  <c r="AC20" i="5"/>
  <c r="P5" i="2"/>
  <c r="U20" i="5" l="1"/>
  <c r="U16" i="5"/>
  <c r="U17" i="5"/>
  <c r="V17" i="5" s="1"/>
  <c r="U13" i="5"/>
  <c r="V13" i="5" s="1"/>
  <c r="U22" i="5"/>
  <c r="V22" i="5" s="1"/>
  <c r="U18" i="5"/>
  <c r="V18" i="5" s="1"/>
  <c r="U14" i="5"/>
  <c r="U23" i="5"/>
  <c r="V23" i="5" s="1"/>
  <c r="U19" i="5"/>
  <c r="U15" i="5"/>
  <c r="U21" i="5"/>
  <c r="V21" i="5" s="1"/>
  <c r="S5" i="2"/>
  <c r="S30" i="5"/>
  <c r="I30" i="5" s="1"/>
  <c r="CQ5" i="2"/>
  <c r="AU5" i="2"/>
  <c r="CC5" i="2"/>
  <c r="BK41" i="5"/>
  <c r="BS41" i="5"/>
  <c r="BU5" i="2"/>
  <c r="BK24" i="5"/>
  <c r="BT36" i="5"/>
  <c r="AW5" i="2"/>
  <c r="CM5" i="2"/>
  <c r="BO5" i="2"/>
  <c r="BT33" i="5"/>
  <c r="BK33" i="5"/>
  <c r="CK5" i="2"/>
  <c r="H2" i="11"/>
  <c r="M35" i="11" s="1"/>
  <c r="L41" i="11" s="1"/>
  <c r="N23" i="11"/>
  <c r="D3" i="11"/>
  <c r="BT7" i="5"/>
  <c r="AO5" i="2"/>
  <c r="BS28" i="5"/>
  <c r="DF5" i="2"/>
  <c r="CY5" i="2"/>
  <c r="CG5" i="2"/>
  <c r="BS46" i="5"/>
  <c r="BT27" i="5"/>
  <c r="BT44" i="5"/>
  <c r="BK30" i="5"/>
  <c r="CS5" i="2"/>
  <c r="AI5" i="2"/>
  <c r="BS39" i="5"/>
  <c r="BE5" i="2"/>
  <c r="BS7" i="5"/>
  <c r="BT47" i="5"/>
  <c r="BS52" i="5"/>
  <c r="BK7" i="5"/>
  <c r="J7" i="5"/>
  <c r="BT54" i="5"/>
  <c r="BK27" i="5"/>
  <c r="BS43" i="5"/>
  <c r="CE5" i="2"/>
  <c r="BG5" i="2"/>
  <c r="BS10" i="5"/>
  <c r="BS36" i="5"/>
  <c r="CI5" i="2"/>
  <c r="CA5" i="2"/>
  <c r="BS40" i="5"/>
  <c r="BS21" i="5"/>
  <c r="BT16" i="5"/>
  <c r="BS19" i="5"/>
  <c r="BT8" i="5"/>
  <c r="BT35" i="5"/>
  <c r="BT10" i="5"/>
  <c r="BT9" i="5"/>
  <c r="BK26" i="5"/>
  <c r="BT20" i="5"/>
  <c r="BK20" i="5"/>
  <c r="BS22" i="5"/>
  <c r="BT17" i="5"/>
  <c r="U5" i="2"/>
  <c r="AQ5" i="2"/>
  <c r="BS5" i="2"/>
  <c r="BT11" i="5"/>
  <c r="BI5" i="2"/>
  <c r="BS35" i="5"/>
  <c r="AM5" i="2"/>
  <c r="BT6" i="5"/>
  <c r="BK11" i="5"/>
  <c r="AY5" i="2"/>
  <c r="CO5" i="2"/>
  <c r="BT19" i="5"/>
  <c r="BS23" i="5"/>
  <c r="BT29" i="5"/>
  <c r="BS6" i="5"/>
  <c r="BC5" i="2"/>
  <c r="BK29" i="5"/>
  <c r="BK40" i="5"/>
  <c r="BS13" i="5"/>
  <c r="BT13" i="5"/>
  <c r="BT26" i="5"/>
  <c r="BM5" i="2"/>
  <c r="BK13" i="5"/>
  <c r="BS11" i="5"/>
  <c r="BS45" i="5"/>
  <c r="BS32" i="5"/>
  <c r="BR56" i="5"/>
  <c r="BT32" i="5"/>
  <c r="BK15" i="5"/>
  <c r="AK5" i="2"/>
  <c r="BT42" i="5"/>
  <c r="BT37" i="5" s="1"/>
  <c r="BS20" i="5"/>
  <c r="BS51" i="5"/>
  <c r="BK50" i="5"/>
  <c r="BT21" i="5"/>
  <c r="BS8" i="5"/>
  <c r="BK8" i="5"/>
  <c r="BK51" i="5"/>
  <c r="K24" i="11"/>
  <c r="BK42" i="5"/>
  <c r="BT28" i="5"/>
  <c r="BK23" i="5"/>
  <c r="BS17" i="5"/>
  <c r="BT15" i="5"/>
  <c r="BT22" i="5"/>
  <c r="BK10" i="5"/>
  <c r="BS47" i="5"/>
  <c r="BK45" i="5"/>
  <c r="BT14" i="5"/>
  <c r="BK9" i="5"/>
  <c r="BS9" i="5"/>
  <c r="BT51" i="5"/>
  <c r="BK16" i="5"/>
  <c r="BW5" i="2"/>
  <c r="BS38" i="5"/>
  <c r="BA5" i="2"/>
  <c r="BS30" i="5"/>
  <c r="BR55" i="5"/>
  <c r="BS49" i="5"/>
  <c r="BT24" i="5"/>
  <c r="BK39" i="5"/>
  <c r="BQ5" i="2"/>
  <c r="BK44" i="5"/>
  <c r="BS34" i="5"/>
  <c r="BS50" i="5"/>
  <c r="BK38" i="5"/>
  <c r="CZ5" i="2"/>
  <c r="BK5" i="2"/>
  <c r="BR57" i="5"/>
  <c r="BS14" i="5"/>
  <c r="CU5" i="2"/>
  <c r="BT34" i="5"/>
  <c r="BT50" i="5"/>
  <c r="BY5" i="2"/>
  <c r="BT45" i="5"/>
  <c r="BS48" i="5"/>
  <c r="BT53" i="5"/>
  <c r="BK47" i="5"/>
  <c r="Y3" i="11"/>
  <c r="W3" i="11"/>
  <c r="C7" i="14"/>
  <c r="K5" i="2"/>
  <c r="P5" i="11"/>
  <c r="Z15" i="11" s="1"/>
  <c r="Y15" i="11" s="1"/>
  <c r="B36" i="11"/>
  <c r="B42" i="11" s="1"/>
  <c r="Z8" i="11"/>
  <c r="Y8" i="11" s="1"/>
  <c r="H35" i="11"/>
  <c r="H41" i="11" s="1"/>
  <c r="H5" i="11"/>
  <c r="Z13" i="11" s="1"/>
  <c r="Y13" i="11" s="1"/>
  <c r="H5" i="2"/>
  <c r="K5" i="11"/>
  <c r="Z14" i="11" s="1"/>
  <c r="Y14" i="11" s="1"/>
  <c r="G5" i="2"/>
  <c r="L5" i="2"/>
  <c r="D6" i="11"/>
  <c r="Z16" i="11" s="1"/>
  <c r="Y16" i="11" s="1"/>
  <c r="V14" i="5" l="1"/>
  <c r="DV5" i="2" s="1"/>
  <c r="V19" i="5"/>
  <c r="EA5" i="2" s="1"/>
  <c r="V20" i="5"/>
  <c r="EB5" i="2" s="1"/>
  <c r="V16" i="5"/>
  <c r="G31" i="11" s="1"/>
  <c r="V15" i="5"/>
  <c r="B31" i="11" s="1"/>
  <c r="BS25" i="5"/>
  <c r="E26" i="11"/>
  <c r="BT43" i="5"/>
  <c r="BS37" i="5"/>
  <c r="BT31" i="5"/>
  <c r="BS18" i="5"/>
  <c r="BT12" i="5"/>
  <c r="BT25" i="5"/>
  <c r="BT5" i="5"/>
  <c r="BS31" i="5"/>
  <c r="BS12" i="5"/>
  <c r="BS5" i="5"/>
  <c r="BT18" i="5"/>
  <c r="DZ5" i="2"/>
  <c r="DY5" i="2"/>
  <c r="BR58" i="5"/>
  <c r="W19" i="11"/>
  <c r="W10" i="11"/>
  <c r="W12" i="11"/>
  <c r="W20" i="11"/>
  <c r="W13" i="11"/>
  <c r="W14" i="11"/>
  <c r="V31" i="11"/>
  <c r="W15" i="11"/>
  <c r="W18" i="11"/>
  <c r="W16" i="11"/>
  <c r="W11" i="11"/>
  <c r="W17" i="11"/>
  <c r="V29" i="11"/>
  <c r="V27" i="11"/>
  <c r="BT49" i="5"/>
  <c r="V33" i="11"/>
  <c r="AA18" i="11"/>
  <c r="AE18" i="11" s="1"/>
  <c r="AA17" i="11"/>
  <c r="AE17" i="11" s="1"/>
  <c r="AA16" i="11"/>
  <c r="AE16" i="11" s="1"/>
  <c r="AA15" i="11"/>
  <c r="AE15" i="11" s="1"/>
  <c r="AA14" i="11"/>
  <c r="AE14" i="11" s="1"/>
  <c r="AA7" i="11"/>
  <c r="AE7" i="11" s="1"/>
  <c r="AA19" i="11"/>
  <c r="AE19" i="11" s="1"/>
  <c r="AA10" i="11"/>
  <c r="AA8" i="11"/>
  <c r="AE8" i="11" s="1"/>
  <c r="AA21" i="11"/>
  <c r="AE21" i="11" s="1"/>
  <c r="AA12" i="11"/>
  <c r="AA11" i="11"/>
  <c r="AE11" i="11" s="1"/>
  <c r="AA3" i="11"/>
  <c r="AE3" i="11" s="1"/>
  <c r="AA20" i="11"/>
  <c r="AE20" i="11" s="1"/>
  <c r="AA13" i="11"/>
  <c r="AA9" i="11"/>
  <c r="AE9" i="11" s="1"/>
  <c r="AA6" i="11"/>
  <c r="AE6" i="11" s="1"/>
  <c r="AA5" i="11"/>
  <c r="AE5" i="11" s="1"/>
  <c r="AA4" i="11"/>
  <c r="AE4" i="11" s="1"/>
  <c r="DU5" i="2"/>
  <c r="B30" i="11"/>
  <c r="G30" i="11" l="1"/>
  <c r="DW5" i="2"/>
  <c r="DX5" i="2"/>
  <c r="B32" i="11"/>
  <c r="G29" i="5"/>
  <c r="H29" i="5" s="1"/>
  <c r="J29" i="5" s="1"/>
  <c r="G10" i="5"/>
  <c r="A22" i="5"/>
  <c r="B22" i="5" s="1"/>
  <c r="G21" i="5"/>
  <c r="H21" i="5" s="1"/>
  <c r="J21" i="5" s="1"/>
  <c r="G20" i="5"/>
  <c r="H20" i="5" s="1"/>
  <c r="K20" i="5" s="1"/>
  <c r="S20" i="5" s="1"/>
  <c r="I20" i="5" s="1"/>
  <c r="G17" i="5"/>
  <c r="H17" i="5" s="1"/>
  <c r="K17" i="5" s="1"/>
  <c r="S17" i="5" s="1"/>
  <c r="I17" i="5" s="1"/>
  <c r="G23" i="5"/>
  <c r="H23" i="5" s="1"/>
  <c r="K23" i="5" s="1"/>
  <c r="S23" i="5" s="1"/>
  <c r="I23" i="5" s="1"/>
  <c r="A21" i="5"/>
  <c r="B21" i="5" s="1"/>
  <c r="G14" i="5"/>
  <c r="H14" i="5" s="1"/>
  <c r="K14" i="5" s="1"/>
  <c r="S14" i="5" s="1"/>
  <c r="G13" i="5"/>
  <c r="H13" i="5" s="1"/>
  <c r="K13" i="5" s="1"/>
  <c r="S13" i="5" s="1"/>
  <c r="I13" i="5" s="1"/>
  <c r="G22" i="5"/>
  <c r="H22" i="5" s="1"/>
  <c r="J22" i="5" s="1"/>
  <c r="G18" i="5"/>
  <c r="H18" i="5" s="1"/>
  <c r="K18" i="5" s="1"/>
  <c r="S18" i="5" s="1"/>
  <c r="I18" i="5" s="1"/>
  <c r="G27" i="5"/>
  <c r="H27" i="5" s="1"/>
  <c r="J27" i="5" s="1"/>
  <c r="G26" i="5"/>
  <c r="H26" i="5" s="1"/>
  <c r="J26" i="5" s="1"/>
  <c r="G24" i="5"/>
  <c r="H24" i="5" s="1"/>
  <c r="K24" i="5" s="1"/>
  <c r="S24" i="5" s="1"/>
  <c r="G16" i="5"/>
  <c r="H16" i="5" s="1"/>
  <c r="K16" i="5" s="1"/>
  <c r="S16" i="5" s="1"/>
  <c r="I16" i="5" s="1"/>
  <c r="G25" i="5"/>
  <c r="H25" i="5" s="1"/>
  <c r="J25" i="5" s="1"/>
  <c r="G15" i="5"/>
  <c r="H15" i="5" s="1"/>
  <c r="K15" i="5" s="1"/>
  <c r="S15" i="5" s="1"/>
  <c r="I15" i="5" s="1"/>
  <c r="G11" i="5"/>
  <c r="H11" i="5" s="1"/>
  <c r="K11" i="5" s="1"/>
  <c r="S11" i="5" s="1"/>
  <c r="I11" i="5" s="1"/>
  <c r="G9" i="5"/>
  <c r="H9" i="5" s="1"/>
  <c r="G19" i="5"/>
  <c r="H19" i="5" s="1"/>
  <c r="K19" i="5" s="1"/>
  <c r="S19" i="5" s="1"/>
  <c r="I19" i="5" s="1"/>
  <c r="G12" i="5"/>
  <c r="G28" i="5"/>
  <c r="F14" i="5" l="1"/>
  <c r="I14" i="5"/>
  <c r="E14" i="5" s="1"/>
  <c r="D14" i="5" s="1"/>
  <c r="F24" i="5"/>
  <c r="I24" i="5"/>
  <c r="E24" i="5" s="1"/>
  <c r="D24" i="5" s="1"/>
  <c r="H12" i="5"/>
  <c r="K12" i="5" s="1"/>
  <c r="S12" i="5" s="1"/>
  <c r="BQ11" i="5" s="1"/>
  <c r="H10" i="5"/>
  <c r="K10" i="5" s="1"/>
  <c r="S10" i="5" s="1"/>
  <c r="BQ7" i="5" s="1"/>
  <c r="K29" i="5"/>
  <c r="S29" i="5" s="1"/>
  <c r="J23" i="5"/>
  <c r="J24" i="5"/>
  <c r="J13" i="5"/>
  <c r="K21" i="5"/>
  <c r="S21" i="5" s="1"/>
  <c r="K22" i="5"/>
  <c r="S22" i="5" s="1"/>
  <c r="J20" i="5"/>
  <c r="K25" i="5"/>
  <c r="S25" i="5" s="1"/>
  <c r="J14" i="5"/>
  <c r="K26" i="5"/>
  <c r="S26" i="5" s="1"/>
  <c r="J16" i="5"/>
  <c r="K27" i="5"/>
  <c r="S27" i="5" s="1"/>
  <c r="J11" i="5"/>
  <c r="J19" i="5"/>
  <c r="J15" i="5"/>
  <c r="J17" i="5"/>
  <c r="BQ9" i="5"/>
  <c r="K9" i="5"/>
  <c r="S9" i="5" s="1"/>
  <c r="F9" i="5" s="1"/>
  <c r="H28" i="5"/>
  <c r="F19" i="5"/>
  <c r="E19" i="5"/>
  <c r="D19" i="5" s="1"/>
  <c r="E16" i="5"/>
  <c r="D16" i="5" s="1"/>
  <c r="F16" i="5"/>
  <c r="F13" i="5"/>
  <c r="E13" i="5"/>
  <c r="D13" i="5" s="1"/>
  <c r="F18" i="5"/>
  <c r="E18" i="5"/>
  <c r="D18" i="5" s="1"/>
  <c r="E15" i="5"/>
  <c r="D15" i="5" s="1"/>
  <c r="F15" i="5"/>
  <c r="F17" i="5"/>
  <c r="E17" i="5"/>
  <c r="D17" i="5" s="1"/>
  <c r="F23" i="5"/>
  <c r="E23" i="5"/>
  <c r="D23" i="5" s="1"/>
  <c r="F11" i="5"/>
  <c r="E11" i="5"/>
  <c r="D11" i="5" s="1"/>
  <c r="E20" i="5"/>
  <c r="D20" i="5" s="1"/>
  <c r="F20" i="5"/>
  <c r="J18" i="5"/>
  <c r="BQ8" i="5" l="1"/>
  <c r="F29" i="5"/>
  <c r="I29" i="5"/>
  <c r="I12" i="5"/>
  <c r="E12" i="5" s="1"/>
  <c r="D12" i="5" s="1"/>
  <c r="F26" i="5"/>
  <c r="I26" i="5"/>
  <c r="E26" i="5" s="1"/>
  <c r="D26" i="5" s="1"/>
  <c r="I22" i="5"/>
  <c r="E22" i="5" s="1"/>
  <c r="D22" i="5" s="1"/>
  <c r="F21" i="5"/>
  <c r="I21" i="5"/>
  <c r="E21" i="5" s="1"/>
  <c r="D21" i="5" s="1"/>
  <c r="F25" i="5"/>
  <c r="I25" i="5"/>
  <c r="E25" i="5" s="1"/>
  <c r="D25" i="5" s="1"/>
  <c r="F27" i="5"/>
  <c r="I27" i="5"/>
  <c r="E27" i="5" s="1"/>
  <c r="D27" i="5" s="1"/>
  <c r="BQ10" i="5"/>
  <c r="I10" i="5"/>
  <c r="E10" i="5" s="1"/>
  <c r="D10" i="5" s="1"/>
  <c r="J10" i="5"/>
  <c r="BQ6" i="5"/>
  <c r="F10" i="5"/>
  <c r="F12" i="5"/>
  <c r="J12" i="5"/>
  <c r="F22" i="5"/>
  <c r="BQ13" i="5"/>
  <c r="BQ53" i="5"/>
  <c r="BQ44" i="5"/>
  <c r="BQ46" i="5"/>
  <c r="BQ29" i="5"/>
  <c r="BQ15" i="5"/>
  <c r="BQ52" i="5"/>
  <c r="BQ45" i="5"/>
  <c r="BQ42" i="5"/>
  <c r="BQ51" i="5"/>
  <c r="BQ27" i="5"/>
  <c r="BQ54" i="5"/>
  <c r="BQ41" i="5"/>
  <c r="BQ38" i="5"/>
  <c r="BQ36" i="5"/>
  <c r="BQ17" i="5"/>
  <c r="BQ28" i="5"/>
  <c r="BQ50" i="5"/>
  <c r="BQ19" i="5"/>
  <c r="BQ21" i="5"/>
  <c r="BQ24" i="5"/>
  <c r="BQ23" i="5"/>
  <c r="BQ35" i="5"/>
  <c r="BQ16" i="5"/>
  <c r="BQ34" i="5"/>
  <c r="BQ47" i="5"/>
  <c r="BQ12" i="5"/>
  <c r="BQ30" i="5"/>
  <c r="BQ22" i="5"/>
  <c r="BQ14" i="5"/>
  <c r="BQ39" i="5"/>
  <c r="BQ32" i="5"/>
  <c r="BQ40" i="5"/>
  <c r="BQ20" i="5"/>
  <c r="BQ18" i="5"/>
  <c r="BQ33" i="5"/>
  <c r="BQ26" i="5"/>
  <c r="J28" i="5"/>
  <c r="K28" i="5"/>
  <c r="AH17" i="5"/>
  <c r="K22" i="11" s="1"/>
  <c r="AH16" i="5"/>
  <c r="AH18" i="5"/>
  <c r="V11" i="11" l="1"/>
  <c r="V21" i="11"/>
  <c r="V24" i="11"/>
  <c r="V16" i="11"/>
  <c r="V14" i="11"/>
  <c r="V25" i="11"/>
  <c r="V12" i="11"/>
  <c r="V19" i="11"/>
  <c r="V13" i="11"/>
  <c r="V17" i="11"/>
  <c r="V10" i="11"/>
  <c r="V18" i="11"/>
  <c r="V22" i="11"/>
  <c r="V20" i="11"/>
  <c r="V15" i="11"/>
  <c r="V23" i="11"/>
  <c r="S28" i="5"/>
  <c r="BQ48" i="5"/>
  <c r="DM5" i="2"/>
  <c r="F22" i="11"/>
  <c r="DL5" i="2"/>
  <c r="Q22" i="11"/>
  <c r="DN5" i="2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10" i="5"/>
  <c r="AB19" i="5" l="1"/>
  <c r="AH10" i="5" s="1"/>
  <c r="AH9" i="5" s="1"/>
  <c r="I28" i="5"/>
  <c r="AH8" i="5" s="1"/>
  <c r="DO5" i="2"/>
  <c r="F28" i="5"/>
  <c r="B11" i="11" s="1"/>
  <c r="D11" i="11" s="1"/>
  <c r="AE24" i="5"/>
  <c r="AE23" i="5"/>
  <c r="AH19" i="5" l="1"/>
  <c r="DG5" i="2"/>
  <c r="B12" i="11"/>
  <c r="C12" i="11" s="1"/>
  <c r="C11" i="11"/>
  <c r="E25" i="11"/>
  <c r="DD5" i="2"/>
  <c r="H11" i="11"/>
  <c r="I11" i="11"/>
  <c r="AE25" i="5"/>
  <c r="E27" i="11" l="1"/>
  <c r="D12" i="11"/>
  <c r="I12" i="11" s="1"/>
  <c r="B13" i="11"/>
  <c r="D13" i="11" s="1"/>
  <c r="E24" i="11"/>
  <c r="AH12" i="5"/>
  <c r="DE5" i="2"/>
  <c r="H12" i="11" l="1"/>
  <c r="B14" i="11"/>
  <c r="C14" i="11" s="1"/>
  <c r="C13" i="11"/>
  <c r="E28" i="11"/>
  <c r="AH14" i="5"/>
  <c r="AH15" i="5" s="1"/>
  <c r="DH5" i="2"/>
  <c r="AE26" i="5"/>
  <c r="I13" i="11"/>
  <c r="H13" i="11"/>
  <c r="D14" i="11" l="1"/>
  <c r="H14" i="11" s="1"/>
  <c r="B15" i="11"/>
  <c r="B16" i="11" s="1"/>
  <c r="F41" i="11"/>
  <c r="DK5" i="2"/>
  <c r="DJ5" i="2"/>
  <c r="F35" i="11"/>
  <c r="D15" i="11" l="1"/>
  <c r="H15" i="11" s="1"/>
  <c r="C15" i="11"/>
  <c r="I14" i="11"/>
  <c r="D16" i="11"/>
  <c r="B17" i="11"/>
  <c r="C16" i="11"/>
  <c r="I15" i="11" l="1"/>
  <c r="D17" i="11"/>
  <c r="C17" i="11"/>
  <c r="B18" i="11"/>
  <c r="H16" i="11"/>
  <c r="I16" i="11"/>
  <c r="I17" i="11" l="1"/>
  <c r="H17" i="11"/>
  <c r="J11" i="11"/>
  <c r="D18" i="11"/>
  <c r="C18" i="11"/>
  <c r="H18" i="11" l="1"/>
  <c r="I18" i="11"/>
  <c r="K11" i="11"/>
  <c r="L11" i="11"/>
  <c r="J12" i="11"/>
  <c r="K12" i="11" l="1"/>
  <c r="J13" i="11"/>
  <c r="L12" i="11"/>
  <c r="Q11" i="11"/>
  <c r="P11" i="11"/>
  <c r="P12" i="11" l="1"/>
  <c r="Q12" i="11"/>
  <c r="J14" i="11"/>
  <c r="K13" i="11"/>
  <c r="L13" i="11"/>
  <c r="P13" i="11" l="1"/>
  <c r="Q13" i="11"/>
  <c r="K14" i="11"/>
  <c r="J15" i="11"/>
  <c r="L14" i="11"/>
  <c r="P14" i="11" l="1"/>
  <c r="Q14" i="11"/>
  <c r="L15" i="11"/>
  <c r="K15" i="11"/>
  <c r="J16" i="11"/>
  <c r="K16" i="11" l="1"/>
  <c r="J17" i="11"/>
  <c r="L16" i="11"/>
  <c r="P15" i="11"/>
  <c r="Q15" i="11"/>
  <c r="Q16" i="11" l="1"/>
  <c r="P16" i="11"/>
  <c r="J18" i="11"/>
  <c r="K17" i="11"/>
  <c r="L17" i="11"/>
  <c r="Q17" i="11" l="1"/>
  <c r="P17" i="11"/>
  <c r="K18" i="11"/>
  <c r="L18" i="11"/>
  <c r="CN5" i="2" s="1"/>
  <c r="Z5" i="2" l="1"/>
  <c r="AB5" i="2"/>
  <c r="CJ5" i="2"/>
  <c r="BH5" i="2"/>
  <c r="BJ5" i="2"/>
  <c r="V5" i="2"/>
  <c r="CT5" i="2"/>
  <c r="AD5" i="2"/>
  <c r="BR5" i="2"/>
  <c r="BV5" i="2"/>
  <c r="CD5" i="2"/>
  <c r="BP5" i="2"/>
  <c r="AN5" i="2"/>
  <c r="CR5" i="2"/>
  <c r="AJ5" i="2"/>
  <c r="BZ5" i="2"/>
  <c r="CL5" i="2"/>
  <c r="BT5" i="2"/>
  <c r="CH5" i="2"/>
  <c r="CX5" i="2"/>
  <c r="BB5" i="2"/>
  <c r="X5" i="2"/>
  <c r="AT5" i="2"/>
  <c r="CB5" i="2"/>
  <c r="AR5" i="2"/>
  <c r="BX5" i="2"/>
  <c r="CP5" i="2"/>
  <c r="BD5" i="2"/>
  <c r="AV5" i="2"/>
  <c r="BN5" i="2"/>
  <c r="CV5" i="2"/>
  <c r="BL5" i="2"/>
  <c r="AH5" i="2"/>
  <c r="AZ5" i="2"/>
  <c r="CF5" i="2"/>
  <c r="BF5" i="2"/>
  <c r="AX5" i="2"/>
  <c r="Q18" i="11"/>
  <c r="P18" i="11"/>
  <c r="AP5" i="2"/>
  <c r="AL5" i="2"/>
  <c r="T5" i="2"/>
  <c r="AF5" i="2"/>
</calcChain>
</file>

<file path=xl/sharedStrings.xml><?xml version="1.0" encoding="utf-8"?>
<sst xmlns="http://schemas.openxmlformats.org/spreadsheetml/2006/main" count="14975" uniqueCount="1953">
  <si>
    <t xml:space="preserve">تعليمات التسجيل </t>
  </si>
  <si>
    <t>اتبع الخطوات التالية:</t>
  </si>
  <si>
    <t>يستفيد من الحسم</t>
  </si>
  <si>
    <t>نسبة الحسم</t>
  </si>
  <si>
    <t>تملأ صفحة إدخال البيانات بالمعلومات المطلوبة وبشكل دقيق وصحيح</t>
  </si>
  <si>
    <t>الانتقال إلى صفحة اختيار المقررات</t>
  </si>
  <si>
    <t>الطلاب الأوائل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</si>
  <si>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</si>
  <si>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</si>
  <si>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>عند اختيار المقرر تضع بجانب اسم المقرر بالعمود الأزرق رقم /1/</t>
  </si>
  <si>
    <t>ذوي شهداء الجيش وقوى الأمن الداخلي والجرحى وأبنائهم وأبناء المفقودين وأزواجهم</t>
  </si>
  <si>
    <t xml:space="preserve">يسدد (500ل.س) فقط رسم كل مقرر </t>
  </si>
  <si>
    <t xml:space="preserve">بعد الإنتهاء من عملية اختيار المقررات انتقل إلى صفحة </t>
  </si>
  <si>
    <t>الاستمارة واطبع منها أربع نسخ</t>
  </si>
  <si>
    <t>عناصر الجيش العربي السوري والقوات المسلحة وقوى الامن الداخلي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</si>
  <si>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</si>
  <si>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ذوي الاحتياجات الخاصة</t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</si>
  <si>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</si>
  <si>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</si>
  <si>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</si>
  <si>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</si>
  <si>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t>أدخل الرقم الإمتحاني</t>
  </si>
  <si>
    <t>يجب أن تقوم بملئ الحقول بالمعلومات المطلوبة بشكل صحيح</t>
  </si>
  <si>
    <t>علمي</t>
  </si>
  <si>
    <t>العربية السورية</t>
  </si>
  <si>
    <t>تجارية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</si>
  <si>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</si>
  <si>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</si>
  <si>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</si>
  <si>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</si>
  <si>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</si>
  <si>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</si>
  <si>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</si>
  <si>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</si>
  <si>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</si>
  <si>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</si>
  <si>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</si>
  <si>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</si>
  <si>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</si>
  <si>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</si>
  <si>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</si>
  <si>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</si>
  <si>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</si>
  <si>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</si>
  <si>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</si>
  <si>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</si>
  <si>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</si>
  <si>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</si>
  <si>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</si>
  <si>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</si>
  <si>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</si>
  <si>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</si>
  <si>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</si>
  <si>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</si>
  <si>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</si>
  <si>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</si>
  <si>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</si>
  <si>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</si>
  <si>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</si>
  <si>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</si>
  <si>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</si>
  <si>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</si>
  <si>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</si>
  <si>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</si>
  <si>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</si>
  <si>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</si>
  <si>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</si>
  <si>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</si>
  <si>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</si>
  <si>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المصرية</t>
  </si>
  <si>
    <t>الرقة</t>
  </si>
  <si>
    <t>المغربية</t>
  </si>
  <si>
    <t>درعا</t>
  </si>
  <si>
    <t>اليمنية</t>
  </si>
  <si>
    <t>السويداء</t>
  </si>
  <si>
    <t>الإيرانية</t>
  </si>
  <si>
    <t>القنيطرة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</si>
  <si>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</si>
  <si>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</si>
  <si>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</si>
  <si>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</si>
  <si>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</si>
  <si>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</si>
  <si>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</si>
  <si>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</si>
  <si>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</si>
  <si>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</si>
  <si>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</si>
  <si>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</si>
  <si>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</si>
  <si>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</si>
  <si>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</si>
  <si>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</si>
  <si>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</si>
  <si>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</si>
  <si>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</si>
  <si>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</si>
  <si>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</si>
  <si>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</si>
  <si>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</si>
  <si>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</si>
  <si>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</si>
  <si>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</si>
  <si>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</si>
  <si>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</si>
  <si>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</si>
  <si>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</si>
  <si>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</si>
  <si>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</si>
  <si>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أصول المحاسبة  (1)</t>
  </si>
  <si>
    <t>الأولى</t>
  </si>
  <si>
    <t>الأول</t>
  </si>
  <si>
    <t>رسم الشهادة</t>
  </si>
  <si>
    <t>بطل الجمهورية</t>
  </si>
  <si>
    <t xml:space="preserve">الرياضيات المالية والادارية 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</si>
  <si>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</si>
  <si>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</si>
  <si>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</si>
  <si>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</si>
  <si>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</si>
  <si>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مبادئ الادارة  (1)</t>
  </si>
  <si>
    <t>رسم التسجيل</t>
  </si>
  <si>
    <t xml:space="preserve">المدخل الى القانون </t>
  </si>
  <si>
    <t>رسم فصول الانقطاع</t>
  </si>
  <si>
    <t xml:space="preserve">تقنيات الحاسوب 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</si>
  <si>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</si>
  <si>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</si>
  <si>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</si>
  <si>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</si>
  <si>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أصول المحاسبة (2)</t>
  </si>
  <si>
    <t>الثاني</t>
  </si>
  <si>
    <t>القسط الأول</t>
  </si>
  <si>
    <t xml:space="preserve">اساليب كمية في الادارة </t>
  </si>
  <si>
    <t>القسط الثاني</t>
  </si>
  <si>
    <t>مبادئ الادارة  (2)</t>
  </si>
  <si>
    <t>عدد المقررات المسجلة لأول مرة</t>
  </si>
  <si>
    <t>عدد المقررات المسجلة للمرة الثانية</t>
  </si>
  <si>
    <t xml:space="preserve">اقتصاد كلي </t>
  </si>
  <si>
    <t>عدد المقررات المسجلة لأكثر من مرتين</t>
  </si>
  <si>
    <t>مقررات السنة الثانية (فصل أول)</t>
  </si>
  <si>
    <t>عدد المقررات المسجلة</t>
  </si>
  <si>
    <t xml:space="preserve">محاسبة شركات الاشخاص </t>
  </si>
  <si>
    <t>الثانية</t>
  </si>
  <si>
    <t xml:space="preserve">ادارة مشتريات ومخازن </t>
  </si>
  <si>
    <t xml:space="preserve">الادارة المالية </t>
  </si>
  <si>
    <t xml:space="preserve">القانون التجاري </t>
  </si>
  <si>
    <t>مقررات السنة الثانية (فصل ثاني)</t>
  </si>
  <si>
    <t xml:space="preserve">محاسبة شركات الاموال </t>
  </si>
  <si>
    <t>ج</t>
  </si>
  <si>
    <t xml:space="preserve">المالية العامة </t>
  </si>
  <si>
    <t>ر1</t>
  </si>
  <si>
    <t xml:space="preserve">ادارة الانتاج </t>
  </si>
  <si>
    <t>ر2</t>
  </si>
  <si>
    <t xml:space="preserve">الاقتصاد الجزئي </t>
  </si>
  <si>
    <t xml:space="preserve">مبادئ الاحصاء </t>
  </si>
  <si>
    <t>مقررات السنة الثالثة (فصل أول)</t>
  </si>
  <si>
    <t>مبادئ التكاليف (1)</t>
  </si>
  <si>
    <t>الثالثة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</si>
  <si>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</si>
  <si>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</si>
  <si>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</si>
  <si>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</si>
  <si>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مقررات السنة الثالثة (فصل ثاني)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</si>
  <si>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</si>
  <si>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</si>
  <si>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</si>
  <si>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</si>
  <si>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>مقررات السنة الرابعة (فصل أول )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</si>
  <si>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</si>
  <si>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</si>
  <si>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</si>
  <si>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</si>
  <si>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>الفصل الأول 2018-2019</t>
  </si>
  <si>
    <t>مقررات السنة الرابعة (فصل ثاني)</t>
  </si>
  <si>
    <t>الفصل الثاني 2018-2019</t>
  </si>
  <si>
    <t>تدقيق حسابات (2)</t>
  </si>
  <si>
    <t>الفصل الأول 2019-2020</t>
  </si>
  <si>
    <t xml:space="preserve">محاسبة متقدمة </t>
  </si>
  <si>
    <t>الفصل الأول 2020-2021</t>
  </si>
  <si>
    <t xml:space="preserve">محاسبة البترول </t>
  </si>
  <si>
    <t>الفصل الثاني 2020-2021</t>
  </si>
  <si>
    <t xml:space="preserve">مشكلات محاسبية معاصرة 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</si>
  <si>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</si>
  <si>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</si>
  <si>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</si>
  <si>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</si>
  <si>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</si>
  <si>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</si>
  <si>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</si>
  <si>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</si>
  <si>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</si>
  <si>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</si>
  <si>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</si>
  <si>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</si>
  <si>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</si>
  <si>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</si>
  <si>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</si>
  <si>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</si>
  <si>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العنوان 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</si>
  <si>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</si>
  <si>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</si>
  <si>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</si>
  <si>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</si>
  <si>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</si>
  <si>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</si>
  <si>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</si>
  <si>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</si>
  <si>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</si>
  <si>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</si>
  <si>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</si>
  <si>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</si>
  <si>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</si>
  <si>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</si>
  <si>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</si>
  <si>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</si>
  <si>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</si>
  <si>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</si>
  <si>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</si>
  <si>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</si>
  <si>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</si>
  <si>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</si>
  <si>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</si>
  <si>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</si>
  <si>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</si>
  <si>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</si>
  <si>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</si>
  <si>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</si>
  <si>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</si>
  <si>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</si>
  <si>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</si>
  <si>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</si>
  <si>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</si>
  <si>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</si>
  <si>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</si>
  <si>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</si>
  <si>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</si>
  <si>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</si>
  <si>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</si>
  <si>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</si>
  <si>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الاستنفاذ</t>
  </si>
  <si>
    <t>خالد</t>
  </si>
  <si>
    <t>سميره</t>
  </si>
  <si>
    <t xml:space="preserve">دمشق </t>
  </si>
  <si>
    <t>احمد</t>
  </si>
  <si>
    <t>باسمه</t>
  </si>
  <si>
    <t>حنان</t>
  </si>
  <si>
    <t>مخيم اليرموك</t>
  </si>
  <si>
    <t>نذير</t>
  </si>
  <si>
    <t>مياده</t>
  </si>
  <si>
    <t>يوسف</t>
  </si>
  <si>
    <t>وفاء</t>
  </si>
  <si>
    <t>هناء</t>
  </si>
  <si>
    <t>زهير</t>
  </si>
  <si>
    <t>سميه</t>
  </si>
  <si>
    <t>النبك</t>
  </si>
  <si>
    <t>محمد</t>
  </si>
  <si>
    <t>فاديا</t>
  </si>
  <si>
    <t>فاطمه</t>
  </si>
  <si>
    <t>فؤاد</t>
  </si>
  <si>
    <t>سمر</t>
  </si>
  <si>
    <t>فاتن</t>
  </si>
  <si>
    <t>روضه</t>
  </si>
  <si>
    <t>ابتسام</t>
  </si>
  <si>
    <t>سحر</t>
  </si>
  <si>
    <t>حامد</t>
  </si>
  <si>
    <t>دوما</t>
  </si>
  <si>
    <t>علي</t>
  </si>
  <si>
    <t>انيسه</t>
  </si>
  <si>
    <t>سماح</t>
  </si>
  <si>
    <t>محمود</t>
  </si>
  <si>
    <t>باسم</t>
  </si>
  <si>
    <t>بسام</t>
  </si>
  <si>
    <t>احسان</t>
  </si>
  <si>
    <t>منيره</t>
  </si>
  <si>
    <t>ماهر</t>
  </si>
  <si>
    <t>نبيل</t>
  </si>
  <si>
    <t>جمال</t>
  </si>
  <si>
    <t>هيام</t>
  </si>
  <si>
    <t>جديدة عرطوز</t>
  </si>
  <si>
    <t>عائشه</t>
  </si>
  <si>
    <t>ناديا</t>
  </si>
  <si>
    <t>مها</t>
  </si>
  <si>
    <t>غسان</t>
  </si>
  <si>
    <t>سناء حمود</t>
  </si>
  <si>
    <t>زياد</t>
  </si>
  <si>
    <t>ايمان</t>
  </si>
  <si>
    <t>منى</t>
  </si>
  <si>
    <t>محمد هيثم</t>
  </si>
  <si>
    <t>عبد الحكيم</t>
  </si>
  <si>
    <t>عدنان</t>
  </si>
  <si>
    <t>فريال</t>
  </si>
  <si>
    <t>فطمه</t>
  </si>
  <si>
    <t>مريم</t>
  </si>
  <si>
    <t>التل</t>
  </si>
  <si>
    <t>عواطف</t>
  </si>
  <si>
    <t>مديحه</t>
  </si>
  <si>
    <t>شاديه</t>
  </si>
  <si>
    <t>عماد</t>
  </si>
  <si>
    <t>نوال</t>
  </si>
  <si>
    <t>عمر</t>
  </si>
  <si>
    <t>صباح</t>
  </si>
  <si>
    <t xml:space="preserve">العربية السورية </t>
  </si>
  <si>
    <t>محمد ايمن</t>
  </si>
  <si>
    <t>رويده</t>
  </si>
  <si>
    <t>هاله</t>
  </si>
  <si>
    <t>سماهر</t>
  </si>
  <si>
    <t>ندى</t>
  </si>
  <si>
    <t>معتز</t>
  </si>
  <si>
    <t>سعاد</t>
  </si>
  <si>
    <t>رنا</t>
  </si>
  <si>
    <t>جمانه</t>
  </si>
  <si>
    <t>عائده</t>
  </si>
  <si>
    <t>هدى</t>
  </si>
  <si>
    <t>رجاء</t>
  </si>
  <si>
    <t>فهد</t>
  </si>
  <si>
    <t>صفاء</t>
  </si>
  <si>
    <t>حسين</t>
  </si>
  <si>
    <t xml:space="preserve">ريف دمشق </t>
  </si>
  <si>
    <t>رضوان</t>
  </si>
  <si>
    <t>ليلى</t>
  </si>
  <si>
    <t>هيثم</t>
  </si>
  <si>
    <t>خديجه</t>
  </si>
  <si>
    <t>حسن</t>
  </si>
  <si>
    <t>جيرود</t>
  </si>
  <si>
    <t>هبه</t>
  </si>
  <si>
    <t>وليد</t>
  </si>
  <si>
    <t>ميسون</t>
  </si>
  <si>
    <t>ناريمان</t>
  </si>
  <si>
    <t>ابراهيم</t>
  </si>
  <si>
    <t>جهاد</t>
  </si>
  <si>
    <t>رياض</t>
  </si>
  <si>
    <t>أحمد</t>
  </si>
  <si>
    <t>توفيق</t>
  </si>
  <si>
    <t>نضال</t>
  </si>
  <si>
    <t>اعتدال</t>
  </si>
  <si>
    <t>جبله</t>
  </si>
  <si>
    <t>غاده</t>
  </si>
  <si>
    <t>فواز</t>
  </si>
  <si>
    <t>عبد الله</t>
  </si>
  <si>
    <t>لينا</t>
  </si>
  <si>
    <t>سعيد</t>
  </si>
  <si>
    <t>حرستا</t>
  </si>
  <si>
    <t>سمير</t>
  </si>
  <si>
    <t>فايز</t>
  </si>
  <si>
    <t>امل</t>
  </si>
  <si>
    <t>عائشة</t>
  </si>
  <si>
    <t>قدسيا</t>
  </si>
  <si>
    <t>كمال</t>
  </si>
  <si>
    <t>هديل</t>
  </si>
  <si>
    <t>نجاح</t>
  </si>
  <si>
    <t>عليا</t>
  </si>
  <si>
    <t>مصطفى</t>
  </si>
  <si>
    <t>بشار</t>
  </si>
  <si>
    <t>فراس</t>
  </si>
  <si>
    <t>عبير</t>
  </si>
  <si>
    <t>نبيله</t>
  </si>
  <si>
    <t>جده</t>
  </si>
  <si>
    <t>عيسى</t>
  </si>
  <si>
    <t>إبراهيم</t>
  </si>
  <si>
    <t>منير</t>
  </si>
  <si>
    <t>أمل</t>
  </si>
  <si>
    <t>محمد بسام</t>
  </si>
  <si>
    <t>فاتنه</t>
  </si>
  <si>
    <t>سميا</t>
  </si>
  <si>
    <t>معضمية</t>
  </si>
  <si>
    <t>ياسين</t>
  </si>
  <si>
    <t>سليم</t>
  </si>
  <si>
    <t>نصوح</t>
  </si>
  <si>
    <t>غصون</t>
  </si>
  <si>
    <t>عربين</t>
  </si>
  <si>
    <t>دلال</t>
  </si>
  <si>
    <t>سناء</t>
  </si>
  <si>
    <t>عبد الكريم</t>
  </si>
  <si>
    <t>امينه</t>
  </si>
  <si>
    <t>خان دنون</t>
  </si>
  <si>
    <t>محمد عدنان</t>
  </si>
  <si>
    <t>ثناء</t>
  </si>
  <si>
    <t>ناصر</t>
  </si>
  <si>
    <t>محمد سمير</t>
  </si>
  <si>
    <t>زينب</t>
  </si>
  <si>
    <t xml:space="preserve">حرستا </t>
  </si>
  <si>
    <t>عفاف</t>
  </si>
  <si>
    <t>شام</t>
  </si>
  <si>
    <t>قلعة جندل</t>
  </si>
  <si>
    <t>شمسيه</t>
  </si>
  <si>
    <t>جرمانا</t>
  </si>
  <si>
    <t>القطيفة</t>
  </si>
  <si>
    <t>منال</t>
  </si>
  <si>
    <t>امنه</t>
  </si>
  <si>
    <t>ياسر</t>
  </si>
  <si>
    <t>عصام</t>
  </si>
  <si>
    <t>براءه</t>
  </si>
  <si>
    <t>السيدة زينب</t>
  </si>
  <si>
    <t>ميساء</t>
  </si>
  <si>
    <t>فاطمة</t>
  </si>
  <si>
    <t>الهام</t>
  </si>
  <si>
    <t>كوثر</t>
  </si>
  <si>
    <t>سوسن</t>
  </si>
  <si>
    <t>اكرم</t>
  </si>
  <si>
    <t>صالحه</t>
  </si>
  <si>
    <t>جورج</t>
  </si>
  <si>
    <t>اسامه</t>
  </si>
  <si>
    <t>زكريا</t>
  </si>
  <si>
    <t>سرغايا</t>
  </si>
  <si>
    <t>قطنا</t>
  </si>
  <si>
    <t>هويدا</t>
  </si>
  <si>
    <t>هنادي</t>
  </si>
  <si>
    <t>بثينه</t>
  </si>
  <si>
    <t>انور</t>
  </si>
  <si>
    <t>فوزيه</t>
  </si>
  <si>
    <t>حسام</t>
  </si>
  <si>
    <t>هيفاء</t>
  </si>
  <si>
    <t>ثائر</t>
  </si>
  <si>
    <t>سلوى</t>
  </si>
  <si>
    <t>محمد خير</t>
  </si>
  <si>
    <t>وداد</t>
  </si>
  <si>
    <t>عادل</t>
  </si>
  <si>
    <t>عمار</t>
  </si>
  <si>
    <t>ملك</t>
  </si>
  <si>
    <t>زهره</t>
  </si>
  <si>
    <t>الحجر الاسود</t>
  </si>
  <si>
    <t>مأمون</t>
  </si>
  <si>
    <t>مشفى دوما</t>
  </si>
  <si>
    <t>سامر</t>
  </si>
  <si>
    <t>نزار</t>
  </si>
  <si>
    <t>امين</t>
  </si>
  <si>
    <t>مروان</t>
  </si>
  <si>
    <t>سهام</t>
  </si>
  <si>
    <t>كامل</t>
  </si>
  <si>
    <t>ريم</t>
  </si>
  <si>
    <t>نسرين</t>
  </si>
  <si>
    <t>ميسر</t>
  </si>
  <si>
    <t>عبدالله</t>
  </si>
  <si>
    <t>اميرة</t>
  </si>
  <si>
    <t>صبحيه</t>
  </si>
  <si>
    <t>هند</t>
  </si>
  <si>
    <t>حسان</t>
  </si>
  <si>
    <t>مصياف</t>
  </si>
  <si>
    <t>خلود</t>
  </si>
  <si>
    <t>سهيل</t>
  </si>
  <si>
    <t>خضر</t>
  </si>
  <si>
    <t>الضمير</t>
  </si>
  <si>
    <t>يحيى</t>
  </si>
  <si>
    <t>يرموك</t>
  </si>
  <si>
    <t>هشام</t>
  </si>
  <si>
    <t>ناهده</t>
  </si>
  <si>
    <t>باسل</t>
  </si>
  <si>
    <t>حياه</t>
  </si>
  <si>
    <t>فارس</t>
  </si>
  <si>
    <t>عبد الناصر</t>
  </si>
  <si>
    <t>سليمان</t>
  </si>
  <si>
    <t>تهاني</t>
  </si>
  <si>
    <t>سامي</t>
  </si>
  <si>
    <t>ردينه</t>
  </si>
  <si>
    <t>مالك</t>
  </si>
  <si>
    <t>محمد زياد</t>
  </si>
  <si>
    <t>جميله</t>
  </si>
  <si>
    <t>زبداني</t>
  </si>
  <si>
    <t>زهور</t>
  </si>
  <si>
    <t>فيصل</t>
  </si>
  <si>
    <t>تيسير</t>
  </si>
  <si>
    <t>ميادة</t>
  </si>
  <si>
    <t>رغده</t>
  </si>
  <si>
    <t>ايمن</t>
  </si>
  <si>
    <t>اخلاص</t>
  </si>
  <si>
    <t>نهاد</t>
  </si>
  <si>
    <t>ريما</t>
  </si>
  <si>
    <t>نايف</t>
  </si>
  <si>
    <t>عماد الدين</t>
  </si>
  <si>
    <t>روعه</t>
  </si>
  <si>
    <t>فاديه</t>
  </si>
  <si>
    <t>محمد سعيد</t>
  </si>
  <si>
    <t>رابعه</t>
  </si>
  <si>
    <t>صلاح</t>
  </si>
  <si>
    <t>ببيلا</t>
  </si>
  <si>
    <t>محي الدين</t>
  </si>
  <si>
    <t>نجاة</t>
  </si>
  <si>
    <t>سلمية</t>
  </si>
  <si>
    <t>سميرة</t>
  </si>
  <si>
    <t>تميم</t>
  </si>
  <si>
    <t>نصر</t>
  </si>
  <si>
    <t>عبدالرحمن</t>
  </si>
  <si>
    <t>سهير</t>
  </si>
  <si>
    <t xml:space="preserve">مشفى دوما </t>
  </si>
  <si>
    <t>الكويت</t>
  </si>
  <si>
    <t>عبد الرحمن</t>
  </si>
  <si>
    <t>اسماعيل</t>
  </si>
  <si>
    <t>جميل</t>
  </si>
  <si>
    <t>حماه</t>
  </si>
  <si>
    <t>خيريه</t>
  </si>
  <si>
    <t>محمد علي</t>
  </si>
  <si>
    <t>خليل</t>
  </si>
  <si>
    <t>رجب</t>
  </si>
  <si>
    <t>عبدو</t>
  </si>
  <si>
    <t>رنكوس</t>
  </si>
  <si>
    <t>محمد يحيى</t>
  </si>
  <si>
    <t>جاسم</t>
  </si>
  <si>
    <t>رغداء</t>
  </si>
  <si>
    <t>جبعدين</t>
  </si>
  <si>
    <t>زكيه</t>
  </si>
  <si>
    <t>محمد عيد</t>
  </si>
  <si>
    <t>فتحيه</t>
  </si>
  <si>
    <t>قمر</t>
  </si>
  <si>
    <t>اميمه</t>
  </si>
  <si>
    <t>الرحا</t>
  </si>
  <si>
    <t>عبده</t>
  </si>
  <si>
    <t>الفوعة</t>
  </si>
  <si>
    <t>عقربا</t>
  </si>
  <si>
    <t>شهرزاد</t>
  </si>
  <si>
    <t>سعده</t>
  </si>
  <si>
    <t>ماجد</t>
  </si>
  <si>
    <t>غباغب</t>
  </si>
  <si>
    <t>محمد بشير</t>
  </si>
  <si>
    <t>منصور</t>
  </si>
  <si>
    <t>مازن</t>
  </si>
  <si>
    <t>هديه</t>
  </si>
  <si>
    <t>محمد وليد</t>
  </si>
  <si>
    <t>انعام</t>
  </si>
  <si>
    <t>غياث</t>
  </si>
  <si>
    <t>عطاف</t>
  </si>
  <si>
    <t>عزيزه</t>
  </si>
  <si>
    <t>ازدهار</t>
  </si>
  <si>
    <t>رحاب</t>
  </si>
  <si>
    <t>برهان</t>
  </si>
  <si>
    <t>عيد</t>
  </si>
  <si>
    <t>عامر</t>
  </si>
  <si>
    <t>عبد الفتاح</t>
  </si>
  <si>
    <t>سلميه</t>
  </si>
  <si>
    <t>صبحي</t>
  </si>
  <si>
    <t>محمد امين</t>
  </si>
  <si>
    <t>بطيحه</t>
  </si>
  <si>
    <t>سوزان</t>
  </si>
  <si>
    <t>لؤي</t>
  </si>
  <si>
    <t>آمنه</t>
  </si>
  <si>
    <t>صالح</t>
  </si>
  <si>
    <t>يونس</t>
  </si>
  <si>
    <t>وفيقه</t>
  </si>
  <si>
    <t>حمد</t>
  </si>
  <si>
    <t>حياة</t>
  </si>
  <si>
    <t>بلال</t>
  </si>
  <si>
    <t>عبد الغني</t>
  </si>
  <si>
    <t>كوكب</t>
  </si>
  <si>
    <t>محمدبشار</t>
  </si>
  <si>
    <t>اسماء</t>
  </si>
  <si>
    <t>رقيه</t>
  </si>
  <si>
    <t>فايزه</t>
  </si>
  <si>
    <t>رفيق</t>
  </si>
  <si>
    <t>صلاح الدين</t>
  </si>
  <si>
    <t>بصرى الشام</t>
  </si>
  <si>
    <t>عبد المنعم</t>
  </si>
  <si>
    <t>ملكه</t>
  </si>
  <si>
    <t>رائده</t>
  </si>
  <si>
    <t>يسرى</t>
  </si>
  <si>
    <t>طارق</t>
  </si>
  <si>
    <t>محمد ديب</t>
  </si>
  <si>
    <t>محمد مازن</t>
  </si>
  <si>
    <t>مخيم يرموك</t>
  </si>
  <si>
    <t>هايل</t>
  </si>
  <si>
    <t>تامر</t>
  </si>
  <si>
    <t>لطيفه</t>
  </si>
  <si>
    <t>خديجة</t>
  </si>
  <si>
    <t>هنا</t>
  </si>
  <si>
    <t>تدمر</t>
  </si>
  <si>
    <t>افتكار</t>
  </si>
  <si>
    <t>وحيده</t>
  </si>
  <si>
    <t>ام القصور</t>
  </si>
  <si>
    <t>عبدالكريم</t>
  </si>
  <si>
    <t>ماري</t>
  </si>
  <si>
    <t>محمد نذير</t>
  </si>
  <si>
    <t>محمد رضوان</t>
  </si>
  <si>
    <t>نوره</t>
  </si>
  <si>
    <t>وصال</t>
  </si>
  <si>
    <t>ناظم</t>
  </si>
  <si>
    <t>ديب</t>
  </si>
  <si>
    <t>صفيه</t>
  </si>
  <si>
    <t>إيمان</t>
  </si>
  <si>
    <t>الكسوة</t>
  </si>
  <si>
    <t>ثريا</t>
  </si>
  <si>
    <t>نوفه</t>
  </si>
  <si>
    <t>ذيبين</t>
  </si>
  <si>
    <t>بشير</t>
  </si>
  <si>
    <t xml:space="preserve">التل </t>
  </si>
  <si>
    <t>عبد الستار</t>
  </si>
  <si>
    <t>الكسوه</t>
  </si>
  <si>
    <t>محمد اكرم</t>
  </si>
  <si>
    <t>رولا</t>
  </si>
  <si>
    <t>نور الهدى</t>
  </si>
  <si>
    <t>نجلاء</t>
  </si>
  <si>
    <t>عبدالهادي</t>
  </si>
  <si>
    <t>أسماء</t>
  </si>
  <si>
    <t>شوكت</t>
  </si>
  <si>
    <t>فداء</t>
  </si>
  <si>
    <t>رانيه</t>
  </si>
  <si>
    <t>حاتم</t>
  </si>
  <si>
    <t>محاسن</t>
  </si>
  <si>
    <t>على</t>
  </si>
  <si>
    <t>مجيدل</t>
  </si>
  <si>
    <t xml:space="preserve">علي </t>
  </si>
  <si>
    <t>ربيعة</t>
  </si>
  <si>
    <t>نبيلة</t>
  </si>
  <si>
    <t>محي</t>
  </si>
  <si>
    <t>فوزه</t>
  </si>
  <si>
    <t>وائل</t>
  </si>
  <si>
    <t>رائد</t>
  </si>
  <si>
    <t>سميح</t>
  </si>
  <si>
    <t>محسن</t>
  </si>
  <si>
    <t>عقاب</t>
  </si>
  <si>
    <t>زكوان</t>
  </si>
  <si>
    <t>محمد جمعه</t>
  </si>
  <si>
    <t>ديبه</t>
  </si>
  <si>
    <t>مامون</t>
  </si>
  <si>
    <t xml:space="preserve">دوما </t>
  </si>
  <si>
    <t>حسيبه</t>
  </si>
  <si>
    <t xml:space="preserve">الضمير </t>
  </si>
  <si>
    <t>جديدة الخاص</t>
  </si>
  <si>
    <t>بركات</t>
  </si>
  <si>
    <t>نديمه</t>
  </si>
  <si>
    <t>رامي</t>
  </si>
  <si>
    <t>فرحان</t>
  </si>
  <si>
    <t>عمر اسماعيل</t>
  </si>
  <si>
    <t>سلطان</t>
  </si>
  <si>
    <t>قطيفه</t>
  </si>
  <si>
    <t xml:space="preserve">اللاذقية </t>
  </si>
  <si>
    <t xml:space="preserve">عبد الوهاب </t>
  </si>
  <si>
    <t>غير سورية</t>
  </si>
  <si>
    <t>زبدين</t>
  </si>
  <si>
    <t>تميمه</t>
  </si>
  <si>
    <t>محمدكمال</t>
  </si>
  <si>
    <t xml:space="preserve">فلسطينية سورية </t>
  </si>
  <si>
    <t>عربي سوري</t>
  </si>
  <si>
    <t>سورية</t>
  </si>
  <si>
    <t>سوري</t>
  </si>
  <si>
    <t xml:space="preserve">سوري </t>
  </si>
  <si>
    <t>فريدريك</t>
  </si>
  <si>
    <t>حسن شاهين</t>
  </si>
  <si>
    <t>علي صالح</t>
  </si>
  <si>
    <t>السوق</t>
  </si>
  <si>
    <t>الفصل الثاني 2021-2022</t>
  </si>
  <si>
    <t>م</t>
  </si>
  <si>
    <t/>
  </si>
  <si>
    <t>مستنفذ فصل ثاني 2021-2022</t>
  </si>
  <si>
    <t>مستنفذ فصل أول 2021-2022</t>
  </si>
  <si>
    <t>مستنفذ فصل ثاني 2020-2021</t>
  </si>
  <si>
    <t xml:space="preserve">عربي سوري </t>
  </si>
  <si>
    <t>السورية</t>
  </si>
  <si>
    <t xml:space="preserve">سورية </t>
  </si>
  <si>
    <t>لبنة قرقوط</t>
  </si>
  <si>
    <t>ليندة</t>
  </si>
  <si>
    <t>محمد امير</t>
  </si>
  <si>
    <t>محمد رواد الميداني</t>
  </si>
  <si>
    <t>الفصل الأول 2022-2023</t>
  </si>
  <si>
    <t>الانتقال إلى اختيار المقررات</t>
  </si>
  <si>
    <t>بطل الجمهورية والأوائل</t>
  </si>
  <si>
    <r>
      <t xml:space="preserve">محافظة </t>
    </r>
    <r>
      <rPr>
        <b/>
        <sz val="12"/>
        <rFont val="Sakkal Majalla"/>
      </rPr>
      <t xml:space="preserve"> الهوية</t>
    </r>
  </si>
  <si>
    <t>إذا كانت البيانات الظاهرة غير صحيحة أدخل بياناتك أدناه</t>
  </si>
  <si>
    <t>الفصل الثاني 2022/2023</t>
  </si>
  <si>
    <t>الرقم</t>
  </si>
  <si>
    <t>مستنفذ فصل ثاني 2022-2023</t>
  </si>
  <si>
    <t>الاسم والنسبه</t>
  </si>
  <si>
    <t>المحافظة</t>
  </si>
  <si>
    <t>تاريخ تدوير رسوم</t>
  </si>
  <si>
    <t>ID</t>
  </si>
  <si>
    <t>المبلغ المدفوع</t>
  </si>
  <si>
    <t>منقطع ف1 22/23</t>
  </si>
  <si>
    <t>منقطع ف2 22/23</t>
  </si>
  <si>
    <t>إرسال ملف الإستمارة (Excel ) عبر البريد الإلكتروني إلى العنوان التالي :
accopenlearning112@hotmail .com 
ويجب أن يكون موضوع الإيميل هو الرقم الامتحاني للطالب</t>
  </si>
  <si>
    <t>الفصل الأول 2024-2023</t>
  </si>
  <si>
    <t>مستنفذ</t>
  </si>
  <si>
    <t>ضعف الرسوم</t>
  </si>
  <si>
    <t>بدر</t>
  </si>
  <si>
    <t>اناس بعلبكي</t>
  </si>
  <si>
    <t>محمد مروان</t>
  </si>
  <si>
    <t>جميل بوحمدان</t>
  </si>
  <si>
    <t>دانة الموالدي</t>
  </si>
  <si>
    <t>محمد رفيق</t>
  </si>
  <si>
    <t>جهان</t>
  </si>
  <si>
    <t>مستنفذ فصل اول 2023-2024</t>
  </si>
  <si>
    <t>رياض كنينه</t>
  </si>
  <si>
    <t>موفق</t>
  </si>
  <si>
    <t>منتهى</t>
  </si>
  <si>
    <t>زهيه</t>
  </si>
  <si>
    <t>شذا الجزائرلي</t>
  </si>
  <si>
    <t>الثالثة حديث</t>
  </si>
  <si>
    <t>طلال العوض</t>
  </si>
  <si>
    <t>نبيله بربور</t>
  </si>
  <si>
    <t>محمد عبد الرزاق</t>
  </si>
  <si>
    <t>لمياء</t>
  </si>
  <si>
    <t>عبد الرزاق</t>
  </si>
  <si>
    <t>محمد معتز</t>
  </si>
  <si>
    <t>خان الشيح</t>
  </si>
  <si>
    <t>علا الحبيب العاروض</t>
  </si>
  <si>
    <t>عزه</t>
  </si>
  <si>
    <t>رضا عبد القادر</t>
  </si>
  <si>
    <t>أحلام حمود</t>
  </si>
  <si>
    <t>اسيمه</t>
  </si>
  <si>
    <t>نصره</t>
  </si>
  <si>
    <t>سامر بلاقسي</t>
  </si>
  <si>
    <t>نديم</t>
  </si>
  <si>
    <t>منهل</t>
  </si>
  <si>
    <t>محمد زيتون المنجد</t>
  </si>
  <si>
    <t>طالب</t>
  </si>
  <si>
    <t>نور الصباغ</t>
  </si>
  <si>
    <t>ساميه</t>
  </si>
  <si>
    <t>وعد الديري</t>
  </si>
  <si>
    <t>يامن سليمان</t>
  </si>
  <si>
    <t>نجاح ابراهيم</t>
  </si>
  <si>
    <t>نسيب</t>
  </si>
  <si>
    <t>دعاء درويش بابللي</t>
  </si>
  <si>
    <t>محمد نبيل</t>
  </si>
  <si>
    <t>ريمه</t>
  </si>
  <si>
    <t>علاء الشوم</t>
  </si>
  <si>
    <t>اسعد</t>
  </si>
  <si>
    <t>قاسم المحمد</t>
  </si>
  <si>
    <t>الشجره</t>
  </si>
  <si>
    <t>نور النفوري</t>
  </si>
  <si>
    <t>هاني</t>
  </si>
  <si>
    <t>محمد ابراهيم</t>
  </si>
  <si>
    <t>نذيره الطحان</t>
  </si>
  <si>
    <t>اياد</t>
  </si>
  <si>
    <t>صحنايا</t>
  </si>
  <si>
    <t>محمد ايمن الخطيب</t>
  </si>
  <si>
    <t>محمد صفوان الخطيب</t>
  </si>
  <si>
    <t>محمد سالم</t>
  </si>
  <si>
    <t>نور زيتون</t>
  </si>
  <si>
    <t>احمد راتب</t>
  </si>
  <si>
    <t>ياسين المشعوت</t>
  </si>
  <si>
    <t>رشيقه عبد المنعم</t>
  </si>
  <si>
    <t>زكي</t>
  </si>
  <si>
    <t>خليل الزعبي</t>
  </si>
  <si>
    <t>دعاء شرينه</t>
  </si>
  <si>
    <t>شهبا</t>
  </si>
  <si>
    <t>عبد الرحمن تركماني</t>
  </si>
  <si>
    <t>علي برغلي</t>
  </si>
  <si>
    <t>محمد الخطيب</t>
  </si>
  <si>
    <t>صياح</t>
  </si>
  <si>
    <t>اسامة</t>
  </si>
  <si>
    <t>حمزه</t>
  </si>
  <si>
    <t>دير علي</t>
  </si>
  <si>
    <t>ثراء الحلبي</t>
  </si>
  <si>
    <t>حفيظه</t>
  </si>
  <si>
    <t>الصبورة</t>
  </si>
  <si>
    <t>رتيبه</t>
  </si>
  <si>
    <t>عفراء الشلبي</t>
  </si>
  <si>
    <t>سائده</t>
  </si>
  <si>
    <t>سقبا</t>
  </si>
  <si>
    <t>حليمه</t>
  </si>
  <si>
    <t>محمد بشار</t>
  </si>
  <si>
    <t>ناديه</t>
  </si>
  <si>
    <t>محمد اياد سري</t>
  </si>
  <si>
    <t>مريم الشيخ</t>
  </si>
  <si>
    <t>بتول الفوال</t>
  </si>
  <si>
    <t>محمدبرهان</t>
  </si>
  <si>
    <t>رؤى حيدر</t>
  </si>
  <si>
    <t>لينه</t>
  </si>
  <si>
    <t>بيت سحم</t>
  </si>
  <si>
    <t>رنا حبوباتي</t>
  </si>
  <si>
    <t>فائزه</t>
  </si>
  <si>
    <t>سليمان حسن</t>
  </si>
  <si>
    <t>شذى حسن</t>
  </si>
  <si>
    <t>عامر سنبل</t>
  </si>
  <si>
    <t>علاء سري الدين</t>
  </si>
  <si>
    <t>ام رواق</t>
  </si>
  <si>
    <t>محمد غياث</t>
  </si>
  <si>
    <t>محمد تيسير سعد الدين جباوي</t>
  </si>
  <si>
    <t>محمد طاهر</t>
  </si>
  <si>
    <t>محمد تامر حجازي</t>
  </si>
  <si>
    <t>صفوان</t>
  </si>
  <si>
    <t>امال</t>
  </si>
  <si>
    <t>امنه شرف</t>
  </si>
  <si>
    <t>حامدمدحت</t>
  </si>
  <si>
    <t>منور</t>
  </si>
  <si>
    <t>احمد حوار</t>
  </si>
  <si>
    <t>محمدرضوان</t>
  </si>
  <si>
    <t>الاء غباش</t>
  </si>
  <si>
    <t>بلال الحديدي</t>
  </si>
  <si>
    <t>عربيه</t>
  </si>
  <si>
    <t>توفيق المعراوي</t>
  </si>
  <si>
    <t>جرجي</t>
  </si>
  <si>
    <t>حازم مرعي</t>
  </si>
  <si>
    <t>حنين عريج</t>
  </si>
  <si>
    <t>حمود</t>
  </si>
  <si>
    <t>دعاء الزعبي</t>
  </si>
  <si>
    <t>روان عبد الرزاق</t>
  </si>
  <si>
    <t>محمدزكي</t>
  </si>
  <si>
    <t>نعمه</t>
  </si>
  <si>
    <t>سلام نموره</t>
  </si>
  <si>
    <t>يلدا</t>
  </si>
  <si>
    <t>شذى سعديه</t>
  </si>
  <si>
    <t>عرين الشحف</t>
  </si>
  <si>
    <t>معضاد</t>
  </si>
  <si>
    <t>شهيره</t>
  </si>
  <si>
    <t>عبد العزيز</t>
  </si>
  <si>
    <t>راغده</t>
  </si>
  <si>
    <t>اليرموك</t>
  </si>
  <si>
    <t>لجين ضبعان</t>
  </si>
  <si>
    <t>نهيده</t>
  </si>
  <si>
    <t>تحسين</t>
  </si>
  <si>
    <t>ليلى بكري</t>
  </si>
  <si>
    <t>بكري</t>
  </si>
  <si>
    <t>عهد</t>
  </si>
  <si>
    <t>وادي بردى</t>
  </si>
  <si>
    <t>ماجد الحلبي</t>
  </si>
  <si>
    <t>محمدديب</t>
  </si>
  <si>
    <t>أماني</t>
  </si>
  <si>
    <t>محمداديب</t>
  </si>
  <si>
    <t>محمد سامر</t>
  </si>
  <si>
    <t>محمد وهبي</t>
  </si>
  <si>
    <t>محمد حسن سكاف</t>
  </si>
  <si>
    <t>محمد عادل</t>
  </si>
  <si>
    <t>مرح حاج علي</t>
  </si>
  <si>
    <t>قبر الست</t>
  </si>
  <si>
    <t>مروه الحسين</t>
  </si>
  <si>
    <t>منال شلاح</t>
  </si>
  <si>
    <t>نغم كنعان</t>
  </si>
  <si>
    <t>جيهان</t>
  </si>
  <si>
    <t>نور الهدى حموي</t>
  </si>
  <si>
    <t>هايل نوفل</t>
  </si>
  <si>
    <t>هديل الزيلع</t>
  </si>
  <si>
    <t>أسيما</t>
  </si>
  <si>
    <t>هيفاء عرفه</t>
  </si>
  <si>
    <t>نهيل</t>
  </si>
  <si>
    <t>غدير</t>
  </si>
  <si>
    <t>وداد ناصر</t>
  </si>
  <si>
    <t>رباب</t>
  </si>
  <si>
    <t>يعفور</t>
  </si>
  <si>
    <t>اسراء مصطفى</t>
  </si>
  <si>
    <t>اغيد الكيال</t>
  </si>
  <si>
    <t>امجد عساف</t>
  </si>
  <si>
    <t>ايمن قديمي</t>
  </si>
  <si>
    <t>رولاند</t>
  </si>
  <si>
    <t>بتول الناطور</t>
  </si>
  <si>
    <t>محمدراتب</t>
  </si>
  <si>
    <t>غازي</t>
  </si>
  <si>
    <t>تيماء غريب</t>
  </si>
  <si>
    <t>جعفر سقر</t>
  </si>
  <si>
    <t>خالد المشرقي</t>
  </si>
  <si>
    <t>ديمه المكاري</t>
  </si>
  <si>
    <t>محمد أنس</t>
  </si>
  <si>
    <t>رغد النعساني</t>
  </si>
  <si>
    <t>محمدفايز</t>
  </si>
  <si>
    <t>روند عبد الله</t>
  </si>
  <si>
    <t>غانم</t>
  </si>
  <si>
    <t>رياض شلغين</t>
  </si>
  <si>
    <t>فاتن وهبه</t>
  </si>
  <si>
    <t>سعيد كشيك</t>
  </si>
  <si>
    <t>سماح الزعبي</t>
  </si>
  <si>
    <t>معتصم</t>
  </si>
  <si>
    <t>شذى الصائغي</t>
  </si>
  <si>
    <t>عبد الكريم الطرشه</t>
  </si>
  <si>
    <t>عفراء ابو ديكار</t>
  </si>
  <si>
    <t>عفه عبد الحي ابو فخر</t>
  </si>
  <si>
    <t>هيام عبد الحي</t>
  </si>
  <si>
    <t>علاء الصبره</t>
  </si>
  <si>
    <t>غصن</t>
  </si>
  <si>
    <t>علي البواب</t>
  </si>
  <si>
    <t>هاجر</t>
  </si>
  <si>
    <t>عمران الرفاعي</t>
  </si>
  <si>
    <t>غنى شبيب</t>
  </si>
  <si>
    <t>فاطمه عبد الواحد</t>
  </si>
  <si>
    <t>كناز</t>
  </si>
  <si>
    <t>كرم بقشول</t>
  </si>
  <si>
    <t>دعد</t>
  </si>
  <si>
    <t>لميس مضرب</t>
  </si>
  <si>
    <t>مجد شقير</t>
  </si>
  <si>
    <t>نايل</t>
  </si>
  <si>
    <t>وهيبه</t>
  </si>
  <si>
    <t>شغف</t>
  </si>
  <si>
    <t>محمد ابراهيم الجبان</t>
  </si>
  <si>
    <t>محمد اديب</t>
  </si>
  <si>
    <t>محمد حسن</t>
  </si>
  <si>
    <t>محمد السيدعبيد</t>
  </si>
  <si>
    <t>محمد تميم الميداني</t>
  </si>
  <si>
    <t>إحسان</t>
  </si>
  <si>
    <t>غاندا</t>
  </si>
  <si>
    <t>محمد حاتم سهلي</t>
  </si>
  <si>
    <t>محمد اسامه</t>
  </si>
  <si>
    <t>محمد سعيد حباب</t>
  </si>
  <si>
    <t>رهف</t>
  </si>
  <si>
    <t>محمد عامر شيبوب</t>
  </si>
  <si>
    <t>نجود</t>
  </si>
  <si>
    <t>محمد علاء شلبي</t>
  </si>
  <si>
    <t xml:space="preserve"> دمشق</t>
  </si>
  <si>
    <t>محمد غالب</t>
  </si>
  <si>
    <t>منصوره</t>
  </si>
  <si>
    <t>محمود العبادي</t>
  </si>
  <si>
    <t>مهند</t>
  </si>
  <si>
    <t>عبد الوهاب</t>
  </si>
  <si>
    <t>ضمير</t>
  </si>
  <si>
    <t>مهند اكريم</t>
  </si>
  <si>
    <t>رانيه محايري</t>
  </si>
  <si>
    <t>الثانية حديث</t>
  </si>
  <si>
    <t>عبد الهادي</t>
  </si>
  <si>
    <t>نور فروج</t>
  </si>
  <si>
    <t>اناس</t>
  </si>
  <si>
    <t>هبه الله السروجي</t>
  </si>
  <si>
    <t>هند النشواتي</t>
  </si>
  <si>
    <t>هيام نعمان</t>
  </si>
  <si>
    <t>ولاء المهدي</t>
  </si>
  <si>
    <t>احمدعمران</t>
  </si>
  <si>
    <t>يامن بربور</t>
  </si>
  <si>
    <t>نيفين</t>
  </si>
  <si>
    <t>يزن زوده</t>
  </si>
  <si>
    <t>يزن كاتبه جربوع</t>
  </si>
  <si>
    <t>عباده عبد الله</t>
  </si>
  <si>
    <t>ابراهيم نصر</t>
  </si>
  <si>
    <t>مرفت</t>
  </si>
  <si>
    <t>احمد الازعط</t>
  </si>
  <si>
    <t>رباب الطباع</t>
  </si>
  <si>
    <t>احمد الحمصي</t>
  </si>
  <si>
    <t>احمد الحموي</t>
  </si>
  <si>
    <t>مليحه</t>
  </si>
  <si>
    <t>احمد الزين</t>
  </si>
  <si>
    <t>محمد وجيه</t>
  </si>
  <si>
    <t>شهيناز</t>
  </si>
  <si>
    <t>فخريه</t>
  </si>
  <si>
    <t>احمد مصطفى</t>
  </si>
  <si>
    <t>فريد</t>
  </si>
  <si>
    <t>المزة</t>
  </si>
  <si>
    <t>امجد النسب</t>
  </si>
  <si>
    <t>امجد عبد الله</t>
  </si>
  <si>
    <t>انس حسن</t>
  </si>
  <si>
    <t>ايات درغام</t>
  </si>
  <si>
    <t>ايه الباشا</t>
  </si>
  <si>
    <t>ايه قاضي امين</t>
  </si>
  <si>
    <t>نوفل</t>
  </si>
  <si>
    <t>جويل انطون</t>
  </si>
  <si>
    <t>ريمان</t>
  </si>
  <si>
    <t>نجيب</t>
  </si>
  <si>
    <t>حرستا البصل</t>
  </si>
  <si>
    <t>دانه الاطرش</t>
  </si>
  <si>
    <t>داني ابو زيدان</t>
  </si>
  <si>
    <t>داني زهر</t>
  </si>
  <si>
    <t>عفيفه</t>
  </si>
  <si>
    <t>دعاء الادلبي</t>
  </si>
  <si>
    <t>دنيا عبد الحق</t>
  </si>
  <si>
    <t>راما الكور</t>
  </si>
  <si>
    <t>سميره عواطه</t>
  </si>
  <si>
    <t>رامي بعيون</t>
  </si>
  <si>
    <t>عبد الاله</t>
  </si>
  <si>
    <t>رنيم الاعرج</t>
  </si>
  <si>
    <t>رهف الحديد</t>
  </si>
  <si>
    <t>خميس</t>
  </si>
  <si>
    <t>القزاز</t>
  </si>
  <si>
    <t>رهف خساره</t>
  </si>
  <si>
    <t>روان الحموي</t>
  </si>
  <si>
    <t>رسلان</t>
  </si>
  <si>
    <t>روان الورور</t>
  </si>
  <si>
    <t>الكوم</t>
  </si>
  <si>
    <t>الهويا</t>
  </si>
  <si>
    <t>رؤى حيبا</t>
  </si>
  <si>
    <t>ريم عاشور</t>
  </si>
  <si>
    <t>محمد جميل</t>
  </si>
  <si>
    <t>زينب نصره</t>
  </si>
  <si>
    <t>رانيا نصره</t>
  </si>
  <si>
    <t>ساندي فهده</t>
  </si>
  <si>
    <t>سليمان زهره</t>
  </si>
  <si>
    <t>سمير المبخر</t>
  </si>
  <si>
    <t>شام طعمه</t>
  </si>
  <si>
    <t>زاهيه</t>
  </si>
  <si>
    <t>صالحه الحاج حمود</t>
  </si>
  <si>
    <t>ورده حسين</t>
  </si>
  <si>
    <t>طارق خادم الاربعين</t>
  </si>
  <si>
    <t>محمد باسل</t>
  </si>
  <si>
    <t>بشيره</t>
  </si>
  <si>
    <t>عبد الله المايري</t>
  </si>
  <si>
    <t>عبد النور حسن</t>
  </si>
  <si>
    <t>علا حداد</t>
  </si>
  <si>
    <t>علا عارفه</t>
  </si>
  <si>
    <t>علاء الكنج</t>
  </si>
  <si>
    <t>علي حرزون</t>
  </si>
  <si>
    <t>عمار الصعيدي</t>
  </si>
  <si>
    <t>نعمت سكر</t>
  </si>
  <si>
    <t>عين ترما</t>
  </si>
  <si>
    <t>عمار الهبره</t>
  </si>
  <si>
    <t>درويش</t>
  </si>
  <si>
    <t>مريم يحيى</t>
  </si>
  <si>
    <t>بارينه صوقار</t>
  </si>
  <si>
    <t>مشفى تشرين</t>
  </si>
  <si>
    <t>عمر الحلاق</t>
  </si>
  <si>
    <t>عمر معتوق</t>
  </si>
  <si>
    <t>عمير الحلاق</t>
  </si>
  <si>
    <t>فوزيه الاشقر الحموي</t>
  </si>
  <si>
    <t>عهد كركوتلي</t>
  </si>
  <si>
    <t>غاده بريك هنيدي</t>
  </si>
  <si>
    <t>السجن</t>
  </si>
  <si>
    <t>غاليه طيبا</t>
  </si>
  <si>
    <t>مليحا</t>
  </si>
  <si>
    <t>غزل نحلاوي</t>
  </si>
  <si>
    <t>احمدرفيق</t>
  </si>
  <si>
    <t>حيدر</t>
  </si>
  <si>
    <t>ماسه قسومه</t>
  </si>
  <si>
    <t>روزين</t>
  </si>
  <si>
    <t>مامون شله</t>
  </si>
  <si>
    <t>مايا الحجلي</t>
  </si>
  <si>
    <t>محمد الحلبي</t>
  </si>
  <si>
    <t>مجد الدين</t>
  </si>
  <si>
    <t>محمد الزايد</t>
  </si>
  <si>
    <t>اريج</t>
  </si>
  <si>
    <t>محمد العبد الله</t>
  </si>
  <si>
    <t>هنيه</t>
  </si>
  <si>
    <t>محمد خالد هاجر</t>
  </si>
  <si>
    <t>محمد خير الحلبي</t>
  </si>
  <si>
    <t>محمد رياض الحموي</t>
  </si>
  <si>
    <t>محمد عمران قتلان</t>
  </si>
  <si>
    <t>محمد وهبه محمد</t>
  </si>
  <si>
    <t>محمد يزن النجار</t>
  </si>
  <si>
    <t>محمد يوسف شيخو</t>
  </si>
  <si>
    <t>كامله</t>
  </si>
  <si>
    <t>مرشد دياب</t>
  </si>
  <si>
    <t>مروه البيطار</t>
  </si>
  <si>
    <t>هيفاء السمان</t>
  </si>
  <si>
    <t>مريم ميهوب</t>
  </si>
  <si>
    <t>عرطوز</t>
  </si>
  <si>
    <t>مضر المؤذن</t>
  </si>
  <si>
    <t>شاهناز</t>
  </si>
  <si>
    <t>مضر معلا</t>
  </si>
  <si>
    <t>معاذ الجوبراني</t>
  </si>
  <si>
    <t>منى العوام</t>
  </si>
  <si>
    <t>مهدي اسماعيل</t>
  </si>
  <si>
    <t>ميار الصارم</t>
  </si>
  <si>
    <t>ميساء عامر</t>
  </si>
  <si>
    <t>ناصر الكريفع</t>
  </si>
  <si>
    <t>نديده حمصي</t>
  </si>
  <si>
    <t>عثمان</t>
  </si>
  <si>
    <t>حيات</t>
  </si>
  <si>
    <t>هديل ابا</t>
  </si>
  <si>
    <t>محمد ثابت</t>
  </si>
  <si>
    <t>هديل عياش</t>
  </si>
  <si>
    <t>هيفاء مطر</t>
  </si>
  <si>
    <t>ورد البدين</t>
  </si>
  <si>
    <t>اماني</t>
  </si>
  <si>
    <t>وفاء علي</t>
  </si>
  <si>
    <t>فتحيه عثمان</t>
  </si>
  <si>
    <t>ولاء قاسم</t>
  </si>
  <si>
    <t>مليحة</t>
  </si>
  <si>
    <t>يزن الكناني</t>
  </si>
  <si>
    <t>محمد ماجد</t>
  </si>
  <si>
    <t>نزهه</t>
  </si>
  <si>
    <t>نعيم</t>
  </si>
  <si>
    <t>احمد امونه</t>
  </si>
  <si>
    <t>احمد عرعش</t>
  </si>
  <si>
    <t>ازهار اسماعيل</t>
  </si>
  <si>
    <t>اسامه عرابي</t>
  </si>
  <si>
    <t>اسراء الهلمي</t>
  </si>
  <si>
    <t>عدرا</t>
  </si>
  <si>
    <t>عزو</t>
  </si>
  <si>
    <t>اسماعيل دلال</t>
  </si>
  <si>
    <t>امتياز الدعبيس</t>
  </si>
  <si>
    <t>مقبولي</t>
  </si>
  <si>
    <t>مفعله</t>
  </si>
  <si>
    <t>امل البويضاني</t>
  </si>
  <si>
    <t>مكيه</t>
  </si>
  <si>
    <t>ايمان المسلخ</t>
  </si>
  <si>
    <t>ايناس الطواشي</t>
  </si>
  <si>
    <t>اوسامه</t>
  </si>
  <si>
    <t>ايناس النايف</t>
  </si>
  <si>
    <t xml:space="preserve">درعا </t>
  </si>
  <si>
    <t>ايه رواس</t>
  </si>
  <si>
    <t>بتول الحنبرجي</t>
  </si>
  <si>
    <t>نهيد</t>
  </si>
  <si>
    <t>تغريد حيا</t>
  </si>
  <si>
    <t>قاسمية</t>
  </si>
  <si>
    <t>تهاني الخولاني</t>
  </si>
  <si>
    <t>لطفيه</t>
  </si>
  <si>
    <t>جعفر الرحيه</t>
  </si>
  <si>
    <t>جنان رزق</t>
  </si>
  <si>
    <t>أميرة</t>
  </si>
  <si>
    <t>حسن حسن</t>
  </si>
  <si>
    <t>وادي العيون</t>
  </si>
  <si>
    <t>حسين شرف الدين</t>
  </si>
  <si>
    <t>خربة غزالة</t>
  </si>
  <si>
    <t>السلمية</t>
  </si>
  <si>
    <t>حيدر خليل</t>
  </si>
  <si>
    <t>خالد شيخ القصير</t>
  </si>
  <si>
    <t>دعاء الدروبي</t>
  </si>
  <si>
    <t>فرات</t>
  </si>
  <si>
    <t>دينا سيروان</t>
  </si>
  <si>
    <t>معاذ</t>
  </si>
  <si>
    <t>غصون قبيسي</t>
  </si>
  <si>
    <t>راما الرفاعي</t>
  </si>
  <si>
    <t>راما طبيخ</t>
  </si>
  <si>
    <t>راما عبيد</t>
  </si>
  <si>
    <t>رانيه حسين</t>
  </si>
  <si>
    <t>ربى عثمان</t>
  </si>
  <si>
    <t>رزان السيد</t>
  </si>
  <si>
    <t>رهف عباس</t>
  </si>
  <si>
    <t>غيثاء</t>
  </si>
  <si>
    <t>سالي الدالي</t>
  </si>
  <si>
    <t>سعاد السلطي</t>
  </si>
  <si>
    <t>سلمى الكسم</t>
  </si>
  <si>
    <t>سماح حمود</t>
  </si>
  <si>
    <t>شهد المحيلي</t>
  </si>
  <si>
    <t>مؤمنات</t>
  </si>
  <si>
    <t>عباده طلي</t>
  </si>
  <si>
    <t>أيوب</t>
  </si>
  <si>
    <t>عبد العزيز وهيبه</t>
  </si>
  <si>
    <t>ماجدة</t>
  </si>
  <si>
    <t>عبد الله الرفاعي</t>
  </si>
  <si>
    <t>عبله البشاره</t>
  </si>
  <si>
    <t>جول</t>
  </si>
  <si>
    <t>علا العسه</t>
  </si>
  <si>
    <t>غاليه سنكري</t>
  </si>
  <si>
    <t>غنوه المؤذن</t>
  </si>
  <si>
    <t>فرح نواهره</t>
  </si>
  <si>
    <t>بدرية</t>
  </si>
  <si>
    <t>فياض غنام</t>
  </si>
  <si>
    <t>محمد اسعد</t>
  </si>
  <si>
    <t>طلعت</t>
  </si>
  <si>
    <t>محمد زين العابدين غزال</t>
  </si>
  <si>
    <t>مرعي</t>
  </si>
  <si>
    <t>محمد مجركش</t>
  </si>
  <si>
    <t>دالينا</t>
  </si>
  <si>
    <t>محمد ناصيف</t>
  </si>
  <si>
    <t>وسيله</t>
  </si>
  <si>
    <t>مرام الاسعد</t>
  </si>
  <si>
    <t>مرح عبد الوهاب</t>
  </si>
  <si>
    <t>مريم الصياد</t>
  </si>
  <si>
    <t>معتصم البحري</t>
  </si>
  <si>
    <t>ملاذ عباس</t>
  </si>
  <si>
    <t>سويداء</t>
  </si>
  <si>
    <t>موسى عبد الهادي</t>
  </si>
  <si>
    <t>نمره</t>
  </si>
  <si>
    <t>حكمت</t>
  </si>
  <si>
    <t>ميساء احمد</t>
  </si>
  <si>
    <t>ناديا حداد</t>
  </si>
  <si>
    <t>نجلاء جنيد</t>
  </si>
  <si>
    <t>نجوى نضر</t>
  </si>
  <si>
    <t>نرمين موسى</t>
  </si>
  <si>
    <t>نسرين الميداني</t>
  </si>
  <si>
    <t>نغم شجاع</t>
  </si>
  <si>
    <t>لطفي</t>
  </si>
  <si>
    <t>عائدة</t>
  </si>
  <si>
    <t>نهى مرزوقه</t>
  </si>
  <si>
    <t>نوار الاسعد</t>
  </si>
  <si>
    <t>نور المبيض</t>
  </si>
  <si>
    <t>نور الهدى المصري</t>
  </si>
  <si>
    <t>نور بابا حاج</t>
  </si>
  <si>
    <t>نور ملاعب</t>
  </si>
  <si>
    <t>بعقلين</t>
  </si>
  <si>
    <t>هديل رستم</t>
  </si>
  <si>
    <t>غيداء</t>
  </si>
  <si>
    <t>ورده</t>
  </si>
  <si>
    <t>ولاء قويدر</t>
  </si>
  <si>
    <t>قنوات</t>
  </si>
  <si>
    <t>احسان حمدان</t>
  </si>
  <si>
    <t>آمنة</t>
  </si>
  <si>
    <t>احمد النخال</t>
  </si>
  <si>
    <t>ايمان تقوى</t>
  </si>
  <si>
    <t>احمد راجح</t>
  </si>
  <si>
    <t>كفر حور</t>
  </si>
  <si>
    <t>اريج حسن</t>
  </si>
  <si>
    <t>اريج سعد</t>
  </si>
  <si>
    <t>محمد حسام</t>
  </si>
  <si>
    <t>اسامه ميكائيل</t>
  </si>
  <si>
    <t>مطيع</t>
  </si>
  <si>
    <t>اسماء ابوداود</t>
  </si>
  <si>
    <t>بكا</t>
  </si>
  <si>
    <t>امنه الهلال</t>
  </si>
  <si>
    <t>خضره</t>
  </si>
  <si>
    <t>اياد المصطفى</t>
  </si>
  <si>
    <t>مطيعة</t>
  </si>
  <si>
    <t>هيجانه</t>
  </si>
  <si>
    <t>ايمان حاج حسين</t>
  </si>
  <si>
    <t>إيمان السيد</t>
  </si>
  <si>
    <t>ملك السيد</t>
  </si>
  <si>
    <t>محمد عمر</t>
  </si>
  <si>
    <t>أمل درويش</t>
  </si>
  <si>
    <t>مشفى الحسكه</t>
  </si>
  <si>
    <t>أمنه العبد الله الجنيد</t>
  </si>
  <si>
    <t>سكينة</t>
  </si>
  <si>
    <t>زيدان</t>
  </si>
  <si>
    <t>آيات سليك</t>
  </si>
  <si>
    <t>آيات نور الدين</t>
  </si>
  <si>
    <t xml:space="preserve">ماهر </t>
  </si>
  <si>
    <t>باسمه درويش</t>
  </si>
  <si>
    <t>سلوه</t>
  </si>
  <si>
    <t>باسمه زيدان</t>
  </si>
  <si>
    <t>بتول شهاب الدين</t>
  </si>
  <si>
    <t>تسنيم خطاب حمشو</t>
  </si>
  <si>
    <t>جود الاشقر</t>
  </si>
  <si>
    <t>عروبه</t>
  </si>
  <si>
    <t>حسين سليمان</t>
  </si>
  <si>
    <t>حنان ابو قنصول</t>
  </si>
  <si>
    <t>ميسون الجرماني</t>
  </si>
  <si>
    <t>حنان الصالح</t>
  </si>
  <si>
    <t>خالد الحسن</t>
  </si>
  <si>
    <t>خالد زين العابدين</t>
  </si>
  <si>
    <t>محمد أديب</t>
  </si>
  <si>
    <t>خوله المحاسنه</t>
  </si>
  <si>
    <t>داتيف المجيان</t>
  </si>
  <si>
    <t>ميسروب</t>
  </si>
  <si>
    <t>لوسينه</t>
  </si>
  <si>
    <t>مرسل</t>
  </si>
  <si>
    <t>دارين حمايل</t>
  </si>
  <si>
    <t>دعاء العويد</t>
  </si>
  <si>
    <t>عبد الحي</t>
  </si>
  <si>
    <t>راتب خبية</t>
  </si>
  <si>
    <t>راما كم نقش</t>
  </si>
  <si>
    <t>رحاب احمد</t>
  </si>
  <si>
    <t>حماد</t>
  </si>
  <si>
    <t>روضة</t>
  </si>
  <si>
    <t>ردينه داود</t>
  </si>
  <si>
    <t>رزان الطرح</t>
  </si>
  <si>
    <t>غزوه</t>
  </si>
  <si>
    <t>رغد كردي</t>
  </si>
  <si>
    <t>روعه اومري</t>
  </si>
  <si>
    <t>رنا الكريدي</t>
  </si>
  <si>
    <t>رنيم ريحان</t>
  </si>
  <si>
    <t xml:space="preserve">خلود </t>
  </si>
  <si>
    <t>رهف حمدان</t>
  </si>
  <si>
    <t>ناريمان سايس</t>
  </si>
  <si>
    <t>روان تللوالنشواتي</t>
  </si>
  <si>
    <t>روان علي</t>
  </si>
  <si>
    <t>نورة</t>
  </si>
  <si>
    <t>رؤى شحم</t>
  </si>
  <si>
    <t>ريم بكداش</t>
  </si>
  <si>
    <t>محمدهاشم</t>
  </si>
  <si>
    <t>زينب سلوم</t>
  </si>
  <si>
    <t>سوليا</t>
  </si>
  <si>
    <t>ساره علي</t>
  </si>
  <si>
    <t>سلام الشيخ</t>
  </si>
  <si>
    <t>سليمان عباس</t>
  </si>
  <si>
    <t>آمنه علي</t>
  </si>
  <si>
    <t>سماح الأسعد</t>
  </si>
  <si>
    <t>سنان ميهوب</t>
  </si>
  <si>
    <t>صديقة</t>
  </si>
  <si>
    <t>سندس الطحان</t>
  </si>
  <si>
    <t>شذى عبدو</t>
  </si>
  <si>
    <t>ماويه</t>
  </si>
  <si>
    <t>شرف قمشري</t>
  </si>
  <si>
    <t>كفا</t>
  </si>
  <si>
    <t>مطيعه</t>
  </si>
  <si>
    <t>طارق ابوسعيد</t>
  </si>
  <si>
    <t>هندي</t>
  </si>
  <si>
    <t>عباده ياسين</t>
  </si>
  <si>
    <t>عبد الرحيم سرور</t>
  </si>
  <si>
    <t>عبد الله العوض</t>
  </si>
  <si>
    <t>عدنان بصبوص</t>
  </si>
  <si>
    <t>عفاف الحجار</t>
  </si>
  <si>
    <t>شنيرة</t>
  </si>
  <si>
    <t>علا علي</t>
  </si>
  <si>
    <t>علي الصالح</t>
  </si>
  <si>
    <t>هنديه</t>
  </si>
  <si>
    <t>علي حسن</t>
  </si>
  <si>
    <t>علي حليمه</t>
  </si>
  <si>
    <t>عماد الغفري</t>
  </si>
  <si>
    <t>مؤمنه الحايك</t>
  </si>
  <si>
    <t>عمرو غندور</t>
  </si>
  <si>
    <t>عوض الشتيوي المحمود</t>
  </si>
  <si>
    <t>شتوه الشتيوي</t>
  </si>
  <si>
    <t>غنى الشيخ</t>
  </si>
  <si>
    <t>لميس الشيخ</t>
  </si>
  <si>
    <t>غيداء ابوسلله</t>
  </si>
  <si>
    <t>خانم</t>
  </si>
  <si>
    <t>غيداء البقاعي</t>
  </si>
  <si>
    <t>غيداء صالح</t>
  </si>
  <si>
    <t>دولا</t>
  </si>
  <si>
    <t>فاطمة الزهراء طوبجي</t>
  </si>
  <si>
    <t>أمينة</t>
  </si>
  <si>
    <t>فاطمه السيد</t>
  </si>
  <si>
    <t>فراس ديب</t>
  </si>
  <si>
    <t>فرح القزاز</t>
  </si>
  <si>
    <t>قمر حمصي عبد الحي</t>
  </si>
  <si>
    <t>كرم الله عكنان</t>
  </si>
  <si>
    <t xml:space="preserve">طرابلس </t>
  </si>
  <si>
    <t>لميس بيطار</t>
  </si>
  <si>
    <t>ليث الحسن</t>
  </si>
  <si>
    <t>صقر</t>
  </si>
  <si>
    <t>شهيره هزيم</t>
  </si>
  <si>
    <t>ليلاس الخضر</t>
  </si>
  <si>
    <t>لينه زلق</t>
  </si>
  <si>
    <t>ماريا رستم</t>
  </si>
  <si>
    <t>أحلام</t>
  </si>
  <si>
    <t xml:space="preserve">عربين </t>
  </si>
  <si>
    <t>مجد الدين سلطاني</t>
  </si>
  <si>
    <t>محمد الاطرش</t>
  </si>
  <si>
    <t>محمد العمرا</t>
  </si>
  <si>
    <t>محمد اويس الاحمر</t>
  </si>
  <si>
    <t>محمد أيهم الحموي</t>
  </si>
  <si>
    <t>محمد حسين الديك</t>
  </si>
  <si>
    <t>ديالا الديك</t>
  </si>
  <si>
    <t>دموما</t>
  </si>
  <si>
    <t xml:space="preserve">الرقة </t>
  </si>
  <si>
    <t>محمد خير علايا</t>
  </si>
  <si>
    <t>محمد رحيم</t>
  </si>
  <si>
    <t>محمد شمس</t>
  </si>
  <si>
    <t>محمد شوقي</t>
  </si>
  <si>
    <t>محمد شيخ احمد</t>
  </si>
  <si>
    <t>ماجده المشرقي</t>
  </si>
  <si>
    <t>عقارب</t>
  </si>
  <si>
    <t>محمد طه الشحرور</t>
  </si>
  <si>
    <t>انعام بقله</t>
  </si>
  <si>
    <t>محمد عبد الخالق</t>
  </si>
  <si>
    <t>محمد عمار خطاب</t>
  </si>
  <si>
    <t>رندة</t>
  </si>
  <si>
    <t>محمد عنبره</t>
  </si>
  <si>
    <t>أمير</t>
  </si>
  <si>
    <t>محمد غريب</t>
  </si>
  <si>
    <t xml:space="preserve">امال </t>
  </si>
  <si>
    <t>محمد ناصر الواوي</t>
  </si>
  <si>
    <t xml:space="preserve">محمود </t>
  </si>
  <si>
    <t>محمد نور الحلال</t>
  </si>
  <si>
    <t>برلنتي</t>
  </si>
  <si>
    <t>محمد نور الصلخدي</t>
  </si>
  <si>
    <t>مرام عمار</t>
  </si>
  <si>
    <t>مرح طليعه</t>
  </si>
  <si>
    <t>مروة شربجي</t>
  </si>
  <si>
    <t>مروه الحلبي</t>
  </si>
  <si>
    <t>منال الصفدي</t>
  </si>
  <si>
    <t>محمد فواز</t>
  </si>
  <si>
    <t>أمين</t>
  </si>
  <si>
    <t>مهدي خليل</t>
  </si>
  <si>
    <t>حوش الصالحية</t>
  </si>
  <si>
    <t>مهند الربداوي</t>
  </si>
  <si>
    <t>ناديا نكد</t>
  </si>
  <si>
    <t>نهله نكد</t>
  </si>
  <si>
    <t>نانسي انقيري</t>
  </si>
  <si>
    <t>نرجس ابوقبع</t>
  </si>
  <si>
    <t>نزار عجوز</t>
  </si>
  <si>
    <t>نسرين مخللاتي</t>
  </si>
  <si>
    <t>ثروت</t>
  </si>
  <si>
    <t>نور اشريفه</t>
  </si>
  <si>
    <t>نور الدين شعبان</t>
  </si>
  <si>
    <t>عباس</t>
  </si>
  <si>
    <t>نور عبيد</t>
  </si>
  <si>
    <t>محمد جهاد</t>
  </si>
  <si>
    <t>هناده نصر</t>
  </si>
  <si>
    <t>هند خلوف</t>
  </si>
  <si>
    <t>وردة عم علي</t>
  </si>
  <si>
    <t>وعد الطعاني</t>
  </si>
  <si>
    <t>يارا البيروتي</t>
  </si>
  <si>
    <t>ياسر البلعوط</t>
  </si>
  <si>
    <t>رغدة</t>
  </si>
  <si>
    <t>ريف دمشق - دوما</t>
  </si>
  <si>
    <t>يزن العتمه</t>
  </si>
  <si>
    <t>يزن المصري</t>
  </si>
  <si>
    <t>يوسف حوشان</t>
  </si>
  <si>
    <t>ميساء الحمصي</t>
  </si>
  <si>
    <t>فادي مرشد</t>
  </si>
  <si>
    <t>ساره مارديني</t>
  </si>
  <si>
    <t xml:space="preserve">عادل </t>
  </si>
  <si>
    <t>سعاد التل</t>
  </si>
  <si>
    <t>ضاهر</t>
  </si>
  <si>
    <t>اوس سلمان</t>
  </si>
  <si>
    <t>لورى</t>
  </si>
  <si>
    <t>محمد النقاب</t>
  </si>
  <si>
    <t>ابراهيم حداد</t>
  </si>
  <si>
    <t>صبحة</t>
  </si>
  <si>
    <t>اسراء عزيزي</t>
  </si>
  <si>
    <t>اسراء لطيفه</t>
  </si>
  <si>
    <t>الاء حلباوي</t>
  </si>
  <si>
    <t>اميره الرجبي</t>
  </si>
  <si>
    <t>هادن</t>
  </si>
  <si>
    <t>أروى القيم</t>
  </si>
  <si>
    <t>آماليا الصلاج</t>
  </si>
  <si>
    <t>آنجي غانم</t>
  </si>
  <si>
    <t>باسم مسعود</t>
  </si>
  <si>
    <t>بتمانا</t>
  </si>
  <si>
    <t>بشار سلعس</t>
  </si>
  <si>
    <t xml:space="preserve">جيرود </t>
  </si>
  <si>
    <t>بهاء الدين الدقر</t>
  </si>
  <si>
    <t>تقى الحمد</t>
  </si>
  <si>
    <t>حكيمة</t>
  </si>
  <si>
    <t>حسام عوده</t>
  </si>
  <si>
    <t>عبد الحسيب</t>
  </si>
  <si>
    <t>حسين شيخ</t>
  </si>
  <si>
    <t>حمدي الغندور</t>
  </si>
  <si>
    <t>حنين العلي</t>
  </si>
  <si>
    <t>ريحاب</t>
  </si>
  <si>
    <t>حنين دوماني</t>
  </si>
  <si>
    <t>حنين صياح</t>
  </si>
  <si>
    <t>خلود زين</t>
  </si>
  <si>
    <t>مزة</t>
  </si>
  <si>
    <t>رنده السن</t>
  </si>
  <si>
    <t>دعاء سليمان</t>
  </si>
  <si>
    <t>دعاء عسكر</t>
  </si>
  <si>
    <t>رغداء مهنا</t>
  </si>
  <si>
    <t>روان سعد الدين</t>
  </si>
  <si>
    <t>غالية</t>
  </si>
  <si>
    <t>روند داوود</t>
  </si>
  <si>
    <t xml:space="preserve">جباتا الخشب </t>
  </si>
  <si>
    <t>زاهده البابا</t>
  </si>
  <si>
    <t xml:space="preserve">اسماء </t>
  </si>
  <si>
    <t>زين عبد الله</t>
  </si>
  <si>
    <t>نصر الدين</t>
  </si>
  <si>
    <t>ساره صقر</t>
  </si>
  <si>
    <t>منيف</t>
  </si>
  <si>
    <t>نمنوم</t>
  </si>
  <si>
    <t>سلام شومان</t>
  </si>
  <si>
    <t>شهد كيكي</t>
  </si>
  <si>
    <t>طارق عكو</t>
  </si>
  <si>
    <t>عبد المالك غثوان</t>
  </si>
  <si>
    <t>الرفيد</t>
  </si>
  <si>
    <t>علا محمد</t>
  </si>
  <si>
    <t>بردا</t>
  </si>
  <si>
    <t>علاء الدين شاميه</t>
  </si>
  <si>
    <t>عز الدين</t>
  </si>
  <si>
    <t>غفران داغستاني</t>
  </si>
  <si>
    <t>عاطف</t>
  </si>
  <si>
    <t>فاطمة موعد</t>
  </si>
  <si>
    <t>القاهرة</t>
  </si>
  <si>
    <t>فاطمه العاني</t>
  </si>
  <si>
    <t>فائزة ابو الهوى</t>
  </si>
  <si>
    <t>فرح عنبرة</t>
  </si>
  <si>
    <t>كنان كاتبة</t>
  </si>
  <si>
    <t>محمد اسيد شقير</t>
  </si>
  <si>
    <t>محمد العص</t>
  </si>
  <si>
    <t>محمد حب الرمان</t>
  </si>
  <si>
    <t>محمد عبد الرحمن</t>
  </si>
  <si>
    <t>محمد مازن ارنبه</t>
  </si>
  <si>
    <t>باسمة مهنا</t>
  </si>
  <si>
    <t>محمد نصار</t>
  </si>
  <si>
    <t>محمد يزن عجاج</t>
  </si>
  <si>
    <t>محمود محمد</t>
  </si>
  <si>
    <t>انيس</t>
  </si>
  <si>
    <t>مرح المعتصم</t>
  </si>
  <si>
    <t>ملك قصار</t>
  </si>
  <si>
    <t>مروه العش</t>
  </si>
  <si>
    <t>مريانا مدلج</t>
  </si>
  <si>
    <t>مدلج</t>
  </si>
  <si>
    <t>صدنايا</t>
  </si>
  <si>
    <t>موده قناره</t>
  </si>
  <si>
    <t>نعيمه مطاوع</t>
  </si>
  <si>
    <t>هاله ترك</t>
  </si>
  <si>
    <t xml:space="preserve">المعتز بالله </t>
  </si>
  <si>
    <t xml:space="preserve">تهاني </t>
  </si>
  <si>
    <t>هبا محمد</t>
  </si>
  <si>
    <t>هدى سمكه</t>
  </si>
  <si>
    <t>محمد أبو الخير</t>
  </si>
  <si>
    <t>هزار محمد</t>
  </si>
  <si>
    <t>ولاء عوض</t>
  </si>
  <si>
    <t>يسرا احدب</t>
  </si>
  <si>
    <t>وسام هلال</t>
  </si>
  <si>
    <t>اماني العلان</t>
  </si>
  <si>
    <t>دله</t>
  </si>
  <si>
    <t>امل برغله</t>
  </si>
  <si>
    <t>محمدحاتم</t>
  </si>
  <si>
    <t>سهيلة</t>
  </si>
  <si>
    <t>حموره</t>
  </si>
  <si>
    <t>آية جاويش</t>
  </si>
  <si>
    <t>محمد سهيل</t>
  </si>
  <si>
    <t>خلود صبح</t>
  </si>
  <si>
    <t>بعزرائيل</t>
  </si>
  <si>
    <t>دالين عطاالله</t>
  </si>
  <si>
    <t>سعدالله</t>
  </si>
  <si>
    <t>راما الحمادة</t>
  </si>
  <si>
    <t>راما الغندور</t>
  </si>
  <si>
    <t>رامز رمان</t>
  </si>
  <si>
    <t>عادليه</t>
  </si>
  <si>
    <t>رغد شقير</t>
  </si>
  <si>
    <t>زينة قيسية</t>
  </si>
  <si>
    <t>سوزان حاج علي</t>
  </si>
  <si>
    <t>عبد الرحمن قهوه جي</t>
  </si>
  <si>
    <t>عزمت</t>
  </si>
  <si>
    <t>عبد الغني سواحه</t>
  </si>
  <si>
    <t>محمد فياض</t>
  </si>
  <si>
    <t>عبير زرزر</t>
  </si>
  <si>
    <t>ضحوك</t>
  </si>
  <si>
    <t>علا الحكيم</t>
  </si>
  <si>
    <t>عمر الخياط</t>
  </si>
  <si>
    <t>فاتن غرز الدين</t>
  </si>
  <si>
    <t>فلل زريق</t>
  </si>
  <si>
    <t>فهد قدوره</t>
  </si>
  <si>
    <t xml:space="preserve">كفر زيتا </t>
  </si>
  <si>
    <t>لميس طراف</t>
  </si>
  <si>
    <t>ليلا الصفدي</t>
  </si>
  <si>
    <t>حضر</t>
  </si>
  <si>
    <t>ماجده ديوب</t>
  </si>
  <si>
    <t>ماهر الاقرع</t>
  </si>
  <si>
    <t>محمداكرم</t>
  </si>
  <si>
    <t>محمد عمار شاكر</t>
  </si>
  <si>
    <t>محمد وليد اللحام</t>
  </si>
  <si>
    <t>محمود الشكر</t>
  </si>
  <si>
    <t>بترا</t>
  </si>
  <si>
    <t>مروه العلي</t>
  </si>
  <si>
    <t>مها حوريه</t>
  </si>
  <si>
    <t>موفق سودان</t>
  </si>
  <si>
    <t>محمد عماد الدين</t>
  </si>
  <si>
    <t>نور اسماعيل</t>
  </si>
  <si>
    <t>هلا الحسين الاحمد</t>
  </si>
  <si>
    <t>ياسمين حسن</t>
  </si>
  <si>
    <t xml:space="preserve">نبع الطيب </t>
  </si>
  <si>
    <t>راما الشيخ طه</t>
  </si>
  <si>
    <t>آيه مظلوم</t>
  </si>
  <si>
    <t>علي حناوي</t>
  </si>
  <si>
    <t xml:space="preserve">جميلة </t>
  </si>
  <si>
    <t>اثار الخليل</t>
  </si>
  <si>
    <t>بزاغه</t>
  </si>
  <si>
    <t>احمد رجب</t>
  </si>
  <si>
    <t>احمد شمدين</t>
  </si>
  <si>
    <t>احمد يغمور</t>
  </si>
  <si>
    <t>اسراء صالحاني</t>
  </si>
  <si>
    <t>اسما فوال</t>
  </si>
  <si>
    <t>اغيد صافي</t>
  </si>
  <si>
    <t>نوهاد</t>
  </si>
  <si>
    <t>الفت الحرفوش</t>
  </si>
  <si>
    <t>امتثال الفرا</t>
  </si>
  <si>
    <t>امجد نادر</t>
  </si>
  <si>
    <t>الغارية</t>
  </si>
  <si>
    <t>انس رمضان</t>
  </si>
  <si>
    <t>ايلاف الحادو</t>
  </si>
  <si>
    <t xml:space="preserve">قامشلي </t>
  </si>
  <si>
    <t>ايناس المغربي</t>
  </si>
  <si>
    <t>أمجد قضماني</t>
  </si>
  <si>
    <t>آلاء</t>
  </si>
  <si>
    <t>آلاء شما</t>
  </si>
  <si>
    <t>رفيا</t>
  </si>
  <si>
    <t>بتول زينه</t>
  </si>
  <si>
    <t>قيس</t>
  </si>
  <si>
    <t>تسنيم التركماني</t>
  </si>
  <si>
    <t>الحراك</t>
  </si>
  <si>
    <t>تسنيم المصري الشهير بالحرستاني</t>
  </si>
  <si>
    <t>تسنيم منصور</t>
  </si>
  <si>
    <t>تقى جاموس</t>
  </si>
  <si>
    <t>توفيق الاجوه</t>
  </si>
  <si>
    <t>محمدنعيم</t>
  </si>
  <si>
    <t>هدا</t>
  </si>
  <si>
    <t>تيماء كمال</t>
  </si>
  <si>
    <t>جودات</t>
  </si>
  <si>
    <t>جودي عائدي</t>
  </si>
  <si>
    <t>حسام الخليلي</t>
  </si>
  <si>
    <t>حسام محمح</t>
  </si>
  <si>
    <t>حسن محمود</t>
  </si>
  <si>
    <t>حلا دعبول</t>
  </si>
  <si>
    <t>حلا محمد</t>
  </si>
  <si>
    <t>مها نصر</t>
  </si>
  <si>
    <t>دعاء البخيت</t>
  </si>
  <si>
    <t>عين ذكر</t>
  </si>
  <si>
    <t>راما حلواني</t>
  </si>
  <si>
    <t>ربا الشعار</t>
  </si>
  <si>
    <t>ربيع العجي</t>
  </si>
  <si>
    <t>رغداء كيصوم</t>
  </si>
  <si>
    <t>أميره فدعوس</t>
  </si>
  <si>
    <t>ساندي الغزي</t>
  </si>
  <si>
    <t>محمدعمار</t>
  </si>
  <si>
    <t>سوزان الاخرس الجنادي</t>
  </si>
  <si>
    <t>سيبان حسين</t>
  </si>
  <si>
    <t>سلطانه</t>
  </si>
  <si>
    <t>المالكية</t>
  </si>
  <si>
    <t>سيدرا اسعد</t>
  </si>
  <si>
    <t>ياسمين</t>
  </si>
  <si>
    <t xml:space="preserve">بدا </t>
  </si>
  <si>
    <t>شذى الاطرش</t>
  </si>
  <si>
    <t>صبا الحسين</t>
  </si>
  <si>
    <t>طلال برجاس</t>
  </si>
  <si>
    <t>محسنه</t>
  </si>
  <si>
    <t>عبد الله مرتضى</t>
  </si>
  <si>
    <t>عبيدة العجيلي</t>
  </si>
  <si>
    <t>عصماء رجب</t>
  </si>
  <si>
    <t>مصباح</t>
  </si>
  <si>
    <t>على العبدالله</t>
  </si>
  <si>
    <t>عذاب</t>
  </si>
  <si>
    <t>علي ادريس</t>
  </si>
  <si>
    <t>علي اسماعيل</t>
  </si>
  <si>
    <t>فلسطيني/سوري</t>
  </si>
  <si>
    <t>غاردينيا طليعه</t>
  </si>
  <si>
    <t xml:space="preserve">المقروصة </t>
  </si>
  <si>
    <t>غنى شرهان</t>
  </si>
  <si>
    <t>غيث خبازه</t>
  </si>
  <si>
    <t>محمد اياد</t>
  </si>
  <si>
    <t>هناء طربين</t>
  </si>
  <si>
    <t>فاطمة حجوبة</t>
  </si>
  <si>
    <t>رداح</t>
  </si>
  <si>
    <t>فريد عازار</t>
  </si>
  <si>
    <t>غانيا</t>
  </si>
  <si>
    <t>قتيبه القاق</t>
  </si>
  <si>
    <t>قصي بركات</t>
  </si>
  <si>
    <t>قمر جبلي</t>
  </si>
  <si>
    <t>قمر دكدك</t>
  </si>
  <si>
    <t>قمر ريحاني</t>
  </si>
  <si>
    <t>نهلا</t>
  </si>
  <si>
    <t xml:space="preserve">سقبا </t>
  </si>
  <si>
    <t>لجين العلي</t>
  </si>
  <si>
    <t>لجين أبو جبل</t>
  </si>
  <si>
    <t xml:space="preserve">عماد  </t>
  </si>
  <si>
    <t>لين الكرن</t>
  </si>
  <si>
    <t>محمد علواي</t>
  </si>
  <si>
    <t>نبل</t>
  </si>
  <si>
    <t>محمد ماهر سهلي</t>
  </si>
  <si>
    <t>مرام قاسم</t>
  </si>
  <si>
    <t>مرعي ذبيان</t>
  </si>
  <si>
    <t>عدلا</t>
  </si>
  <si>
    <t>مكزون مياسه</t>
  </si>
  <si>
    <t>منار سحلول</t>
  </si>
  <si>
    <t>مؤمن جاموس</t>
  </si>
  <si>
    <t>ميلاد عثمان</t>
  </si>
  <si>
    <t>نغم الخطيب</t>
  </si>
  <si>
    <t>عربي / سوري</t>
  </si>
  <si>
    <t>نغم الصارم</t>
  </si>
  <si>
    <t>نغم المعلولي</t>
  </si>
  <si>
    <t>نور الجدوع</t>
  </si>
  <si>
    <t>نور المحاسنه</t>
  </si>
  <si>
    <t>نور وفا</t>
  </si>
  <si>
    <t>نوران حافظ</t>
  </si>
  <si>
    <t>نيفين دواه</t>
  </si>
  <si>
    <t>هبه الشيخ الكيلاني</t>
  </si>
  <si>
    <t>هلاله السلامه</t>
  </si>
  <si>
    <t>الشرائع</t>
  </si>
  <si>
    <t>همسه الريشاني</t>
  </si>
  <si>
    <t>هناء الهلالي</t>
  </si>
  <si>
    <t>هنادي ناصر</t>
  </si>
  <si>
    <t>هند خريبه</t>
  </si>
  <si>
    <t>وسام محمود</t>
  </si>
  <si>
    <t>وليم الاعور</t>
  </si>
  <si>
    <t>يوسف ضاهر</t>
  </si>
  <si>
    <t xml:space="preserve">هبه الله حلاوة </t>
  </si>
  <si>
    <t>لميس زهر الدين</t>
  </si>
  <si>
    <t>حامد حمبطله</t>
  </si>
  <si>
    <t>احمد شبيب</t>
  </si>
  <si>
    <t>اسراء الدغليه</t>
  </si>
  <si>
    <t>اسراء السرور</t>
  </si>
  <si>
    <t>المتوكل بالله السعدي</t>
  </si>
  <si>
    <t xml:space="preserve">خالد </t>
  </si>
  <si>
    <t xml:space="preserve">امنة </t>
  </si>
  <si>
    <t>امجد زعل</t>
  </si>
  <si>
    <t>ايناس عبدالله</t>
  </si>
  <si>
    <t>ايه امون</t>
  </si>
  <si>
    <t>الفت</t>
  </si>
  <si>
    <t>بتول محمد</t>
  </si>
  <si>
    <t>ايسر</t>
  </si>
  <si>
    <t>فائقه</t>
  </si>
  <si>
    <t>بتول محمد حمزات</t>
  </si>
  <si>
    <t>خوله العبد الله</t>
  </si>
  <si>
    <t xml:space="preserve">ناصر </t>
  </si>
  <si>
    <t>كماله</t>
  </si>
  <si>
    <t>راما البدر</t>
  </si>
  <si>
    <t>عبد السميع</t>
  </si>
  <si>
    <t>ربا الجوهري</t>
  </si>
  <si>
    <t>جاد الله</t>
  </si>
  <si>
    <t>فرنجيه</t>
  </si>
  <si>
    <t>رجاء الابراهيم</t>
  </si>
  <si>
    <t xml:space="preserve">ضياء </t>
  </si>
  <si>
    <t>بارعة</t>
  </si>
  <si>
    <t>رقيه عمران</t>
  </si>
  <si>
    <t>زينب حبيب</t>
  </si>
  <si>
    <t>سالم قاسم</t>
  </si>
  <si>
    <t>سامر الهابط</t>
  </si>
  <si>
    <t>سنا البغدادي</t>
  </si>
  <si>
    <t>سنال دراج</t>
  </si>
  <si>
    <t>شهد عثمان</t>
  </si>
  <si>
    <t xml:space="preserve">أديب </t>
  </si>
  <si>
    <t xml:space="preserve">هديل </t>
  </si>
  <si>
    <t>صفا البغدادي</t>
  </si>
  <si>
    <t>عائشه الحصون</t>
  </si>
  <si>
    <t>كمال الدين</t>
  </si>
  <si>
    <t>حي القزاز</t>
  </si>
  <si>
    <t>عبد الرحمن الرفاعي</t>
  </si>
  <si>
    <t>عبد الله جحا</t>
  </si>
  <si>
    <t>مشروع دمر</t>
  </si>
  <si>
    <t>علي ديب</t>
  </si>
  <si>
    <t>فادي جمعة</t>
  </si>
  <si>
    <t>ليلاس الجمال</t>
  </si>
  <si>
    <t>لينا المغربل</t>
  </si>
  <si>
    <t>نديده</t>
  </si>
  <si>
    <t>محمد الفارس</t>
  </si>
  <si>
    <t>محمد زين جابر</t>
  </si>
  <si>
    <t>محمد عباده</t>
  </si>
  <si>
    <t>مرام مسلماني</t>
  </si>
  <si>
    <t>حوش عرب</t>
  </si>
  <si>
    <t>مروه القاسم</t>
  </si>
  <si>
    <t>نازك عبد العال</t>
  </si>
  <si>
    <t>عصمت</t>
  </si>
  <si>
    <t>نبيل زين</t>
  </si>
  <si>
    <t>نعمه الاحمد</t>
  </si>
  <si>
    <t>هبا الخضور</t>
  </si>
  <si>
    <t>هديل حمزه الإمام</t>
  </si>
  <si>
    <t>نايله</t>
  </si>
  <si>
    <t>وسام التغلبي</t>
  </si>
  <si>
    <t>يارا على</t>
  </si>
  <si>
    <t>فواد</t>
  </si>
  <si>
    <t xml:space="preserve">رنا </t>
  </si>
  <si>
    <t>بيان السرور</t>
  </si>
  <si>
    <t>منقطع ف1 24/23</t>
  </si>
  <si>
    <t>نهى البسيط</t>
  </si>
  <si>
    <t>اميره البسيط</t>
  </si>
  <si>
    <t>هدى علي</t>
  </si>
  <si>
    <t>احمد الديري</t>
  </si>
  <si>
    <t>صباح ناعوره</t>
  </si>
  <si>
    <t>مستنفذين</t>
  </si>
  <si>
    <t>منتهى النعمان</t>
  </si>
  <si>
    <t>ايهم تواني</t>
  </si>
  <si>
    <t>انعام محمد السعد</t>
  </si>
  <si>
    <t>محمود الخطيب</t>
  </si>
  <si>
    <t>محمد اشرف كركندي</t>
  </si>
  <si>
    <t>فاديا شموط</t>
  </si>
  <si>
    <t>رامي البني</t>
  </si>
  <si>
    <t>انيتا سيلفيا ساندر</t>
  </si>
  <si>
    <t>ساره الاحمد</t>
  </si>
  <si>
    <t>هبه عيسى</t>
  </si>
  <si>
    <t>ربا فهد</t>
  </si>
  <si>
    <t>سهى الباسط</t>
  </si>
  <si>
    <t>A</t>
  </si>
  <si>
    <t>الفصل الثاني2024-2023</t>
  </si>
  <si>
    <t>مستنفذ فصل ثاني 2023-2024</t>
  </si>
  <si>
    <t>مستنفذ فصل اول 2022/2023</t>
  </si>
  <si>
    <t>منقطع ف2 23/24</t>
  </si>
  <si>
    <t>استمارة طلاب برنامج المحاسبة في الفصل الثاني للعام الدراسي 2025/2024</t>
  </si>
  <si>
    <t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</si>
  <si>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الفصل الأول 2024-2025</t>
  </si>
  <si>
    <t>منقطع ف1 24/25</t>
  </si>
  <si>
    <t>لايوجد</t>
  </si>
  <si>
    <t>مستنفذ فصل اول 2024/2025</t>
  </si>
  <si>
    <t>رضيه القضماني</t>
  </si>
  <si>
    <t>نعمت المدلل</t>
  </si>
  <si>
    <t>طارق جليلاتي</t>
  </si>
  <si>
    <t>عاصم غازي مكارم</t>
  </si>
  <si>
    <t>علي أبو خير</t>
  </si>
  <si>
    <t>فداء أبوعاصي</t>
  </si>
  <si>
    <t>الصالحية</t>
  </si>
  <si>
    <t>ميدان</t>
  </si>
  <si>
    <t>محمد نذير جمال الدين</t>
  </si>
  <si>
    <t>محمد وسيم السمان</t>
  </si>
  <si>
    <t>القيمرية</t>
  </si>
  <si>
    <t>كفرسوسة</t>
  </si>
  <si>
    <t>ساروجة</t>
  </si>
  <si>
    <t>سمر العاروض</t>
  </si>
  <si>
    <t>النشابية</t>
  </si>
  <si>
    <t>عائشه الرفاعي</t>
  </si>
  <si>
    <t>صهيب حجازي</t>
  </si>
  <si>
    <t>فلسطين</t>
  </si>
  <si>
    <t>لما المذيب</t>
  </si>
  <si>
    <t>مهاجرين</t>
  </si>
  <si>
    <t xml:space="preserve">قنوات </t>
  </si>
  <si>
    <t>محمود رحيل</t>
  </si>
  <si>
    <t>اميره الشعار</t>
  </si>
  <si>
    <t>فيق</t>
  </si>
  <si>
    <t>ايمان عرعار</t>
  </si>
  <si>
    <t>سكينه الخطيب</t>
  </si>
  <si>
    <t>محمد محي الدين حلبية</t>
  </si>
  <si>
    <t>كفر بطنا</t>
  </si>
  <si>
    <t xml:space="preserve">وليد خولاني </t>
  </si>
  <si>
    <t xml:space="preserve">صباح </t>
  </si>
  <si>
    <t xml:space="preserve">دارايا </t>
  </si>
  <si>
    <t xml:space="preserve">داريا </t>
  </si>
  <si>
    <t>جان نجمه</t>
  </si>
  <si>
    <t>عابد</t>
  </si>
  <si>
    <t>قيمرية</t>
  </si>
  <si>
    <t>ركن الدين</t>
  </si>
  <si>
    <t>حفير الفوقا</t>
  </si>
  <si>
    <t>سلامه</t>
  </si>
  <si>
    <t>الزبداني</t>
  </si>
  <si>
    <t>ركن الدين ساحة شمدين</t>
  </si>
  <si>
    <t xml:space="preserve">جرمانا </t>
  </si>
  <si>
    <t>ساروجا</t>
  </si>
  <si>
    <t>باب المصلى</t>
  </si>
  <si>
    <t>دمر</t>
  </si>
  <si>
    <t>جديدة الشيباني</t>
  </si>
  <si>
    <t xml:space="preserve">منى سبع الليل </t>
  </si>
  <si>
    <t xml:space="preserve">الحميدية </t>
  </si>
  <si>
    <t>دمشق المهاجرين</t>
  </si>
  <si>
    <t xml:space="preserve">شيخ محي الدين </t>
  </si>
  <si>
    <t>دمر البلد - ساحة المدارس</t>
  </si>
  <si>
    <t xml:space="preserve">ميدان </t>
  </si>
  <si>
    <t xml:space="preserve">مزة شيخ سعد </t>
  </si>
  <si>
    <t>جديدة البلد</t>
  </si>
  <si>
    <t>القصور</t>
  </si>
  <si>
    <t>مزة فيلات متصلة جانب جامع الفتح</t>
  </si>
  <si>
    <t>القصور شارع الكزبري بناء دلول طابق رابع</t>
  </si>
  <si>
    <t>ريف دمشق - جرمانا</t>
  </si>
  <si>
    <t>ريف دمشق -عدرا العمالية</t>
  </si>
  <si>
    <t xml:space="preserve">الحمرا </t>
  </si>
  <si>
    <t xml:space="preserve">الميدان </t>
  </si>
  <si>
    <t xml:space="preserve">رحاب الحجله </t>
  </si>
  <si>
    <t>التضامن</t>
  </si>
  <si>
    <t>مزة 86 مدرسة</t>
  </si>
  <si>
    <t>دمشق - جديدة</t>
  </si>
  <si>
    <t xml:space="preserve">مهاجرين - جادة سادسة </t>
  </si>
  <si>
    <t xml:space="preserve">مها </t>
  </si>
  <si>
    <t>شارع ابن عساكر</t>
  </si>
  <si>
    <t>الفحامة</t>
  </si>
  <si>
    <t>مزة 86</t>
  </si>
  <si>
    <t>الزاهرة</t>
  </si>
  <si>
    <t xml:space="preserve">مزة اتستراد </t>
  </si>
  <si>
    <t>عماد الدين بلهوان</t>
  </si>
  <si>
    <t>قدسية</t>
  </si>
  <si>
    <t>الجنوبية</t>
  </si>
  <si>
    <t>المنطقة الصناعية</t>
  </si>
  <si>
    <t>حسكه</t>
  </si>
  <si>
    <t>كفرسوسة - مدرسة أنس بن مالك</t>
  </si>
  <si>
    <t>ع/س</t>
  </si>
  <si>
    <t>باب توما</t>
  </si>
  <si>
    <t>سلمى حديد</t>
  </si>
  <si>
    <t xml:space="preserve">ريف مصياف </t>
  </si>
  <si>
    <t xml:space="preserve">مساكن برزة </t>
  </si>
  <si>
    <t xml:space="preserve">جوب القراحلة </t>
  </si>
  <si>
    <t xml:space="preserve">عين الشرقية </t>
  </si>
  <si>
    <t>مهاجرين جادة ابن العميد بناء نور الدين طالو ط3</t>
  </si>
  <si>
    <t>الاولى</t>
  </si>
  <si>
    <t>ريف دمشق / حرستا</t>
  </si>
  <si>
    <t>جدية عرطوز</t>
  </si>
  <si>
    <t>دمشق-الميدان</t>
  </si>
  <si>
    <t xml:space="preserve">دمر </t>
  </si>
  <si>
    <t>دمشق -ضاحية الشام</t>
  </si>
  <si>
    <t>عرطوز مقابل البلدية</t>
  </si>
  <si>
    <t xml:space="preserve">دمشق ميدان دخلة جامع المنصور </t>
  </si>
  <si>
    <t>حمورية</t>
  </si>
  <si>
    <t>دمشق - ركن الدين</t>
  </si>
  <si>
    <t>باب سباع</t>
  </si>
  <si>
    <t>ريف دمشق ببيلا</t>
  </si>
  <si>
    <t>دمشق-التضامن -جانب جامع سعد بن الربيع</t>
  </si>
  <si>
    <t>مزة جبل 86</t>
  </si>
  <si>
    <t xml:space="preserve">الحفة </t>
  </si>
  <si>
    <t xml:space="preserve">ضاحية الشام </t>
  </si>
  <si>
    <t>حاميش مسبق الصنع</t>
  </si>
  <si>
    <t xml:space="preserve">درعا نوى </t>
  </si>
  <si>
    <t>دمشق برزة البلد</t>
  </si>
  <si>
    <t>دمشق دويلعة</t>
  </si>
  <si>
    <t>ريف دمشق - دوما- شارع عمر بن الخطاب</t>
  </si>
  <si>
    <t xml:space="preserve">القرداحة </t>
  </si>
  <si>
    <t>المزة 86 ساحة الضباط</t>
  </si>
  <si>
    <t>دمر الغربية</t>
  </si>
  <si>
    <t xml:space="preserve">جديدة الشيباني </t>
  </si>
  <si>
    <t>تضامن</t>
  </si>
  <si>
    <t>ريف دمشق - عربين</t>
  </si>
  <si>
    <t>دمشق ميدان</t>
  </si>
  <si>
    <t>ندى المغربي</t>
  </si>
  <si>
    <t>دمشق / ميدان</t>
  </si>
  <si>
    <t xml:space="preserve">المزة جبل </t>
  </si>
  <si>
    <t>ريف دمشق -جرمانا</t>
  </si>
  <si>
    <t>ريف دمشق حفير الفوقا</t>
  </si>
  <si>
    <t>سميحه</t>
  </si>
  <si>
    <t>فنزويلا</t>
  </si>
  <si>
    <t>ورود الشطي</t>
  </si>
  <si>
    <t>نصره مكارم</t>
  </si>
  <si>
    <t>كريمه ابو عاصي</t>
  </si>
  <si>
    <t>باسمه النابلسي</t>
  </si>
  <si>
    <t>منى عطيه</t>
  </si>
  <si>
    <t>غارية شرقية</t>
  </si>
  <si>
    <t>نادرهدواه</t>
  </si>
  <si>
    <t>نهاد بلاقسي</t>
  </si>
  <si>
    <t>السنة ف1</t>
  </si>
  <si>
    <t>عدنان المحمد</t>
  </si>
  <si>
    <t>عبود</t>
  </si>
  <si>
    <t>فاطمه ابو شعر</t>
  </si>
  <si>
    <t>محمد غندور</t>
  </si>
  <si>
    <t>خديجه صفيه</t>
  </si>
  <si>
    <t>ناجي المسالمه</t>
  </si>
  <si>
    <t>ايوب</t>
  </si>
  <si>
    <t>ناديه المسالمه</t>
  </si>
  <si>
    <t>محمد النهار</t>
  </si>
  <si>
    <t>وضحه خلف</t>
  </si>
  <si>
    <t>طارق شاكر</t>
  </si>
  <si>
    <t>محمد زاهر المطلق</t>
  </si>
  <si>
    <t>نور حرم اغاسي</t>
  </si>
  <si>
    <t>محمد عقله</t>
  </si>
  <si>
    <t>محمد فاروق</t>
  </si>
  <si>
    <t>اسامه عابده</t>
  </si>
  <si>
    <t>سميره التوت</t>
  </si>
  <si>
    <t>علاء الدين تكريتي</t>
  </si>
  <si>
    <t>محمود السعيد</t>
  </si>
  <si>
    <t>ايهم اسعد البكري</t>
  </si>
  <si>
    <t>رائد الدرويش</t>
  </si>
  <si>
    <t>ممدوح الاصفر</t>
  </si>
  <si>
    <t>محمد عصام</t>
  </si>
  <si>
    <t>دنيا الايوبي</t>
  </si>
  <si>
    <t>مجدي</t>
  </si>
  <si>
    <t>دانا</t>
  </si>
  <si>
    <t>ايمن المسلماني</t>
  </si>
  <si>
    <t>حسن غرلي</t>
  </si>
  <si>
    <t>هدى الشقه</t>
  </si>
  <si>
    <t>محمد عمار قتوت</t>
  </si>
  <si>
    <t>اسماء القطيفاني</t>
  </si>
  <si>
    <t>سامر الشيخ النجار</t>
  </si>
  <si>
    <t>نعمه الحنش</t>
  </si>
  <si>
    <t>ضياء خيتي</t>
  </si>
  <si>
    <t>نبيها سلام</t>
  </si>
  <si>
    <t>محمد الشكر</t>
  </si>
  <si>
    <t>حليمه الفقير</t>
  </si>
  <si>
    <t>محمد باسل الاعرج</t>
  </si>
  <si>
    <t>مياده اله رشي</t>
  </si>
  <si>
    <t>يحيى القطاش</t>
  </si>
  <si>
    <t>رحاب الحصين</t>
  </si>
  <si>
    <t>رضوان المنسي</t>
  </si>
  <si>
    <t>رفيقه العكره</t>
  </si>
  <si>
    <t>سعد هلال</t>
  </si>
  <si>
    <t>قدريه احمد</t>
  </si>
  <si>
    <t>فراس الخلف</t>
  </si>
  <si>
    <t>رقيه الاحمد</t>
  </si>
  <si>
    <t>محمد جلال سليك</t>
  </si>
  <si>
    <t>اميره المكبتل</t>
  </si>
  <si>
    <t>مهند الزعبي</t>
  </si>
  <si>
    <t>محمد خير لبابيدي</t>
  </si>
  <si>
    <t>صفاء زين</t>
  </si>
  <si>
    <t>توفيق العويدات</t>
  </si>
  <si>
    <t>رهام الصالح</t>
  </si>
  <si>
    <t>لارا التكريتي</t>
  </si>
  <si>
    <t>عبدالقادر شيخ حبيب</t>
  </si>
  <si>
    <t>زوزان</t>
  </si>
  <si>
    <t>محمد موسى باشا</t>
  </si>
  <si>
    <t>انس العبيد</t>
  </si>
  <si>
    <t>امونه النصار</t>
  </si>
  <si>
    <t>حسان شله</t>
  </si>
  <si>
    <t>هنا شله</t>
  </si>
  <si>
    <t>طارق غازي خلف</t>
  </si>
  <si>
    <t>هدلا عرفات</t>
  </si>
  <si>
    <t>خلدون الحاج حسين دالي</t>
  </si>
  <si>
    <t>محمد الجنادي</t>
  </si>
  <si>
    <t>محمود سلامه</t>
  </si>
  <si>
    <t>عبير حيو</t>
  </si>
  <si>
    <t>مؤمنات اوتاني سعده</t>
  </si>
  <si>
    <t>احمد عبد المحسن</t>
  </si>
  <si>
    <t>ردحى الحميدي</t>
  </si>
  <si>
    <t>رامي قدوره</t>
  </si>
  <si>
    <t>لميا جبالي</t>
  </si>
  <si>
    <t>منذر الحمويه</t>
  </si>
  <si>
    <t>سوسن كلاس</t>
  </si>
  <si>
    <t>رائد ضميريه</t>
  </si>
  <si>
    <t>عقيل</t>
  </si>
  <si>
    <t>بسمه زين الدين</t>
  </si>
  <si>
    <t>بشار زين العابدين</t>
  </si>
  <si>
    <t>عبد السلام قويدر معلم</t>
  </si>
  <si>
    <t>وجيهه عباس</t>
  </si>
  <si>
    <t>هاديا الكجك</t>
  </si>
  <si>
    <t>محمد سعسعاني</t>
  </si>
  <si>
    <t>احمد الاحمد</t>
  </si>
  <si>
    <t>امنه المحمد</t>
  </si>
  <si>
    <t>احمد الجمعات</t>
  </si>
  <si>
    <t>محمد يسر الميداني</t>
  </si>
  <si>
    <t>ردينه ميداني</t>
  </si>
  <si>
    <t>نور الدين النصار</t>
  </si>
  <si>
    <t>حسيبه سنبل</t>
  </si>
  <si>
    <t>حسام الدين سردار</t>
  </si>
  <si>
    <t>محمد كامل</t>
  </si>
  <si>
    <t>ندى كناس</t>
  </si>
  <si>
    <t>إبراهيم حمدان</t>
  </si>
  <si>
    <t xml:space="preserve">صبحه محمد </t>
  </si>
  <si>
    <t>محمد المخللاتي</t>
  </si>
  <si>
    <t>محمدامير</t>
  </si>
  <si>
    <t>مؤمن المجاهد</t>
  </si>
  <si>
    <t>وفاء ايوبي</t>
  </si>
  <si>
    <t>احمد طباع</t>
  </si>
  <si>
    <t>سلام رزوق</t>
  </si>
  <si>
    <t>احمد الزعبي</t>
  </si>
  <si>
    <t>يسرى السالم</t>
  </si>
  <si>
    <t>امنه الخطيب</t>
  </si>
  <si>
    <t>محمد شيخ</t>
  </si>
  <si>
    <t>فاطم الشيخ</t>
  </si>
  <si>
    <t>عبدالرحمن صباح</t>
  </si>
  <si>
    <t>محمد علاء الدين المولوي</t>
  </si>
  <si>
    <t>محمد مرتضى</t>
  </si>
  <si>
    <t>فاضل المعيجل</t>
  </si>
  <si>
    <t>وسام الشعار</t>
  </si>
  <si>
    <t>احمد بهاء الدين</t>
  </si>
  <si>
    <t>وجد شروف</t>
  </si>
  <si>
    <t>فهمي</t>
  </si>
  <si>
    <t>انس عبد العزيز</t>
  </si>
  <si>
    <t>مطيعه النعسان</t>
  </si>
  <si>
    <t>ابي كراكر</t>
  </si>
  <si>
    <t>غصوب</t>
  </si>
  <si>
    <t>نها رجب</t>
  </si>
  <si>
    <t>مستنفذ فصل ثاني 2020-2021/يجب مراجعة شؤون الطلاب لاستكمال أوراق إعادة الارتباط والا يعتبر تسجيلك ملغى</t>
  </si>
  <si>
    <t>يجب مراجعة شؤون الطلاب لاستكمال أوراق إعادة الارتباط والا يعتبر تسجيلك ملغى</t>
  </si>
  <si>
    <r>
      <t xml:space="preserve">ثم تسليم استمارة التسجيل مع إيصال المصرف إلى شؤون طلاب المحاسبة - مركز التعليم المفتوح - الطابق الاول جانب كلية الحقوق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-البرامكة - مركز التعليم المفتوح - جانب كلية الحقوق - ص ب/ 35063/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</si>
</sst>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000]yyyy/mm/dd;@"/>
    <numFmt numFmtId="165" formatCode="#,##0\ &quot;ل.س.‏&quot;"/>
    <numFmt numFmtId="166" formatCode="[$-1010000]d/m/yyyy;@"/>
  </numFmts>
  <fonts count="9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theme="0"/>
      <name val="Sakkal Majalla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theme="2"/>
      <name val="Arial"/>
      <family val="2"/>
    </font>
    <font>
      <b/>
      <sz val="12"/>
      <color theme="2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1"/>
      <name val="Arial"/>
      <family val="2"/>
      <charset val="178"/>
      <scheme val="minor"/>
    </font>
    <font>
      <sz val="11"/>
      <color indexed="8"/>
      <name val="Calibri"/>
      <family val="2"/>
      <charset val="178"/>
    </font>
    <font>
      <sz val="18"/>
      <color theme="1"/>
      <name val="Arial"/>
      <family val="2"/>
      <scheme val="minor"/>
    </font>
    <font>
      <sz val="18"/>
      <name val="Arial"/>
      <family val="2"/>
      <scheme val="minor"/>
    </font>
    <font>
      <b/>
      <sz val="22"/>
      <color rgb="FFFF0000"/>
      <name val="Sakkal Majalla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1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41" fillId="0" borderId="0"/>
    <xf numFmtId="0" fontId="3" fillId="0" borderId="0"/>
    <xf numFmtId="0" fontId="79" fillId="0" borderId="0"/>
    <xf numFmtId="0" fontId="79" fillId="0" borderId="0"/>
    <xf numFmtId="0" fontId="83" fillId="0" borderId="0"/>
    <xf numFmtId="0" fontId="79" fillId="0" borderId="0"/>
    <xf numFmtId="0" fontId="2" fillId="0" borderId="0"/>
    <xf numFmtId="0" fontId="79" fillId="0" borderId="0"/>
  </cellStyleXfs>
  <cellXfs count="56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0" fillId="5" borderId="15" xfId="0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49" fontId="17" fillId="7" borderId="1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21" fillId="9" borderId="23" xfId="0" applyFont="1" applyFill="1" applyBorder="1" applyAlignment="1" applyProtection="1">
      <alignment horizontal="center" vertical="center"/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14" fontId="21" fillId="9" borderId="24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3" xfId="1" applyFont="1" applyFill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38" fillId="0" borderId="0" xfId="1" applyFont="1" applyFill="1" applyAlignment="1"/>
    <xf numFmtId="0" fontId="1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Protection="1">
      <protection hidden="1"/>
    </xf>
    <xf numFmtId="0" fontId="17" fillId="7" borderId="108" xfId="0" applyFont="1" applyFill="1" applyBorder="1" applyAlignment="1">
      <alignment horizontal="center" vertical="center"/>
    </xf>
    <xf numFmtId="0" fontId="47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shrinkToFit="1"/>
      <protection hidden="1"/>
    </xf>
    <xf numFmtId="0" fontId="5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/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Protection="1">
      <protection hidden="1"/>
    </xf>
    <xf numFmtId="0" fontId="59" fillId="0" borderId="0" xfId="0" applyFont="1" applyProtection="1">
      <protection hidden="1"/>
    </xf>
    <xf numFmtId="0" fontId="59" fillId="0" borderId="0" xfId="0" applyFont="1" applyAlignment="1" applyProtection="1">
      <alignment shrinkToFit="1"/>
      <protection hidden="1"/>
    </xf>
    <xf numFmtId="0" fontId="18" fillId="0" borderId="75" xfId="0" applyFont="1" applyBorder="1" applyAlignment="1" applyProtection="1">
      <alignment horizontal="center" vertical="center"/>
      <protection hidden="1"/>
    </xf>
    <xf numFmtId="0" fontId="18" fillId="16" borderId="75" xfId="0" applyFont="1" applyFill="1" applyBorder="1" applyAlignment="1" applyProtection="1">
      <alignment horizontal="center" vertical="center"/>
      <protection hidden="1"/>
    </xf>
    <xf numFmtId="0" fontId="61" fillId="0" borderId="0" xfId="0" applyFont="1" applyProtection="1">
      <protection hidden="1"/>
    </xf>
    <xf numFmtId="0" fontId="57" fillId="14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locked="0" hidden="1"/>
    </xf>
    <xf numFmtId="0" fontId="44" fillId="0" borderId="0" xfId="0" applyFont="1" applyProtection="1"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0" fillId="0" borderId="83" xfId="0" applyFont="1" applyBorder="1" applyAlignment="1" applyProtection="1">
      <alignment horizontal="center" vertical="center" shrinkToFit="1"/>
      <protection hidden="1"/>
    </xf>
    <xf numFmtId="0" fontId="70" fillId="2" borderId="0" xfId="0" applyFont="1" applyFill="1" applyAlignment="1" applyProtection="1">
      <alignment horizontal="center" vertical="center" shrinkToFit="1"/>
      <protection hidden="1"/>
    </xf>
    <xf numFmtId="0" fontId="61" fillId="0" borderId="0" xfId="0" applyFont="1" applyAlignment="1" applyProtection="1">
      <alignment horizontal="center" vertical="center" shrinkToFit="1"/>
      <protection hidden="1"/>
    </xf>
    <xf numFmtId="0" fontId="70" fillId="0" borderId="80" xfId="0" applyFont="1" applyBorder="1" applyAlignment="1" applyProtection="1">
      <alignment horizontal="center" vertical="center" shrinkToFit="1"/>
      <protection hidden="1"/>
    </xf>
    <xf numFmtId="0" fontId="72" fillId="0" borderId="16" xfId="0" applyFont="1" applyBorder="1" applyAlignment="1" applyProtection="1">
      <alignment horizontal="center" vertical="center" shrinkToFit="1"/>
      <protection hidden="1"/>
    </xf>
    <xf numFmtId="0" fontId="72" fillId="0" borderId="82" xfId="0" applyFont="1" applyBorder="1" applyAlignment="1" applyProtection="1">
      <alignment horizontal="center" vertical="center" shrinkToFit="1"/>
      <protection hidden="1"/>
    </xf>
    <xf numFmtId="0" fontId="72" fillId="0" borderId="81" xfId="0" applyFont="1" applyBorder="1" applyAlignment="1" applyProtection="1">
      <alignment horizontal="center" vertical="center" shrinkToFit="1"/>
      <protection hidden="1"/>
    </xf>
    <xf numFmtId="0" fontId="70" fillId="0" borderId="12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vertical="center" shrinkToFit="1"/>
      <protection hidden="1"/>
    </xf>
    <xf numFmtId="0" fontId="72" fillId="0" borderId="0" xfId="0" applyFont="1" applyAlignment="1" applyProtection="1">
      <alignment shrinkToFit="1"/>
      <protection hidden="1"/>
    </xf>
    <xf numFmtId="0" fontId="72" fillId="3" borderId="7" xfId="0" applyFont="1" applyFill="1" applyBorder="1" applyAlignment="1" applyProtection="1">
      <alignment vertical="center" shrinkToFit="1"/>
      <protection hidden="1"/>
    </xf>
    <xf numFmtId="0" fontId="72" fillId="3" borderId="109" xfId="0" applyFont="1" applyFill="1" applyBorder="1" applyAlignment="1" applyProtection="1">
      <alignment vertical="center" shrinkToFit="1"/>
      <protection hidden="1"/>
    </xf>
    <xf numFmtId="0" fontId="69" fillId="16" borderId="0" xfId="0" applyFont="1" applyFill="1" applyAlignment="1" applyProtection="1">
      <alignment horizontal="center" vertical="center" shrinkToFit="1"/>
      <protection hidden="1"/>
    </xf>
    <xf numFmtId="165" fontId="69" fillId="16" borderId="0" xfId="0" applyNumberFormat="1" applyFont="1" applyFill="1" applyAlignment="1" applyProtection="1">
      <alignment horizontal="center" vertical="center" shrinkToFit="1"/>
      <protection hidden="1"/>
    </xf>
    <xf numFmtId="165" fontId="69" fillId="16" borderId="112" xfId="0" applyNumberFormat="1" applyFont="1" applyFill="1" applyBorder="1" applyAlignment="1" applyProtection="1">
      <alignment horizontal="center" vertical="center" shrinkToFit="1"/>
      <protection hidden="1"/>
    </xf>
    <xf numFmtId="0" fontId="73" fillId="6" borderId="113" xfId="0" applyFont="1" applyFill="1" applyBorder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vertical="center" textRotation="90" shrinkToFit="1"/>
      <protection hidden="1"/>
    </xf>
    <xf numFmtId="0" fontId="72" fillId="0" borderId="44" xfId="0" applyFont="1" applyBorder="1" applyAlignment="1" applyProtection="1">
      <alignment horizontal="center" vertical="center" shrinkToFit="1"/>
      <protection hidden="1"/>
    </xf>
    <xf numFmtId="0" fontId="70" fillId="0" borderId="45" xfId="0" applyFont="1" applyBorder="1" applyAlignment="1" applyProtection="1">
      <alignment vertical="center" textRotation="90" shrinkToFit="1"/>
      <protection hidden="1"/>
    </xf>
    <xf numFmtId="0" fontId="72" fillId="0" borderId="45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72" fillId="0" borderId="0" xfId="0" applyFont="1" applyProtection="1">
      <protection hidden="1"/>
    </xf>
    <xf numFmtId="0" fontId="72" fillId="0" borderId="117" xfId="0" applyFont="1" applyBorder="1" applyProtection="1">
      <protection hidden="1"/>
    </xf>
    <xf numFmtId="0" fontId="75" fillId="0" borderId="48" xfId="0" applyFont="1" applyBorder="1" applyAlignment="1">
      <alignment horizontal="center" vertical="center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68" fillId="0" borderId="0" xfId="0" applyFont="1" applyAlignment="1">
      <alignment shrinkToFit="1"/>
    </xf>
    <xf numFmtId="49" fontId="68" fillId="0" borderId="0" xfId="0" applyNumberFormat="1" applyFont="1" applyAlignment="1">
      <alignment shrinkToFit="1"/>
    </xf>
    <xf numFmtId="0" fontId="16" fillId="0" borderId="0" xfId="0" applyFont="1" applyAlignment="1">
      <alignment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/>
    </xf>
    <xf numFmtId="14" fontId="20" fillId="9" borderId="24" xfId="0" applyNumberFormat="1" applyFont="1" applyFill="1" applyBorder="1" applyAlignment="1">
      <alignment horizontal="center" vertical="center"/>
    </xf>
    <xf numFmtId="49" fontId="20" fillId="9" borderId="24" xfId="0" applyNumberFormat="1" applyFont="1" applyFill="1" applyBorder="1" applyAlignment="1">
      <alignment horizontal="center" vertical="center"/>
    </xf>
    <xf numFmtId="0" fontId="66" fillId="16" borderId="25" xfId="0" applyFont="1" applyFill="1" applyBorder="1" applyAlignment="1">
      <alignment horizontal="center"/>
    </xf>
    <xf numFmtId="164" fontId="66" fillId="16" borderId="25" xfId="0" applyNumberFormat="1" applyFont="1" applyFill="1" applyBorder="1" applyAlignment="1">
      <alignment horizontal="center"/>
    </xf>
    <xf numFmtId="49" fontId="66" fillId="16" borderId="25" xfId="0" applyNumberFormat="1" applyFont="1" applyFill="1" applyBorder="1" applyAlignment="1">
      <alignment horizontal="center"/>
    </xf>
    <xf numFmtId="0" fontId="66" fillId="16" borderId="26" xfId="0" applyFont="1" applyFill="1" applyBorder="1" applyAlignment="1">
      <alignment horizontal="center"/>
    </xf>
    <xf numFmtId="0" fontId="66" fillId="16" borderId="32" xfId="0" applyFont="1" applyFill="1" applyBorder="1" applyAlignment="1">
      <alignment horizontal="center"/>
    </xf>
    <xf numFmtId="0" fontId="66" fillId="16" borderId="27" xfId="0" applyFont="1" applyFill="1" applyBorder="1" applyAlignment="1">
      <alignment horizontal="center"/>
    </xf>
    <xf numFmtId="0" fontId="66" fillId="16" borderId="134" xfId="0" applyFont="1" applyFill="1" applyBorder="1" applyAlignment="1">
      <alignment horizontal="center"/>
    </xf>
    <xf numFmtId="0" fontId="29" fillId="20" borderId="135" xfId="0" applyFont="1" applyFill="1" applyBorder="1" applyAlignment="1">
      <alignment horizontal="center" vertical="center"/>
    </xf>
    <xf numFmtId="0" fontId="66" fillId="7" borderId="15" xfId="0" applyFont="1" applyFill="1" applyBorder="1" applyAlignment="1">
      <alignment horizontal="center" vertical="center"/>
    </xf>
    <xf numFmtId="0" fontId="29" fillId="20" borderId="15" xfId="0" applyFont="1" applyFill="1" applyBorder="1" applyAlignment="1">
      <alignment horizontal="center" vertical="center"/>
    </xf>
    <xf numFmtId="0" fontId="66" fillId="7" borderId="128" xfId="0" applyFont="1" applyFill="1" applyBorder="1" applyAlignment="1">
      <alignment horizontal="center" vertical="center"/>
    </xf>
    <xf numFmtId="0" fontId="29" fillId="20" borderId="127" xfId="0" applyFont="1" applyFill="1" applyBorder="1" applyAlignment="1">
      <alignment horizontal="center" vertical="center"/>
    </xf>
    <xf numFmtId="0" fontId="66" fillId="7" borderId="136" xfId="0" applyFont="1" applyFill="1" applyBorder="1" applyAlignment="1">
      <alignment horizontal="center" vertical="center"/>
    </xf>
    <xf numFmtId="0" fontId="53" fillId="0" borderId="0" xfId="0" applyFont="1"/>
    <xf numFmtId="0" fontId="66" fillId="3" borderId="127" xfId="0" applyFont="1" applyFill="1" applyBorder="1" applyAlignment="1">
      <alignment horizontal="center" vertical="center"/>
    </xf>
    <xf numFmtId="0" fontId="66" fillId="3" borderId="15" xfId="0" applyFont="1" applyFill="1" applyBorder="1" applyAlignment="1">
      <alignment horizontal="center" vertical="center"/>
    </xf>
    <xf numFmtId="1" fontId="66" fillId="3" borderId="128" xfId="0" applyNumberFormat="1" applyFont="1" applyFill="1" applyBorder="1" applyAlignment="1">
      <alignment horizontal="center"/>
    </xf>
    <xf numFmtId="0" fontId="66" fillId="3" borderId="128" xfId="0" applyFont="1" applyFill="1" applyBorder="1" applyAlignment="1">
      <alignment horizontal="center"/>
    </xf>
    <xf numFmtId="0" fontId="66" fillId="3" borderId="127" xfId="0" applyFont="1" applyFill="1" applyBorder="1" applyAlignment="1">
      <alignment horizontal="center"/>
    </xf>
    <xf numFmtId="0" fontId="66" fillId="3" borderId="15" xfId="0" applyFont="1" applyFill="1" applyBorder="1" applyAlignment="1">
      <alignment horizontal="center"/>
    </xf>
    <xf numFmtId="0" fontId="67" fillId="3" borderId="15" xfId="0" applyFont="1" applyFill="1" applyBorder="1" applyAlignment="1">
      <alignment horizontal="center"/>
    </xf>
    <xf numFmtId="0" fontId="66" fillId="3" borderId="15" xfId="0" applyFont="1" applyFill="1" applyBorder="1"/>
    <xf numFmtId="0" fontId="66" fillId="3" borderId="128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53" fillId="0" borderId="0" xfId="0" applyFont="1" applyAlignment="1">
      <alignment wrapText="1"/>
    </xf>
    <xf numFmtId="0" fontId="76" fillId="21" borderId="0" xfId="0" applyFont="1" applyFill="1" applyAlignment="1">
      <alignment horizontal="center" vertical="center"/>
    </xf>
    <xf numFmtId="0" fontId="68" fillId="0" borderId="0" xfId="0" applyFont="1" applyProtection="1">
      <protection hidden="1"/>
    </xf>
    <xf numFmtId="0" fontId="77" fillId="0" borderId="0" xfId="0" applyFont="1" applyProtection="1">
      <protection hidden="1"/>
    </xf>
    <xf numFmtId="0" fontId="69" fillId="0" borderId="0" xfId="0" applyFont="1" applyProtection="1">
      <protection hidden="1"/>
    </xf>
    <xf numFmtId="0" fontId="78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 shrinkToFit="1"/>
      <protection hidden="1"/>
    </xf>
    <xf numFmtId="0" fontId="12" fillId="0" borderId="0" xfId="1"/>
    <xf numFmtId="0" fontId="77" fillId="0" borderId="0" xfId="0" applyFont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78" fillId="18" borderId="0" xfId="0" applyFont="1" applyFill="1" applyAlignment="1" applyProtection="1">
      <alignment horizontal="center" vertical="center" wrapText="1"/>
      <protection hidden="1"/>
    </xf>
    <xf numFmtId="0" fontId="78" fillId="14" borderId="77" xfId="0" applyFont="1" applyFill="1" applyBorder="1" applyAlignment="1" applyProtection="1">
      <alignment horizontal="center" vertical="center"/>
      <protection hidden="1"/>
    </xf>
    <xf numFmtId="0" fontId="80" fillId="0" borderId="0" xfId="0" applyFont="1" applyProtection="1">
      <protection hidden="1"/>
    </xf>
    <xf numFmtId="0" fontId="77" fillId="0" borderId="0" xfId="0" applyFont="1" applyAlignment="1" applyProtection="1">
      <alignment vertical="center" textRotation="90"/>
      <protection hidden="1"/>
    </xf>
    <xf numFmtId="0" fontId="81" fillId="0" borderId="0" xfId="0" applyFont="1" applyAlignment="1" applyProtection="1">
      <alignment shrinkToFit="1"/>
      <protection hidden="1"/>
    </xf>
    <xf numFmtId="0" fontId="82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/>
      <protection hidden="1"/>
    </xf>
    <xf numFmtId="0" fontId="17" fillId="7" borderId="13" xfId="0" applyFont="1" applyFill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43" xfId="0" applyFont="1" applyFill="1" applyBorder="1" applyAlignment="1" applyProtection="1">
      <alignment horizontal="center" vertical="center"/>
      <protection hidden="1"/>
    </xf>
    <xf numFmtId="0" fontId="7" fillId="4" borderId="49" xfId="0" applyFont="1" applyFill="1" applyBorder="1" applyAlignment="1" applyProtection="1">
      <alignment horizontal="center" vertical="center"/>
      <protection hidden="1"/>
    </xf>
    <xf numFmtId="0" fontId="58" fillId="4" borderId="43" xfId="0" applyFont="1" applyFill="1" applyBorder="1" applyAlignment="1" applyProtection="1">
      <alignment horizontal="center" vertical="center"/>
      <protection hidden="1"/>
    </xf>
    <xf numFmtId="0" fontId="58" fillId="4" borderId="49" xfId="0" applyFont="1" applyFill="1" applyBorder="1" applyAlignment="1" applyProtection="1">
      <alignment horizontal="center" vertical="center"/>
      <protection hidden="1"/>
    </xf>
    <xf numFmtId="0" fontId="58" fillId="4" borderId="74" xfId="0" applyFont="1" applyFill="1" applyBorder="1" applyAlignment="1" applyProtection="1">
      <alignment horizontal="center" vertical="center"/>
      <protection hidden="1"/>
    </xf>
    <xf numFmtId="0" fontId="58" fillId="4" borderId="2" xfId="0" applyFont="1" applyFill="1" applyBorder="1" applyAlignment="1" applyProtection="1">
      <alignment horizontal="center" vertical="center"/>
      <protection hidden="1"/>
    </xf>
    <xf numFmtId="0" fontId="7" fillId="4" borderId="74" xfId="0" applyFont="1" applyFill="1" applyBorder="1" applyAlignment="1" applyProtection="1">
      <alignment horizontal="center" vertical="center"/>
      <protection hidden="1"/>
    </xf>
    <xf numFmtId="2" fontId="66" fillId="16" borderId="32" xfId="0" applyNumberFormat="1" applyFont="1" applyFill="1" applyBorder="1" applyAlignment="1">
      <alignment horizontal="center"/>
    </xf>
    <xf numFmtId="0" fontId="0" fillId="5" borderId="109" xfId="0" applyFill="1" applyBorder="1" applyAlignment="1" applyProtection="1">
      <alignment wrapText="1"/>
      <protection locked="0" hidden="1"/>
    </xf>
    <xf numFmtId="0" fontId="17" fillId="7" borderId="13" xfId="0" applyFont="1" applyFill="1" applyBorder="1" applyAlignment="1" applyProtection="1">
      <alignment horizontal="center" vertical="center"/>
      <protection locked="0" hidden="1"/>
    </xf>
    <xf numFmtId="0" fontId="11" fillId="21" borderId="0" xfId="0" applyFont="1" applyFill="1" applyAlignment="1" applyProtection="1">
      <alignment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5" borderId="15" xfId="0" applyFill="1" applyBorder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7" fillId="7" borderId="15" xfId="0" applyFont="1" applyFill="1" applyBorder="1" applyAlignment="1" applyProtection="1">
      <alignment horizontal="center" vertical="center"/>
      <protection locked="0" hidden="1"/>
    </xf>
    <xf numFmtId="0" fontId="5" fillId="7" borderId="15" xfId="0" applyFont="1" applyFill="1" applyBorder="1" applyAlignment="1" applyProtection="1">
      <alignment horizontal="center" vertical="center"/>
      <protection locked="0" hidden="1"/>
    </xf>
    <xf numFmtId="166" fontId="0" fillId="5" borderId="109" xfId="0" applyNumberFormat="1" applyFill="1" applyBorder="1" applyAlignment="1" applyProtection="1">
      <alignment wrapText="1"/>
      <protection locked="0" hidden="1"/>
    </xf>
    <xf numFmtId="166" fontId="0" fillId="5" borderId="15" xfId="0" applyNumberFormat="1" applyFill="1" applyBorder="1" applyAlignment="1" applyProtection="1">
      <alignment wrapText="1"/>
      <protection locked="0" hidden="1"/>
    </xf>
    <xf numFmtId="0" fontId="84" fillId="14" borderId="75" xfId="0" applyFont="1" applyFill="1" applyBorder="1" applyAlignment="1" applyProtection="1">
      <alignment horizontal="center" vertical="center"/>
      <protection hidden="1"/>
    </xf>
    <xf numFmtId="0" fontId="84" fillId="16" borderId="75" xfId="0" applyFont="1" applyFill="1" applyBorder="1" applyAlignment="1" applyProtection="1">
      <alignment horizontal="center" vertical="center"/>
      <protection locked="0" hidden="1"/>
    </xf>
    <xf numFmtId="0" fontId="0" fillId="22" borderId="0" xfId="0" applyFill="1" applyAlignment="1" applyProtection="1">
      <alignment horizontal="center" vertical="center" wrapText="1"/>
      <protection hidden="1"/>
    </xf>
    <xf numFmtId="0" fontId="85" fillId="0" borderId="0" xfId="0" applyFont="1" applyProtection="1">
      <protection hidden="1"/>
    </xf>
    <xf numFmtId="0" fontId="86" fillId="0" borderId="0" xfId="0" applyFont="1" applyAlignment="1" applyProtection="1">
      <alignment vertical="center"/>
      <protection hidden="1"/>
    </xf>
    <xf numFmtId="0" fontId="88" fillId="0" borderId="22" xfId="0" applyFont="1" applyBorder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vertical="center"/>
      <protection hidden="1"/>
    </xf>
    <xf numFmtId="0" fontId="88" fillId="0" borderId="0" xfId="0" applyFont="1" applyAlignment="1" applyProtection="1">
      <alignment vertical="center" shrinkToFit="1"/>
      <protection hidden="1"/>
    </xf>
    <xf numFmtId="0" fontId="55" fillId="0" borderId="0" xfId="0" applyFont="1" applyProtection="1">
      <protection hidden="1"/>
    </xf>
    <xf numFmtId="0" fontId="55" fillId="0" borderId="0" xfId="0" applyFont="1" applyAlignment="1" applyProtection="1">
      <alignment horizontal="center"/>
      <protection hidden="1"/>
    </xf>
    <xf numFmtId="0" fontId="89" fillId="0" borderId="0" xfId="0" applyFont="1" applyAlignment="1" applyProtection="1">
      <alignment horizontal="center" vertical="center"/>
      <protection hidden="1"/>
    </xf>
    <xf numFmtId="0" fontId="89" fillId="0" borderId="0" xfId="0" applyFont="1" applyAlignment="1" applyProtection="1">
      <alignment vertical="center"/>
      <protection hidden="1"/>
    </xf>
    <xf numFmtId="0" fontId="4" fillId="21" borderId="0" xfId="0" applyFont="1" applyFill="1" applyAlignment="1" applyProtection="1">
      <alignment horizontal="center" vertical="center"/>
      <protection hidden="1"/>
    </xf>
    <xf numFmtId="0" fontId="58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 shrinkToFit="1"/>
      <protection hidden="1"/>
    </xf>
    <xf numFmtId="0" fontId="4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/>
      <protection hidden="1"/>
    </xf>
    <xf numFmtId="0" fontId="84" fillId="21" borderId="0" xfId="0" applyFont="1" applyFill="1" applyAlignment="1" applyProtection="1">
      <alignment vertical="center"/>
      <protection hidden="1"/>
    </xf>
    <xf numFmtId="0" fontId="70" fillId="21" borderId="0" xfId="0" applyFont="1" applyFill="1" applyProtection="1">
      <protection hidden="1"/>
    </xf>
    <xf numFmtId="0" fontId="7" fillId="21" borderId="0" xfId="0" applyFont="1" applyFill="1" applyAlignment="1" applyProtection="1">
      <alignment shrinkToFit="1"/>
      <protection hidden="1"/>
    </xf>
    <xf numFmtId="0" fontId="6" fillId="21" borderId="0" xfId="0" applyFont="1" applyFill="1" applyAlignment="1" applyProtection="1">
      <alignment vertical="center"/>
      <protection hidden="1"/>
    </xf>
    <xf numFmtId="0" fontId="9" fillId="21" borderId="0" xfId="0" applyFont="1" applyFill="1" applyProtection="1">
      <protection hidden="1"/>
    </xf>
    <xf numFmtId="0" fontId="87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vertical="center" shrinkToFit="1"/>
      <protection hidden="1"/>
    </xf>
    <xf numFmtId="0" fontId="87" fillId="21" borderId="0" xfId="0" applyFont="1" applyFill="1" applyProtection="1">
      <protection hidden="1"/>
    </xf>
    <xf numFmtId="0" fontId="70" fillId="21" borderId="0" xfId="0" applyFont="1" applyFill="1" applyAlignment="1" applyProtection="1">
      <alignment horizontal="center" vertical="center"/>
      <protection hidden="1"/>
    </xf>
    <xf numFmtId="0" fontId="84" fillId="21" borderId="0" xfId="0" applyFont="1" applyFill="1" applyAlignment="1" applyProtection="1">
      <alignment horizontal="right" vertical="center"/>
      <protection hidden="1"/>
    </xf>
    <xf numFmtId="0" fontId="8" fillId="21" borderId="0" xfId="0" applyFont="1" applyFill="1" applyAlignment="1" applyProtection="1">
      <alignment vertical="center"/>
      <protection hidden="1"/>
    </xf>
    <xf numFmtId="0" fontId="53" fillId="21" borderId="0" xfId="0" applyFont="1" applyFill="1"/>
    <xf numFmtId="0" fontId="58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horizontal="center" vertical="center"/>
      <protection hidden="1"/>
    </xf>
    <xf numFmtId="0" fontId="87" fillId="21" borderId="0" xfId="0" applyFont="1" applyFill="1" applyAlignment="1" applyProtection="1">
      <alignment horizontal="right"/>
      <protection hidden="1"/>
    </xf>
    <xf numFmtId="0" fontId="50" fillId="21" borderId="0" xfId="0" applyFont="1" applyFill="1" applyProtection="1">
      <protection hidden="1"/>
    </xf>
    <xf numFmtId="0" fontId="59" fillId="21" borderId="0" xfId="0" applyFont="1" applyFill="1" applyProtection="1">
      <protection hidden="1"/>
    </xf>
    <xf numFmtId="0" fontId="50" fillId="21" borderId="0" xfId="0" applyFont="1" applyFill="1"/>
    <xf numFmtId="0" fontId="23" fillId="21" borderId="0" xfId="0" applyFont="1" applyFill="1" applyProtection="1">
      <protection hidden="1"/>
    </xf>
    <xf numFmtId="0" fontId="90" fillId="0" borderId="0" xfId="0" applyFont="1" applyAlignment="1">
      <alignment shrinkToFit="1"/>
    </xf>
    <xf numFmtId="164" fontId="90" fillId="0" borderId="0" xfId="0" applyNumberFormat="1" applyFont="1" applyAlignment="1">
      <alignment shrinkToFit="1"/>
    </xf>
    <xf numFmtId="0" fontId="91" fillId="23" borderId="144" xfId="9" applyFont="1" applyFill="1" applyBorder="1"/>
    <xf numFmtId="14" fontId="91" fillId="23" borderId="144" xfId="9" applyNumberFormat="1" applyFont="1" applyFill="1" applyBorder="1"/>
    <xf numFmtId="0" fontId="14" fillId="0" borderId="0" xfId="0" applyFont="1"/>
    <xf numFmtId="0" fontId="92" fillId="23" borderId="144" xfId="10" applyFont="1" applyFill="1" applyBorder="1"/>
    <xf numFmtId="0" fontId="92" fillId="0" borderId="0" xfId="8" applyFont="1"/>
    <xf numFmtId="0" fontId="93" fillId="0" borderId="0" xfId="0" applyFont="1" applyAlignment="1">
      <alignment horizontal="center" vertical="center" shrinkToFit="1"/>
    </xf>
    <xf numFmtId="0" fontId="93" fillId="22" borderId="0" xfId="0" applyFont="1" applyFill="1" applyAlignment="1">
      <alignment horizontal="center" vertical="center" shrinkToFit="1"/>
    </xf>
    <xf numFmtId="0" fontId="93" fillId="21" borderId="0" xfId="0" applyFont="1" applyFill="1" applyAlignment="1">
      <alignment horizontal="center" vertical="center" shrinkToFit="1"/>
    </xf>
    <xf numFmtId="14" fontId="90" fillId="0" borderId="0" xfId="0" applyNumberFormat="1" applyFont="1" applyAlignment="1">
      <alignment shrinkToFit="1"/>
    </xf>
    <xf numFmtId="0" fontId="0" fillId="22" borderId="0" xfId="0" applyFill="1" applyAlignment="1">
      <alignment horizontal="center" vertical="center" shrinkToFit="1"/>
    </xf>
    <xf numFmtId="0" fontId="94" fillId="0" borderId="146" xfId="7" applyFont="1" applyBorder="1" applyAlignment="1">
      <alignment horizontal="center" vertical="center" shrinkToFit="1"/>
    </xf>
    <xf numFmtId="0" fontId="94" fillId="21" borderId="146" xfId="7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91" fillId="0" borderId="0" xfId="12" applyFont="1" applyAlignment="1">
      <alignment wrapText="1"/>
    </xf>
    <xf numFmtId="14" fontId="91" fillId="0" borderId="0" xfId="12" applyNumberFormat="1" applyFont="1" applyAlignment="1">
      <alignment wrapText="1"/>
    </xf>
    <xf numFmtId="14" fontId="14" fillId="0" borderId="0" xfId="0" applyNumberFormat="1" applyFont="1"/>
    <xf numFmtId="0" fontId="91" fillId="0" borderId="0" xfId="8" applyFont="1" applyAlignment="1">
      <alignment wrapText="1"/>
    </xf>
    <xf numFmtId="0" fontId="0" fillId="0" borderId="145" xfId="0" applyBorder="1" applyAlignment="1">
      <alignment shrinkToFit="1"/>
    </xf>
    <xf numFmtId="0" fontId="0" fillId="22" borderId="0" xfId="0" applyFill="1" applyAlignment="1">
      <alignment shrinkToFit="1"/>
    </xf>
    <xf numFmtId="0" fontId="0" fillId="22" borderId="0" xfId="0" applyFill="1" applyAlignment="1">
      <alignment horizontal="center" vertical="center"/>
    </xf>
    <xf numFmtId="0" fontId="95" fillId="0" borderId="0" xfId="0" applyFont="1"/>
    <xf numFmtId="0" fontId="96" fillId="0" borderId="0" xfId="0" applyFont="1"/>
    <xf numFmtId="49" fontId="95" fillId="0" borderId="0" xfId="0" applyNumberFormat="1" applyFont="1"/>
    <xf numFmtId="0" fontId="32" fillId="9" borderId="62" xfId="1" applyFont="1" applyFill="1" applyBorder="1" applyAlignment="1">
      <alignment horizontal="right"/>
    </xf>
    <xf numFmtId="0" fontId="32" fillId="9" borderId="31" xfId="1" applyFont="1" applyFill="1" applyBorder="1" applyAlignment="1">
      <alignment horizontal="right"/>
    </xf>
    <xf numFmtId="0" fontId="32" fillId="9" borderId="63" xfId="1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 vertical="center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9" fontId="33" fillId="9" borderId="59" xfId="1" applyNumberFormat="1" applyFont="1" applyFill="1" applyBorder="1" applyAlignment="1">
      <alignment horizontal="right" vertical="center"/>
    </xf>
    <xf numFmtId="0" fontId="33" fillId="9" borderId="67" xfId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1" xfId="0" applyFont="1" applyFill="1" applyBorder="1" applyAlignment="1">
      <alignment horizontal="center" vertical="center"/>
    </xf>
    <xf numFmtId="0" fontId="31" fillId="9" borderId="52" xfId="0" applyFont="1" applyFill="1" applyBorder="1" applyAlignment="1">
      <alignment horizontal="center" vertical="center"/>
    </xf>
    <xf numFmtId="0" fontId="31" fillId="9" borderId="58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2" fillId="9" borderId="55" xfId="1" applyFont="1" applyFill="1" applyBorder="1" applyAlignment="1">
      <alignment horizontal="right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3" fillId="9" borderId="62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33" fillId="9" borderId="58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/>
    </xf>
    <xf numFmtId="0" fontId="33" fillId="9" borderId="31" xfId="0" applyFont="1" applyFill="1" applyBorder="1" applyAlignment="1">
      <alignment horizontal="right"/>
    </xf>
    <xf numFmtId="0" fontId="33" fillId="9" borderId="63" xfId="0" applyFont="1" applyFill="1" applyBorder="1" applyAlignment="1">
      <alignment horizontal="right"/>
    </xf>
    <xf numFmtId="0" fontId="34" fillId="9" borderId="59" xfId="0" applyFont="1" applyFill="1" applyBorder="1" applyAlignment="1">
      <alignment horizontal="right" vertical="center"/>
    </xf>
    <xf numFmtId="0" fontId="34" fillId="9" borderId="67" xfId="0" applyFont="1" applyFill="1" applyBorder="1" applyAlignment="1">
      <alignment horizontal="right" vertical="center"/>
    </xf>
    <xf numFmtId="0" fontId="36" fillId="9" borderId="31" xfId="1" applyFont="1" applyFill="1" applyBorder="1" applyAlignment="1">
      <alignment horizontal="center"/>
    </xf>
    <xf numFmtId="0" fontId="36" fillId="9" borderId="63" xfId="1" applyFont="1" applyFill="1" applyBorder="1" applyAlignment="1">
      <alignment horizontal="center"/>
    </xf>
    <xf numFmtId="0" fontId="33" fillId="9" borderId="64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0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3" fillId="9" borderId="46" xfId="0" applyFont="1" applyFill="1" applyBorder="1" applyAlignment="1">
      <alignment horizontal="center" vertical="center" wrapText="1"/>
    </xf>
    <xf numFmtId="0" fontId="33" fillId="9" borderId="58" xfId="0" applyFont="1" applyFill="1" applyBorder="1" applyAlignment="1">
      <alignment horizontal="right" vertical="center" wrapText="1"/>
    </xf>
    <xf numFmtId="0" fontId="33" fillId="9" borderId="59" xfId="0" applyFont="1" applyFill="1" applyBorder="1" applyAlignment="1">
      <alignment horizontal="right" vertical="center" wrapText="1"/>
    </xf>
    <xf numFmtId="9" fontId="33" fillId="9" borderId="59" xfId="0" applyNumberFormat="1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0" fontId="33" fillId="9" borderId="59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 wrapText="1"/>
    </xf>
    <xf numFmtId="0" fontId="33" fillId="9" borderId="67" xfId="0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0" fontId="33" fillId="9" borderId="68" xfId="0" applyFont="1" applyFill="1" applyBorder="1" applyAlignment="1">
      <alignment horizontal="right" vertical="center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9" fontId="33" fillId="9" borderId="71" xfId="0" applyNumberFormat="1" applyFont="1" applyFill="1" applyBorder="1" applyAlignment="1">
      <alignment horizontal="right" vertical="center"/>
    </xf>
    <xf numFmtId="0" fontId="33" fillId="9" borderId="72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 wrapText="1"/>
    </xf>
    <xf numFmtId="0" fontId="33" fillId="9" borderId="31" xfId="0" applyFont="1" applyFill="1" applyBorder="1" applyAlignment="1">
      <alignment horizontal="right" wrapText="1"/>
    </xf>
    <xf numFmtId="0" fontId="33" fillId="9" borderId="63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0" xfId="0" applyFont="1" applyFill="1" applyBorder="1" applyAlignment="1">
      <alignment horizontal="right" wrapText="1"/>
    </xf>
    <xf numFmtId="0" fontId="33" fillId="9" borderId="0" xfId="0" applyFont="1" applyFill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74" fillId="14" borderId="0" xfId="0" applyFont="1" applyFill="1" applyAlignment="1">
      <alignment horizontal="right" vertical="center"/>
    </xf>
    <xf numFmtId="0" fontId="97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4" fillId="21" borderId="79" xfId="0" applyFont="1" applyFill="1" applyBorder="1" applyAlignment="1" applyProtection="1">
      <alignment horizontal="center" vertical="center" shrinkToFit="1"/>
      <protection hidden="1"/>
    </xf>
    <xf numFmtId="0" fontId="4" fillId="21" borderId="0" xfId="0" applyFont="1" applyFill="1" applyAlignment="1" applyProtection="1">
      <alignment horizontal="center" vertical="center" shrinkToFit="1"/>
      <protection hidden="1"/>
    </xf>
    <xf numFmtId="0" fontId="4" fillId="21" borderId="97" xfId="0" applyFont="1" applyFill="1" applyBorder="1" applyAlignment="1" applyProtection="1">
      <alignment horizontal="center" vertical="center" shrinkToFit="1"/>
      <protection hidden="1"/>
    </xf>
    <xf numFmtId="0" fontId="7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94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23" fillId="15" borderId="75" xfId="0" applyFont="1" applyFill="1" applyBorder="1" applyAlignment="1" applyProtection="1">
      <alignment horizontal="center" vertical="center" shrinkToFit="1"/>
      <protection hidden="1"/>
    </xf>
    <xf numFmtId="0" fontId="7" fillId="3" borderId="104" xfId="1" applyFont="1" applyFill="1" applyBorder="1" applyAlignment="1" applyProtection="1">
      <alignment horizontal="center" vertical="center" shrinkToFit="1"/>
      <protection locked="0" hidden="1"/>
    </xf>
    <xf numFmtId="0" fontId="7" fillId="3" borderId="105" xfId="1" applyFont="1" applyFill="1" applyBorder="1" applyAlignment="1" applyProtection="1">
      <alignment horizontal="center" vertical="center" shrinkToFit="1"/>
      <protection locked="0" hidden="1"/>
    </xf>
    <xf numFmtId="0" fontId="7" fillId="3" borderId="106" xfId="1" applyFont="1" applyFill="1" applyBorder="1" applyAlignment="1" applyProtection="1">
      <alignment horizontal="center" vertical="center" shrinkToFit="1"/>
      <protection locked="0"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3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7" fillId="3" borderId="96" xfId="1" applyFont="1" applyFill="1" applyBorder="1" applyAlignment="1" applyProtection="1">
      <alignment horizontal="center" vertical="center" shrinkToFit="1"/>
      <protection hidden="1"/>
    </xf>
    <xf numFmtId="0" fontId="23" fillId="15" borderId="96" xfId="0" applyFont="1" applyFill="1" applyBorder="1" applyAlignment="1" applyProtection="1">
      <alignment horizontal="center" vertical="center" shrinkToFit="1"/>
      <protection hidden="1"/>
    </xf>
    <xf numFmtId="164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5" xfId="0" applyFont="1" applyFill="1" applyBorder="1" applyAlignment="1" applyProtection="1">
      <alignment horizontal="center" vertical="center" shrinkToFit="1"/>
      <protection hidden="1"/>
    </xf>
    <xf numFmtId="0" fontId="7" fillId="3" borderId="96" xfId="0" applyFont="1" applyFill="1" applyBorder="1" applyAlignment="1" applyProtection="1">
      <alignment horizontal="center" vertical="center" shrinkToFit="1"/>
      <protection hidden="1"/>
    </xf>
    <xf numFmtId="0" fontId="44" fillId="19" borderId="0" xfId="0" applyFont="1" applyFill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48" fillId="18" borderId="78" xfId="0" applyFont="1" applyFill="1" applyBorder="1" applyAlignment="1" applyProtection="1">
      <alignment horizontal="center"/>
      <protection hidden="1"/>
    </xf>
    <xf numFmtId="0" fontId="44" fillId="8" borderId="75" xfId="0" applyFont="1" applyFill="1" applyBorder="1" applyAlignment="1" applyProtection="1">
      <alignment horizontal="center"/>
      <protection hidden="1"/>
    </xf>
    <xf numFmtId="0" fontId="62" fillId="17" borderId="93" xfId="0" applyFont="1" applyFill="1" applyBorder="1" applyAlignment="1" applyProtection="1">
      <alignment horizontal="center" shrinkToFit="1"/>
      <protection hidden="1"/>
    </xf>
    <xf numFmtId="0" fontId="62" fillId="17" borderId="94" xfId="0" applyFont="1" applyFill="1" applyBorder="1" applyAlignment="1" applyProtection="1">
      <alignment horizontal="center" shrinkToFit="1"/>
      <protection hidden="1"/>
    </xf>
    <xf numFmtId="0" fontId="55" fillId="0" borderId="143" xfId="0" applyFont="1" applyBorder="1" applyAlignment="1" applyProtection="1">
      <alignment horizontal="center" shrinkToFit="1"/>
      <protection hidden="1"/>
    </xf>
    <xf numFmtId="0" fontId="56" fillId="8" borderId="0" xfId="0" applyFont="1" applyFill="1" applyAlignment="1" applyProtection="1">
      <alignment horizontal="center" vertical="center"/>
      <protection locked="0" hidden="1"/>
    </xf>
    <xf numFmtId="0" fontId="52" fillId="10" borderId="94" xfId="0" applyFont="1" applyFill="1" applyBorder="1" applyAlignment="1" applyProtection="1">
      <alignment horizont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62" fillId="17" borderId="114" xfId="0" applyFont="1" applyFill="1" applyBorder="1" applyAlignment="1" applyProtection="1">
      <alignment horizontal="center" shrinkToFit="1"/>
      <protection hidden="1"/>
    </xf>
    <xf numFmtId="0" fontId="62" fillId="17" borderId="115" xfId="0" applyFont="1" applyFill="1" applyBorder="1" applyAlignment="1" applyProtection="1">
      <alignment horizontal="center" shrinkToFit="1"/>
      <protection hidden="1"/>
    </xf>
    <xf numFmtId="0" fontId="52" fillId="10" borderId="115" xfId="0" applyFont="1" applyFill="1" applyBorder="1" applyAlignment="1" applyProtection="1">
      <alignment horizontal="center"/>
      <protection hidden="1"/>
    </xf>
    <xf numFmtId="0" fontId="52" fillId="10" borderId="116" xfId="0" applyFont="1" applyFill="1" applyBorder="1" applyAlignment="1" applyProtection="1">
      <alignment horizontal="center"/>
      <protection hidden="1"/>
    </xf>
    <xf numFmtId="0" fontId="4" fillId="21" borderId="75" xfId="0" applyFont="1" applyFill="1" applyBorder="1" applyAlignment="1" applyProtection="1">
      <alignment horizontal="center" vertical="center" shrinkToFit="1"/>
      <protection hidden="1"/>
    </xf>
    <xf numFmtId="0" fontId="7" fillId="21" borderId="96" xfId="0" applyFont="1" applyFill="1" applyBorder="1" applyAlignment="1" applyProtection="1">
      <alignment horizontal="center" vertical="center" shrinkToFit="1"/>
      <protection hidden="1"/>
    </xf>
    <xf numFmtId="0" fontId="40" fillId="21" borderId="75" xfId="1" applyFont="1" applyFill="1" applyBorder="1" applyAlignment="1" applyProtection="1">
      <alignment horizontal="center" vertical="center" wrapText="1" shrinkToFit="1"/>
      <protection hidden="1"/>
    </xf>
    <xf numFmtId="0" fontId="40" fillId="21" borderId="75" xfId="1" applyFont="1" applyFill="1" applyBorder="1" applyAlignment="1" applyProtection="1">
      <alignment horizontal="center" vertical="center" shrinkToFit="1"/>
      <protection hidden="1"/>
    </xf>
    <xf numFmtId="0" fontId="7" fillId="21" borderId="75" xfId="0" applyFont="1" applyFill="1" applyBorder="1" applyAlignment="1" applyProtection="1">
      <alignment horizontal="center" vertical="center" shrinkToFit="1"/>
      <protection hidden="1"/>
    </xf>
    <xf numFmtId="0" fontId="4" fillId="21" borderId="75" xfId="1" applyFont="1" applyFill="1" applyBorder="1" applyAlignment="1" applyProtection="1">
      <alignment horizontal="center" vertical="center" shrinkToFit="1"/>
      <protection hidden="1"/>
    </xf>
    <xf numFmtId="0" fontId="7" fillId="3" borderId="76" xfId="1" applyFont="1" applyFill="1" applyBorder="1" applyAlignment="1" applyProtection="1">
      <alignment horizontal="center" vertical="center" shrinkToFit="1"/>
      <protection hidden="1"/>
    </xf>
    <xf numFmtId="0" fontId="7" fillId="3" borderId="73" xfId="1" applyFont="1" applyFill="1" applyBorder="1" applyAlignment="1" applyProtection="1">
      <alignment horizontal="center" vertical="center" shrinkToFit="1"/>
      <protection hidden="1"/>
    </xf>
    <xf numFmtId="0" fontId="7" fillId="3" borderId="77" xfId="1" applyFont="1" applyFill="1" applyBorder="1" applyAlignment="1" applyProtection="1">
      <alignment horizontal="center" vertical="center" shrinkToFit="1"/>
      <protection hidden="1"/>
    </xf>
    <xf numFmtId="0" fontId="8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101" xfId="0" applyFont="1" applyFill="1" applyBorder="1" applyAlignment="1" applyProtection="1">
      <alignment horizontal="center"/>
      <protection hidden="1"/>
    </xf>
    <xf numFmtId="0" fontId="52" fillId="10" borderId="99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40" fillId="22" borderId="0" xfId="1" applyFont="1" applyFill="1" applyBorder="1" applyAlignment="1" applyProtection="1">
      <alignment horizontal="center" vertical="center" shrinkToFit="1"/>
      <protection hidden="1"/>
    </xf>
    <xf numFmtId="0" fontId="7" fillId="0" borderId="75" xfId="1" applyFont="1" applyFill="1" applyBorder="1" applyAlignment="1" applyProtection="1">
      <alignment horizontal="center" vertical="center" shrinkToFit="1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3" borderId="107" xfId="0" applyFont="1" applyFill="1" applyBorder="1" applyAlignment="1" applyProtection="1">
      <alignment horizontal="center" vertical="center" shrinkToFit="1"/>
      <protection hidden="1"/>
    </xf>
    <xf numFmtId="0" fontId="7" fillId="3" borderId="0" xfId="0" applyFont="1" applyFill="1" applyAlignment="1" applyProtection="1">
      <alignment horizontal="center" vertical="center" shrinkToFit="1"/>
      <protection hidden="1"/>
    </xf>
    <xf numFmtId="0" fontId="62" fillId="17" borderId="98" xfId="0" applyFont="1" applyFill="1" applyBorder="1" applyAlignment="1" applyProtection="1">
      <alignment horizontal="center" shrinkToFit="1"/>
      <protection hidden="1"/>
    </xf>
    <xf numFmtId="0" fontId="62" fillId="17" borderId="99" xfId="0" applyFont="1" applyFill="1" applyBorder="1" applyAlignment="1" applyProtection="1">
      <alignment horizontal="center" shrinkToFit="1"/>
      <protection hidden="1"/>
    </xf>
    <xf numFmtId="0" fontId="62" fillId="17" borderId="100" xfId="0" applyFont="1" applyFill="1" applyBorder="1" applyAlignment="1" applyProtection="1">
      <alignment horizontal="center" shrinkToFit="1"/>
      <protection hidden="1"/>
    </xf>
    <xf numFmtId="164" fontId="7" fillId="3" borderId="75" xfId="1" applyNumberFormat="1" applyFont="1" applyFill="1" applyBorder="1" applyAlignment="1" applyProtection="1">
      <alignment horizontal="center" vertical="center" shrinkToFit="1"/>
      <protection hidden="1"/>
    </xf>
    <xf numFmtId="2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48" fillId="18" borderId="0" xfId="0" applyFont="1" applyFill="1" applyAlignment="1" applyProtection="1">
      <alignment horizontal="center" vertical="center"/>
      <protection hidden="1"/>
    </xf>
    <xf numFmtId="0" fontId="48" fillId="18" borderId="0" xfId="0" applyFont="1" applyFill="1" applyAlignment="1" applyProtection="1">
      <alignment horizontal="center" vertical="center" shrinkToFit="1"/>
      <protection hidden="1"/>
    </xf>
    <xf numFmtId="0" fontId="73" fillId="6" borderId="111" xfId="0" applyFont="1" applyFill="1" applyBorder="1" applyAlignment="1" applyProtection="1">
      <alignment horizontal="center" shrinkToFit="1"/>
      <protection hidden="1"/>
    </xf>
    <xf numFmtId="0" fontId="73" fillId="6" borderId="8" xfId="0" applyFont="1" applyFill="1" applyBorder="1" applyAlignment="1" applyProtection="1">
      <alignment horizontal="center" shrinkToFit="1"/>
      <protection hidden="1"/>
    </xf>
    <xf numFmtId="0" fontId="73" fillId="6" borderId="108" xfId="0" applyFont="1" applyFill="1" applyBorder="1" applyAlignment="1" applyProtection="1">
      <alignment horizontal="center" shrinkToFit="1"/>
      <protection hidden="1"/>
    </xf>
    <xf numFmtId="0" fontId="73" fillId="6" borderId="48" xfId="0" applyFont="1" applyFill="1" applyBorder="1" applyAlignment="1" applyProtection="1">
      <alignment horizontal="center" vertical="center" shrinkToFit="1"/>
      <protection hidden="1"/>
    </xf>
    <xf numFmtId="0" fontId="73" fillId="6" borderId="0" xfId="0" applyFont="1" applyFill="1" applyAlignment="1" applyProtection="1">
      <alignment horizontal="center" vertical="center" shrinkToFit="1"/>
      <protection hidden="1"/>
    </xf>
    <xf numFmtId="0" fontId="73" fillId="6" borderId="112" xfId="0" applyFont="1" applyFill="1" applyBorder="1" applyAlignment="1" applyProtection="1">
      <alignment horizontal="center" vertical="center" shrinkToFit="1"/>
      <protection hidden="1"/>
    </xf>
    <xf numFmtId="165" fontId="69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69" fillId="0" borderId="0" xfId="0" applyNumberFormat="1" applyFont="1" applyAlignment="1" applyProtection="1">
      <alignment horizontal="center" vertical="center" shrinkToFit="1" readingOrder="2"/>
      <protection hidden="1"/>
    </xf>
    <xf numFmtId="0" fontId="70" fillId="0" borderId="8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right" vertical="center" shrinkToFit="1"/>
      <protection hidden="1"/>
    </xf>
    <xf numFmtId="0" fontId="71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69" fillId="3" borderId="9" xfId="0" applyFont="1" applyFill="1" applyBorder="1" applyAlignment="1" applyProtection="1">
      <alignment horizontal="center" vertical="center" shrinkToFit="1"/>
      <protection hidden="1"/>
    </xf>
    <xf numFmtId="0" fontId="72" fillId="3" borderId="7" xfId="0" applyFont="1" applyFill="1" applyBorder="1" applyAlignment="1" applyProtection="1">
      <alignment horizontal="center" vertical="center" shrinkToFit="1"/>
      <protection hidden="1"/>
    </xf>
    <xf numFmtId="0" fontId="69" fillId="0" borderId="89" xfId="0" applyFont="1" applyBorder="1" applyAlignment="1" applyProtection="1">
      <alignment horizontal="right" vertical="center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16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center" vertical="center" shrinkToFit="1"/>
      <protection hidden="1"/>
    </xf>
    <xf numFmtId="49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70" fillId="3" borderId="9" xfId="0" applyFont="1" applyFill="1" applyBorder="1" applyAlignment="1" applyProtection="1">
      <alignment horizontal="center" vertical="center" shrinkToFit="1"/>
      <protection hidden="1"/>
    </xf>
    <xf numFmtId="0" fontId="70" fillId="3" borderId="88" xfId="0" applyFont="1" applyFill="1" applyBorder="1" applyAlignment="1" applyProtection="1">
      <alignment horizontal="center" vertical="center" shrinkToFit="1"/>
      <protection hidden="1"/>
    </xf>
    <xf numFmtId="0" fontId="70" fillId="3" borderId="7" xfId="0" applyFont="1" applyFill="1" applyBorder="1" applyAlignment="1" applyProtection="1">
      <alignment horizontal="center" vertical="center" shrinkToFit="1"/>
      <protection hidden="1"/>
    </xf>
    <xf numFmtId="164" fontId="72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69" fillId="0" borderId="7" xfId="0" applyFont="1" applyBorder="1" applyAlignment="1" applyProtection="1">
      <alignment horizontal="left" vertical="center" shrinkToFit="1"/>
      <protection hidden="1"/>
    </xf>
    <xf numFmtId="0" fontId="69" fillId="0" borderId="90" xfId="0" applyFont="1" applyBorder="1" applyAlignment="1" applyProtection="1">
      <alignment horizontal="left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70" fillId="0" borderId="90" xfId="0" applyFont="1" applyBorder="1" applyAlignment="1" applyProtection="1">
      <alignment horizontal="left" vertical="center" shrinkToFit="1"/>
      <protection hidden="1"/>
    </xf>
    <xf numFmtId="0" fontId="70" fillId="0" borderId="89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3" borderId="90" xfId="0" applyFont="1" applyFill="1" applyBorder="1" applyAlignment="1" applyProtection="1">
      <alignment horizontal="center" vertical="center" shrinkToFit="1"/>
      <protection hidden="1"/>
    </xf>
    <xf numFmtId="49" fontId="9" fillId="3" borderId="7" xfId="0" applyNumberFormat="1" applyFont="1" applyFill="1" applyBorder="1" applyAlignment="1" applyProtection="1">
      <alignment horizontal="center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9" xfId="0" applyNumberFormat="1" applyFont="1" applyFill="1" applyBorder="1" applyAlignment="1" applyProtection="1">
      <alignment horizontal="right" vertical="center" shrinkToFit="1"/>
      <protection hidden="1"/>
    </xf>
    <xf numFmtId="0" fontId="69" fillId="0" borderId="91" xfId="0" applyFont="1" applyBorder="1" applyAlignment="1" applyProtection="1">
      <alignment horizontal="right" vertical="center" shrinkToFit="1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49" fontId="72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2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92" xfId="0" applyFont="1" applyFill="1" applyBorder="1" applyAlignment="1" applyProtection="1">
      <alignment horizontal="center" vertical="center" shrinkToFit="1"/>
      <protection hidden="1"/>
    </xf>
    <xf numFmtId="0" fontId="70" fillId="0" borderId="84" xfId="0" applyFont="1" applyBorder="1" applyAlignment="1" applyProtection="1">
      <alignment horizontal="center" vertical="center" shrinkToFit="1"/>
      <protection hidden="1"/>
    </xf>
    <xf numFmtId="0" fontId="70" fillId="0" borderId="85" xfId="0" applyFont="1" applyBorder="1" applyAlignment="1" applyProtection="1">
      <alignment horizontal="center" vertical="center" shrinkToFit="1"/>
      <protection hidden="1"/>
    </xf>
    <xf numFmtId="0" fontId="70" fillId="0" borderId="86" xfId="0" applyFont="1" applyBorder="1" applyAlignment="1" applyProtection="1">
      <alignment horizontal="center" vertical="center" shrinkToFit="1"/>
      <protection hidden="1"/>
    </xf>
    <xf numFmtId="0" fontId="70" fillId="0" borderId="81" xfId="0" applyFont="1" applyBorder="1" applyAlignment="1" applyProtection="1">
      <alignment horizontal="center" vertical="center" shrinkToFit="1"/>
      <protection hidden="1"/>
    </xf>
    <xf numFmtId="0" fontId="54" fillId="0" borderId="0" xfId="0" applyFont="1" applyAlignment="1" applyProtection="1">
      <alignment horizontal="right" vertical="center" wrapText="1" shrinkToFit="1"/>
      <protection hidden="1"/>
    </xf>
    <xf numFmtId="0" fontId="54" fillId="0" borderId="6" xfId="0" applyFont="1" applyBorder="1" applyAlignment="1" applyProtection="1">
      <alignment horizontal="right" vertical="center" wrapText="1" shrinkToFit="1"/>
      <protection hidden="1"/>
    </xf>
    <xf numFmtId="0" fontId="9" fillId="0" borderId="0" xfId="0" applyFont="1" applyAlignment="1" applyProtection="1">
      <alignment horizontal="center" shrinkToFit="1"/>
      <protection hidden="1"/>
    </xf>
    <xf numFmtId="0" fontId="70" fillId="0" borderId="0" xfId="0" applyFont="1" applyAlignment="1" applyProtection="1">
      <alignment horizontal="center" shrinkToFit="1"/>
      <protection hidden="1"/>
    </xf>
    <xf numFmtId="0" fontId="72" fillId="0" borderId="103" xfId="0" applyFont="1" applyBorder="1" applyAlignment="1" applyProtection="1">
      <alignment horizontal="right" vertical="center" shrinkToFit="1"/>
      <protection hidden="1"/>
    </xf>
    <xf numFmtId="0" fontId="72" fillId="0" borderId="7" xfId="0" applyFont="1" applyBorder="1" applyAlignment="1" applyProtection="1">
      <alignment horizontal="right" vertical="center" shrinkToFit="1"/>
      <protection hidden="1"/>
    </xf>
    <xf numFmtId="0" fontId="70" fillId="0" borderId="8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70" fillId="0" borderId="1" xfId="0" applyFont="1" applyBorder="1" applyAlignment="1" applyProtection="1">
      <alignment horizontal="right" vertical="center" shrinkToFit="1"/>
      <protection hidden="1"/>
    </xf>
    <xf numFmtId="0" fontId="70" fillId="0" borderId="6" xfId="0" applyFont="1" applyBorder="1" applyAlignment="1" applyProtection="1">
      <alignment horizontal="right" vertical="center" shrinkToFit="1"/>
      <protection hidden="1"/>
    </xf>
    <xf numFmtId="0" fontId="70" fillId="0" borderId="113" xfId="0" applyFont="1" applyBorder="1" applyAlignment="1" applyProtection="1">
      <alignment horizontal="right" vertical="center" shrinkToFit="1"/>
      <protection hidden="1"/>
    </xf>
    <xf numFmtId="0" fontId="70" fillId="0" borderId="0" xfId="0" applyFont="1" applyAlignment="1" applyProtection="1">
      <alignment horizontal="right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shrinkToFit="1"/>
      <protection hidden="1"/>
    </xf>
    <xf numFmtId="165" fontId="72" fillId="3" borderId="109" xfId="0" applyNumberFormat="1" applyFont="1" applyFill="1" applyBorder="1" applyAlignment="1" applyProtection="1">
      <alignment horizontal="right" shrinkToFit="1"/>
      <protection hidden="1"/>
    </xf>
    <xf numFmtId="0" fontId="0" fillId="15" borderId="137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right" vertical="center" wrapText="1"/>
      <protection hidden="1"/>
    </xf>
    <xf numFmtId="0" fontId="0" fillId="15" borderId="139" xfId="0" applyFill="1" applyBorder="1" applyAlignment="1" applyProtection="1">
      <alignment horizontal="right" vertical="center" wrapTex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2" fillId="0" borderId="103" xfId="0" applyFont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3" fillId="6" borderId="1" xfId="0" applyFont="1" applyFill="1" applyBorder="1" applyAlignment="1" applyProtection="1">
      <alignment horizontal="center" vertical="center" shrinkToFit="1"/>
      <protection hidden="1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72" fillId="0" borderId="8" xfId="0" applyFont="1" applyBorder="1" applyAlignment="1" applyProtection="1">
      <alignment horizontal="center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vertical="center" shrinkToFit="1"/>
      <protection hidden="1"/>
    </xf>
    <xf numFmtId="0" fontId="72" fillId="0" borderId="108" xfId="0" applyFont="1" applyBorder="1" applyAlignment="1" applyProtection="1">
      <alignment horizontal="center" vertical="center" shrinkToFit="1"/>
      <protection hidden="1"/>
    </xf>
    <xf numFmtId="0" fontId="72" fillId="0" borderId="112" xfId="0" applyFont="1" applyBorder="1" applyAlignment="1" applyProtection="1">
      <alignment horizontal="center" vertical="center" shrinkToFit="1"/>
      <protection hidden="1"/>
    </xf>
    <xf numFmtId="0" fontId="72" fillId="0" borderId="113" xfId="0" applyFont="1" applyBorder="1" applyAlignment="1" applyProtection="1">
      <alignment horizontal="center" vertical="center" shrinkToFit="1"/>
      <protection hidden="1"/>
    </xf>
    <xf numFmtId="0" fontId="69" fillId="0" borderId="5" xfId="0" applyFont="1" applyBorder="1" applyAlignment="1" applyProtection="1">
      <alignment horizontal="center" vertical="center" shrinkToFit="1" readingOrder="2"/>
      <protection hidden="1"/>
    </xf>
    <xf numFmtId="0" fontId="72" fillId="0" borderId="111" xfId="0" applyFont="1" applyBorder="1" applyAlignment="1" applyProtection="1">
      <alignment horizontal="center" vertical="center" shrinkToFit="1"/>
      <protection hidden="1"/>
    </xf>
    <xf numFmtId="0" fontId="72" fillId="0" borderId="48" xfId="0" applyFont="1" applyBorder="1" applyAlignment="1" applyProtection="1">
      <alignment horizontal="center" vertical="center" shrinkToFit="1"/>
      <protection hidden="1"/>
    </xf>
    <xf numFmtId="0" fontId="72" fillId="0" borderId="1" xfId="0" applyFont="1" applyBorder="1" applyAlignment="1" applyProtection="1">
      <alignment horizontal="center" vertical="center" shrinkToFit="1"/>
      <protection hidden="1"/>
    </xf>
    <xf numFmtId="165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0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0" xfId="0" applyNumberFormat="1" applyFont="1" applyFill="1" applyAlignment="1" applyProtection="1">
      <alignment horizontal="center" vertical="center" shrinkToFit="1"/>
      <protection hidden="1"/>
    </xf>
    <xf numFmtId="165" fontId="9" fillId="3" borderId="112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13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109" xfId="0" applyFont="1" applyFill="1" applyBorder="1" applyAlignment="1" applyProtection="1">
      <alignment horizontal="center" vertical="center" shrinkToFit="1"/>
      <protection hidden="1"/>
    </xf>
    <xf numFmtId="0" fontId="9" fillId="0" borderId="103" xfId="0" applyFont="1" applyBorder="1" applyAlignment="1" applyProtection="1">
      <alignment horizontal="right" vertical="center" shrinkToFit="1"/>
      <protection hidden="1"/>
    </xf>
    <xf numFmtId="0" fontId="9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right" vertical="center" shrinkToFit="1"/>
      <protection hidden="1"/>
    </xf>
    <xf numFmtId="0" fontId="69" fillId="3" borderId="109" xfId="0" applyFont="1" applyFill="1" applyBorder="1" applyAlignment="1" applyProtection="1">
      <alignment horizontal="right" vertical="center" shrinkToFit="1"/>
      <protection hidden="1"/>
    </xf>
    <xf numFmtId="0" fontId="9" fillId="0" borderId="103" xfId="0" applyFont="1" applyBorder="1" applyAlignment="1" applyProtection="1">
      <alignment horizontal="center" vertical="center" shrinkToFit="1"/>
      <protection hidden="1"/>
    </xf>
    <xf numFmtId="0" fontId="69" fillId="16" borderId="103" xfId="0" applyFont="1" applyFill="1" applyBorder="1" applyAlignment="1" applyProtection="1">
      <alignment horizontal="center" vertical="center" shrinkToFit="1"/>
      <protection hidden="1"/>
    </xf>
    <xf numFmtId="0" fontId="69" fillId="16" borderId="7" xfId="0" applyFont="1" applyFill="1" applyBorder="1" applyAlignment="1" applyProtection="1">
      <alignment horizontal="center" vertical="center" shrinkToFit="1"/>
      <protection hidden="1"/>
    </xf>
    <xf numFmtId="0" fontId="72" fillId="0" borderId="111" xfId="0" applyFont="1" applyBorder="1" applyAlignment="1" applyProtection="1">
      <alignment horizontal="right" vertical="center" shrinkToFit="1"/>
      <protection hidden="1"/>
    </xf>
    <xf numFmtId="0" fontId="72" fillId="0" borderId="8" xfId="0" applyFont="1" applyBorder="1" applyAlignment="1" applyProtection="1">
      <alignment horizontal="right" vertical="center" shrinkToFit="1"/>
      <protection hidden="1"/>
    </xf>
    <xf numFmtId="165" fontId="72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8" xfId="0" applyNumberFormat="1" applyFont="1" applyFill="1" applyBorder="1" applyAlignment="1" applyProtection="1">
      <alignment horizontal="right" vertical="center" shrinkToFit="1"/>
      <protection hidden="1"/>
    </xf>
    <xf numFmtId="0" fontId="65" fillId="19" borderId="133" xfId="0" applyFont="1" applyFill="1" applyBorder="1" applyAlignment="1">
      <alignment horizontal="center" vertical="center"/>
    </xf>
    <xf numFmtId="0" fontId="65" fillId="19" borderId="123" xfId="0" applyFont="1" applyFill="1" applyBorder="1" applyAlignment="1">
      <alignment horizontal="center" vertical="center"/>
    </xf>
    <xf numFmtId="0" fontId="23" fillId="19" borderId="133" xfId="0" applyFont="1" applyFill="1" applyBorder="1" applyAlignment="1" applyProtection="1">
      <alignment horizontal="center" vertical="center" wrapText="1"/>
      <protection hidden="1"/>
    </xf>
    <xf numFmtId="0" fontId="23" fillId="19" borderId="123" xfId="0" applyFont="1" applyFill="1" applyBorder="1" applyAlignment="1" applyProtection="1">
      <alignment horizontal="center" vertical="center" wrapText="1"/>
      <protection hidden="1"/>
    </xf>
    <xf numFmtId="0" fontId="46" fillId="19" borderId="15" xfId="0" applyFont="1" applyFill="1" applyBorder="1" applyAlignment="1">
      <alignment horizontal="center" vertical="center"/>
    </xf>
    <xf numFmtId="0" fontId="65" fillId="19" borderId="132" xfId="0" applyFont="1" applyFill="1" applyBorder="1" applyAlignment="1">
      <alignment horizontal="center" vertical="center"/>
    </xf>
    <xf numFmtId="0" fontId="65" fillId="19" borderId="122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7" xfId="0" applyFont="1" applyBorder="1" applyAlignment="1" applyProtection="1">
      <alignment horizontal="center" vertical="center" textRotation="90"/>
      <protection hidden="1"/>
    </xf>
    <xf numFmtId="0" fontId="65" fillId="19" borderId="13" xfId="0" applyFont="1" applyFill="1" applyBorder="1" applyAlignment="1">
      <alignment horizontal="center" vertical="center"/>
    </xf>
    <xf numFmtId="0" fontId="65" fillId="19" borderId="47" xfId="0" applyFont="1" applyFill="1" applyBorder="1" applyAlignment="1">
      <alignment horizontal="center" vertical="center"/>
    </xf>
    <xf numFmtId="0" fontId="5" fillId="3" borderId="122" xfId="0" applyFont="1" applyFill="1" applyBorder="1" applyAlignment="1">
      <alignment horizontal="center" vertical="center" textRotation="90" wrapText="1"/>
    </xf>
    <xf numFmtId="0" fontId="5" fillId="3" borderId="47" xfId="0" applyFont="1" applyFill="1" applyBorder="1" applyAlignment="1">
      <alignment horizontal="center" vertical="center" textRotation="90" wrapText="1"/>
    </xf>
    <xf numFmtId="0" fontId="22" fillId="4" borderId="3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46" fillId="19" borderId="133" xfId="0" applyFont="1" applyFill="1" applyBorder="1" applyAlignment="1">
      <alignment horizontal="center" vertical="center" textRotation="90" wrapText="1"/>
    </xf>
    <xf numFmtId="0" fontId="46" fillId="19" borderId="123" xfId="0" applyFont="1" applyFill="1" applyBorder="1" applyAlignment="1">
      <alignment horizontal="center" vertical="center" textRotation="90" wrapText="1"/>
    </xf>
    <xf numFmtId="0" fontId="23" fillId="19" borderId="13" xfId="0" applyFont="1" applyFill="1" applyBorder="1" applyAlignment="1">
      <alignment horizontal="center" vertical="center" wrapText="1"/>
    </xf>
    <xf numFmtId="0" fontId="23" fillId="19" borderId="47" xfId="0" applyFont="1" applyFill="1" applyBorder="1" applyAlignment="1">
      <alignment horizontal="center" vertical="center" wrapText="1"/>
    </xf>
    <xf numFmtId="0" fontId="23" fillId="19" borderId="132" xfId="0" applyFont="1" applyFill="1" applyBorder="1" applyAlignment="1">
      <alignment horizontal="center" vertical="center" wrapText="1"/>
    </xf>
    <xf numFmtId="0" fontId="23" fillId="19" borderId="122" xfId="0" applyFont="1" applyFill="1" applyBorder="1" applyAlignment="1">
      <alignment horizontal="center" vertical="center" wrapText="1"/>
    </xf>
    <xf numFmtId="0" fontId="5" fillId="3" borderId="129" xfId="0" applyFont="1" applyFill="1" applyBorder="1" applyAlignment="1">
      <alignment horizontal="center" vertical="center" textRotation="90" wrapText="1"/>
    </xf>
    <xf numFmtId="0" fontId="5" fillId="3" borderId="130" xfId="0" applyFont="1" applyFill="1" applyBorder="1" applyAlignment="1">
      <alignment horizontal="center" vertical="center" textRotation="90" wrapText="1"/>
    </xf>
    <xf numFmtId="0" fontId="46" fillId="19" borderId="13" xfId="0" applyFont="1" applyFill="1" applyBorder="1" applyAlignment="1">
      <alignment horizontal="center" vertical="center" textRotation="90" wrapText="1"/>
    </xf>
    <xf numFmtId="0" fontId="46" fillId="19" borderId="47" xfId="0" applyFont="1" applyFill="1" applyBorder="1" applyAlignment="1">
      <alignment horizontal="center" vertical="center" textRotation="90" wrapText="1"/>
    </xf>
    <xf numFmtId="0" fontId="4" fillId="6" borderId="110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23" fillId="19" borderId="127" xfId="0" applyFont="1" applyFill="1" applyBorder="1" applyAlignment="1" applyProtection="1">
      <alignment horizontal="center" vertical="center" wrapText="1"/>
      <protection hidden="1"/>
    </xf>
    <xf numFmtId="0" fontId="16" fillId="14" borderId="126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23" fillId="19" borderId="133" xfId="0" applyFont="1" applyFill="1" applyBorder="1" applyAlignment="1">
      <alignment horizontal="center" vertical="center" wrapText="1"/>
    </xf>
    <xf numFmtId="0" fontId="23" fillId="19" borderId="123" xfId="0" applyFont="1" applyFill="1" applyBorder="1" applyAlignment="1">
      <alignment horizontal="center" vertical="center" wrapText="1"/>
    </xf>
    <xf numFmtId="0" fontId="46" fillId="19" borderId="15" xfId="0" applyFont="1" applyFill="1" applyBorder="1" applyAlignment="1">
      <alignment horizontal="center" vertical="center" wrapText="1"/>
    </xf>
    <xf numFmtId="0" fontId="46" fillId="19" borderId="132" xfId="0" applyFont="1" applyFill="1" applyBorder="1" applyAlignment="1">
      <alignment horizontal="center" vertical="center" textRotation="90"/>
    </xf>
    <xf numFmtId="0" fontId="46" fillId="19" borderId="122" xfId="0" applyFont="1" applyFill="1" applyBorder="1" applyAlignment="1">
      <alignment horizontal="center" vertical="center" textRotation="90"/>
    </xf>
    <xf numFmtId="0" fontId="23" fillId="19" borderId="15" xfId="0" applyFont="1" applyFill="1" applyBorder="1" applyAlignment="1">
      <alignment horizontal="center" vertical="center"/>
    </xf>
    <xf numFmtId="0" fontId="20" fillId="8" borderId="118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6" fillId="14" borderId="124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6" fillId="14" borderId="125" xfId="0" applyFont="1" applyFill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1" xfId="0" applyFont="1" applyBorder="1" applyAlignment="1" applyProtection="1">
      <alignment horizontal="center" vertical="center"/>
      <protection hidden="1"/>
    </xf>
    <xf numFmtId="0" fontId="16" fillId="0" borderId="128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0" fontId="16" fillId="0" borderId="127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16" fillId="13" borderId="24" xfId="0" applyFont="1" applyFill="1" applyBorder="1" applyAlignment="1" applyProtection="1">
      <alignment horizontal="center" vertical="center"/>
      <protection hidden="1"/>
    </xf>
    <xf numFmtId="0" fontId="16" fillId="13" borderId="28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0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</cellXfs>
  <cellStyles count="13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Normal_Sheet1" xfId="12" xr:uid="{00000000-0005-0000-0000-000005000000}"/>
    <cellStyle name="Normal_ربط العلامة مع التسجيل" xfId="7" xr:uid="{00000000-0005-0000-0000-000006000000}"/>
    <cellStyle name="Normal_ورقة2" xfId="9" xr:uid="{00000000-0005-0000-0000-000007000000}"/>
    <cellStyle name="ارتباط تشعبي" xfId="1" builtinId="8"/>
    <cellStyle name="عادي" xfId="0" builtinId="0"/>
    <cellStyle name="عادي 2" xfId="5" xr:uid="{00000000-0005-0000-0000-000008000000}"/>
    <cellStyle name="عادي 2 2" xfId="6" xr:uid="{00000000-0005-0000-0000-000009000000}"/>
    <cellStyle name="عادي 2 2 2" xfId="11" xr:uid="{00000000-0005-0000-0000-00000A000000}"/>
    <cellStyle name="عادي_ورقة2" xfId="8" xr:uid="{00000000-0005-0000-0000-00000B000000}"/>
    <cellStyle name="عادي_ورقة2 مسجلين" xfId="10" xr:uid="{00000000-0005-0000-0000-00000C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583692</xdr:colOff>
      <xdr:row>0</xdr:row>
      <xdr:rowOff>0</xdr:rowOff>
    </xdr:from>
    <xdr:to>
      <xdr:col>1</xdr:col>
      <xdr:colOff>1562100</xdr:colOff>
      <xdr:row>1</xdr:row>
      <xdr:rowOff>0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238014100" y="0"/>
          <a:ext cx="978408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15</xdr:col>
      <xdr:colOff>107443</xdr:colOff>
      <xdr:row>4</xdr:row>
      <xdr:rowOff>209550</xdr:rowOff>
    </xdr:from>
    <xdr:to>
      <xdr:col>15</xdr:col>
      <xdr:colOff>552450</xdr:colOff>
      <xdr:row>5</xdr:row>
      <xdr:rowOff>56007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229555900" y="1514475"/>
          <a:ext cx="445007" cy="2750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7</xdr:col>
      <xdr:colOff>0</xdr:colOff>
      <xdr:row>10</xdr:row>
      <xdr:rowOff>95250</xdr:rowOff>
    </xdr:from>
    <xdr:to>
      <xdr:col>15</xdr:col>
      <xdr:colOff>476250</xdr:colOff>
      <xdr:row>10</xdr:row>
      <xdr:rowOff>400050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29632100" y="3867150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476250</xdr:colOff>
      <xdr:row>7</xdr:row>
      <xdr:rowOff>304800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35966225" y="2619375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showGridLines="0" showRowColHeaders="0" rightToLeft="1" tabSelected="1" workbookViewId="0">
      <selection activeCell="B14" sqref="B14:I19"/>
    </sheetView>
  </sheetViews>
  <sheetFormatPr defaultColWidth="9" defaultRowHeight="16.8" x14ac:dyDescent="0.5"/>
  <cols>
    <col min="1" max="1" width="2.3984375" style="20" customWidth="1"/>
    <col min="2" max="2" width="4.3984375" style="20" customWidth="1"/>
    <col min="3" max="6" width="9" style="20"/>
    <col min="7" max="7" width="1.3984375" style="20" customWidth="1"/>
    <col min="8" max="8" width="12.59765625" style="20" customWidth="1"/>
    <col min="9" max="9" width="16.8984375" style="20" customWidth="1"/>
    <col min="10" max="10" width="5" style="20" customWidth="1"/>
    <col min="11" max="11" width="9" style="20"/>
    <col min="12" max="12" width="2.59765625" style="20" customWidth="1"/>
    <col min="13" max="14" width="9" style="20"/>
    <col min="15" max="15" width="3.3984375" style="20" customWidth="1"/>
    <col min="16" max="17" width="9" style="20"/>
    <col min="18" max="18" width="4.59765625" style="20" customWidth="1"/>
    <col min="19" max="19" width="2" style="20" customWidth="1"/>
    <col min="20" max="20" width="8.8984375" style="20" customWidth="1"/>
    <col min="21" max="21" width="15.3984375" style="20" customWidth="1"/>
    <col min="22" max="16384" width="9" style="20"/>
  </cols>
  <sheetData>
    <row r="1" spans="1:22" ht="27" thickBot="1" x14ac:dyDescent="0.75">
      <c r="B1" s="264" t="s">
        <v>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2" ht="19.5" customHeight="1" thickBot="1" x14ac:dyDescent="0.7">
      <c r="B2" s="265" t="s">
        <v>1</v>
      </c>
      <c r="C2" s="265"/>
      <c r="D2" s="265"/>
      <c r="E2" s="265"/>
      <c r="F2" s="265"/>
      <c r="G2" s="265"/>
      <c r="H2" s="265"/>
      <c r="I2" s="265"/>
      <c r="J2" s="21"/>
      <c r="K2" s="266" t="s">
        <v>2</v>
      </c>
      <c r="L2" s="267"/>
      <c r="M2" s="267"/>
      <c r="N2" s="267"/>
      <c r="O2" s="267"/>
      <c r="P2" s="267"/>
      <c r="Q2" s="267"/>
      <c r="R2" s="267"/>
      <c r="S2" s="267"/>
      <c r="T2" s="270" t="s">
        <v>3</v>
      </c>
      <c r="U2" s="271"/>
    </row>
    <row r="3" spans="1:22" ht="22.5" customHeight="1" thickBot="1" x14ac:dyDescent="0.7">
      <c r="A3" s="22">
        <v>1</v>
      </c>
      <c r="B3" s="274" t="s">
        <v>4</v>
      </c>
      <c r="C3" s="275"/>
      <c r="D3" s="275"/>
      <c r="E3" s="275"/>
      <c r="F3" s="275"/>
      <c r="G3" s="275"/>
      <c r="H3" s="275"/>
      <c r="I3" s="276"/>
      <c r="K3" s="268"/>
      <c r="L3" s="269"/>
      <c r="M3" s="269"/>
      <c r="N3" s="269"/>
      <c r="O3" s="269"/>
      <c r="P3" s="269"/>
      <c r="Q3" s="269"/>
      <c r="R3" s="269"/>
      <c r="S3" s="269"/>
      <c r="T3" s="272"/>
      <c r="U3" s="273"/>
    </row>
    <row r="4" spans="1:22" ht="22.5" customHeight="1" thickBot="1" x14ac:dyDescent="0.7">
      <c r="A4" s="22">
        <v>2</v>
      </c>
      <c r="B4" s="256" t="s">
        <v>5</v>
      </c>
      <c r="C4" s="257"/>
      <c r="D4" s="257"/>
      <c r="E4" s="257"/>
      <c r="F4" s="257"/>
      <c r="G4" s="257"/>
      <c r="H4" s="257"/>
      <c r="I4" s="258"/>
      <c r="K4" s="259" t="s">
        <v>6</v>
      </c>
      <c r="L4" s="260"/>
      <c r="M4" s="260"/>
      <c r="N4" s="260"/>
      <c r="O4" s="260"/>
      <c r="P4" s="260"/>
      <c r="Q4" s="260"/>
      <c r="R4" s="260"/>
      <c r="S4" s="261"/>
      <c r="T4" s="262">
        <v>1</v>
      </c>
      <c r="U4" s="263"/>
    </row>
    <row r="5" spans="1:22" ht="22.5" customHeight="1" thickBot="1" x14ac:dyDescent="0.7">
      <c r="A5" s="22"/>
      <c r="B5" s="277" t="s">
        <v>7</v>
      </c>
      <c r="C5" s="278"/>
      <c r="D5" s="278"/>
      <c r="E5" s="278"/>
      <c r="F5" s="278"/>
      <c r="G5" s="278"/>
      <c r="H5" s="278"/>
      <c r="I5" s="23"/>
      <c r="K5" s="279" t="s">
        <v>8</v>
      </c>
      <c r="L5" s="280"/>
      <c r="M5" s="280"/>
      <c r="N5" s="280"/>
      <c r="O5" s="280"/>
      <c r="P5" s="280"/>
      <c r="Q5" s="280"/>
      <c r="R5" s="280"/>
      <c r="S5" s="280"/>
      <c r="T5" s="262">
        <v>1</v>
      </c>
      <c r="U5" s="263"/>
    </row>
    <row r="6" spans="1:22" ht="22.5" customHeight="1" thickBot="1" x14ac:dyDescent="0.7">
      <c r="A6" s="22"/>
      <c r="B6" s="281" t="s">
        <v>9</v>
      </c>
      <c r="C6" s="282"/>
      <c r="D6" s="282"/>
      <c r="E6" s="282"/>
      <c r="F6" s="282"/>
      <c r="G6" s="282"/>
      <c r="H6" s="282"/>
      <c r="I6" s="283"/>
      <c r="K6" s="279" t="s">
        <v>10</v>
      </c>
      <c r="L6" s="280"/>
      <c r="M6" s="280"/>
      <c r="N6" s="280"/>
      <c r="O6" s="280"/>
      <c r="P6" s="280"/>
      <c r="Q6" s="280"/>
      <c r="R6" s="280"/>
      <c r="S6" s="280"/>
      <c r="T6" s="284" t="s">
        <v>11</v>
      </c>
      <c r="U6" s="285"/>
    </row>
    <row r="7" spans="1:22" ht="22.5" customHeight="1" thickBot="1" x14ac:dyDescent="0.75">
      <c r="A7" s="22">
        <v>3</v>
      </c>
      <c r="B7" s="277" t="s">
        <v>12</v>
      </c>
      <c r="C7" s="278"/>
      <c r="D7" s="278"/>
      <c r="E7" s="278"/>
      <c r="F7" s="278"/>
      <c r="G7" s="278"/>
      <c r="H7" s="286" t="s">
        <v>13</v>
      </c>
      <c r="I7" s="287"/>
      <c r="K7" s="288" t="s">
        <v>14</v>
      </c>
      <c r="L7" s="289"/>
      <c r="M7" s="289"/>
      <c r="N7" s="289"/>
      <c r="O7" s="289"/>
      <c r="P7" s="289"/>
      <c r="Q7" s="289"/>
      <c r="R7" s="289"/>
      <c r="S7" s="290"/>
      <c r="T7" s="291">
        <v>0.5</v>
      </c>
      <c r="U7" s="292"/>
      <c r="V7" s="24"/>
    </row>
    <row r="8" spans="1:22" ht="22.5" customHeight="1" x14ac:dyDescent="0.65">
      <c r="A8" s="22">
        <v>4</v>
      </c>
      <c r="B8" s="293" t="s">
        <v>665</v>
      </c>
      <c r="C8" s="293"/>
      <c r="D8" s="293"/>
      <c r="E8" s="293"/>
      <c r="F8" s="293"/>
      <c r="G8" s="293"/>
      <c r="H8" s="293"/>
      <c r="I8" s="293"/>
      <c r="J8" s="24"/>
      <c r="K8" s="296" t="s">
        <v>15</v>
      </c>
      <c r="L8" s="297"/>
      <c r="M8" s="297"/>
      <c r="N8" s="297"/>
      <c r="O8" s="297"/>
      <c r="P8" s="297"/>
      <c r="Q8" s="297"/>
      <c r="R8" s="297"/>
      <c r="S8" s="297"/>
      <c r="T8" s="298">
        <v>0.2</v>
      </c>
      <c r="U8" s="299"/>
    </row>
    <row r="9" spans="1:22" ht="22.5" customHeight="1" x14ac:dyDescent="0.65">
      <c r="A9" s="22"/>
      <c r="B9" s="294"/>
      <c r="C9" s="294"/>
      <c r="D9" s="294"/>
      <c r="E9" s="294"/>
      <c r="F9" s="294"/>
      <c r="G9" s="294"/>
      <c r="H9" s="294"/>
      <c r="I9" s="294"/>
      <c r="J9" s="25"/>
      <c r="K9" s="296"/>
      <c r="L9" s="297"/>
      <c r="M9" s="297"/>
      <c r="N9" s="297"/>
      <c r="O9" s="297"/>
      <c r="P9" s="297"/>
      <c r="Q9" s="297"/>
      <c r="R9" s="297"/>
      <c r="S9" s="297"/>
      <c r="T9" s="300"/>
      <c r="U9" s="299"/>
    </row>
    <row r="10" spans="1:22" ht="22.5" customHeight="1" x14ac:dyDescent="0.65">
      <c r="A10" s="22"/>
      <c r="B10" s="294"/>
      <c r="C10" s="294"/>
      <c r="D10" s="294"/>
      <c r="E10" s="294"/>
      <c r="F10" s="294"/>
      <c r="G10" s="294"/>
      <c r="H10" s="294"/>
      <c r="I10" s="294"/>
      <c r="K10" s="259" t="s">
        <v>16</v>
      </c>
      <c r="L10" s="260"/>
      <c r="M10" s="260"/>
      <c r="N10" s="260"/>
      <c r="O10" s="260"/>
      <c r="P10" s="260"/>
      <c r="Q10" s="260"/>
      <c r="R10" s="260"/>
      <c r="S10" s="261"/>
      <c r="T10" s="301">
        <v>0.2</v>
      </c>
      <c r="U10" s="302"/>
    </row>
    <row r="11" spans="1:22" ht="22.5" customHeight="1" x14ac:dyDescent="0.65">
      <c r="A11" s="22"/>
      <c r="B11" s="294"/>
      <c r="C11" s="294"/>
      <c r="D11" s="294"/>
      <c r="E11" s="294"/>
      <c r="F11" s="294"/>
      <c r="G11" s="294"/>
      <c r="H11" s="294"/>
      <c r="I11" s="294"/>
      <c r="K11" s="288" t="s">
        <v>17</v>
      </c>
      <c r="L11" s="289"/>
      <c r="M11" s="289"/>
      <c r="N11" s="289"/>
      <c r="O11" s="289"/>
      <c r="P11" s="289"/>
      <c r="Q11" s="289"/>
      <c r="R11" s="289"/>
      <c r="S11" s="290"/>
      <c r="T11" s="301">
        <v>0.2</v>
      </c>
      <c r="U11" s="302"/>
    </row>
    <row r="12" spans="1:22" ht="22.5" customHeight="1" thickBot="1" x14ac:dyDescent="0.7">
      <c r="A12" s="22"/>
      <c r="B12" s="295"/>
      <c r="C12" s="295"/>
      <c r="D12" s="295"/>
      <c r="E12" s="295"/>
      <c r="F12" s="295"/>
      <c r="G12" s="295"/>
      <c r="H12" s="295"/>
      <c r="I12" s="295"/>
      <c r="K12" s="312" t="s">
        <v>18</v>
      </c>
      <c r="L12" s="313"/>
      <c r="M12" s="313"/>
      <c r="N12" s="313"/>
      <c r="O12" s="313"/>
      <c r="P12" s="313"/>
      <c r="Q12" s="313"/>
      <c r="R12" s="313"/>
      <c r="S12" s="314"/>
      <c r="T12" s="315">
        <v>0.5</v>
      </c>
      <c r="U12" s="316"/>
    </row>
    <row r="13" spans="1:22" ht="22.5" customHeight="1" thickBot="1" x14ac:dyDescent="0.7">
      <c r="A13" s="22">
        <v>5</v>
      </c>
      <c r="B13" s="317" t="s">
        <v>19</v>
      </c>
      <c r="C13" s="318"/>
      <c r="D13" s="318"/>
      <c r="E13" s="318"/>
      <c r="F13" s="318"/>
      <c r="G13" s="318"/>
      <c r="H13" s="318"/>
      <c r="I13" s="319"/>
      <c r="K13" s="320" t="s">
        <v>20</v>
      </c>
      <c r="L13" s="321"/>
      <c r="M13" s="321"/>
      <c r="N13" s="321"/>
      <c r="O13" s="321"/>
      <c r="P13" s="321"/>
      <c r="Q13" s="321"/>
      <c r="R13" s="321"/>
      <c r="S13" s="321"/>
      <c r="T13" s="321"/>
      <c r="U13" s="321"/>
    </row>
    <row r="14" spans="1:22" ht="22.5" customHeight="1" x14ac:dyDescent="0.65">
      <c r="A14" s="22"/>
      <c r="B14" s="322" t="s">
        <v>1952</v>
      </c>
      <c r="C14" s="322"/>
      <c r="D14" s="322"/>
      <c r="E14" s="322"/>
      <c r="F14" s="322"/>
      <c r="G14" s="322"/>
      <c r="H14" s="322"/>
      <c r="I14" s="322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</row>
    <row r="15" spans="1:22" ht="3.75" customHeight="1" x14ac:dyDescent="0.65">
      <c r="A15" s="22"/>
      <c r="B15" s="323"/>
      <c r="C15" s="323"/>
      <c r="D15" s="323"/>
      <c r="E15" s="323"/>
      <c r="F15" s="323"/>
      <c r="G15" s="323"/>
      <c r="H15" s="323"/>
      <c r="I15" s="323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</row>
    <row r="16" spans="1:22" ht="26.25" customHeight="1" x14ac:dyDescent="0.65">
      <c r="A16" s="22">
        <v>6</v>
      </c>
      <c r="B16" s="323"/>
      <c r="C16" s="323"/>
      <c r="D16" s="323"/>
      <c r="E16" s="323"/>
      <c r="F16" s="323"/>
      <c r="G16" s="323"/>
      <c r="H16" s="323"/>
      <c r="I16" s="323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</row>
    <row r="17" spans="2:21" ht="19.5" customHeight="1" x14ac:dyDescent="0.5">
      <c r="B17" s="323"/>
      <c r="C17" s="323"/>
      <c r="D17" s="323"/>
      <c r="E17" s="323"/>
      <c r="F17" s="323"/>
      <c r="G17" s="323"/>
      <c r="H17" s="323"/>
      <c r="I17" s="323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</row>
    <row r="18" spans="2:21" ht="19.5" customHeight="1" x14ac:dyDescent="0.65">
      <c r="B18" s="323"/>
      <c r="C18" s="323"/>
      <c r="D18" s="323"/>
      <c r="E18" s="323"/>
      <c r="F18" s="323"/>
      <c r="G18" s="323"/>
      <c r="H18" s="323"/>
      <c r="I18" s="323"/>
      <c r="K18" s="26"/>
      <c r="M18" s="325"/>
      <c r="N18" s="325"/>
      <c r="O18" s="325"/>
      <c r="P18" s="27"/>
      <c r="Q18" s="326"/>
      <c r="R18" s="326"/>
      <c r="S18" s="26"/>
      <c r="T18" s="26"/>
      <c r="U18" s="26"/>
    </row>
    <row r="19" spans="2:21" ht="21.75" customHeight="1" thickBot="1" x14ac:dyDescent="0.55000000000000004">
      <c r="B19" s="324"/>
      <c r="C19" s="324"/>
      <c r="D19" s="324"/>
      <c r="E19" s="324"/>
      <c r="F19" s="324"/>
      <c r="G19" s="324"/>
      <c r="H19" s="324"/>
      <c r="I19" s="324"/>
    </row>
    <row r="20" spans="2:21" ht="3.75" customHeight="1" thickBot="1" x14ac:dyDescent="0.55000000000000004"/>
    <row r="21" spans="2:21" ht="35.25" customHeight="1" x14ac:dyDescent="0.5">
      <c r="B21" s="303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5"/>
    </row>
    <row r="22" spans="2:21" ht="14.25" customHeight="1" x14ac:dyDescent="0.5">
      <c r="B22" s="306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8"/>
    </row>
    <row r="23" spans="2:21" ht="15" customHeight="1" thickBot="1" x14ac:dyDescent="0.55000000000000004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1"/>
    </row>
  </sheetData>
  <mergeCells count="34"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rightToLeft="1" workbookViewId="0">
      <selection activeCell="C1" sqref="C1"/>
    </sheetView>
  </sheetViews>
  <sheetFormatPr defaultColWidth="9" defaultRowHeight="13.8" x14ac:dyDescent="0.25"/>
  <cols>
    <col min="1" max="1" width="22" customWidth="1"/>
    <col min="2" max="2" width="22.3984375" customWidth="1"/>
    <col min="3" max="3" width="18.8984375" customWidth="1"/>
    <col min="4" max="4" width="26" customWidth="1"/>
    <col min="5" max="5" width="20.3984375" customWidth="1"/>
    <col min="6" max="6" width="20" customWidth="1"/>
    <col min="7" max="7" width="16.59765625" customWidth="1"/>
    <col min="8" max="10" width="11.8984375" hidden="1" customWidth="1"/>
    <col min="11" max="11" width="11.8984375" style="138" hidden="1" customWidth="1"/>
    <col min="12" max="12" width="11.8984375" hidden="1" customWidth="1"/>
    <col min="13" max="14" width="11" hidden="1" customWidth="1"/>
    <col min="15" max="15" width="15.3984375" hidden="1" customWidth="1"/>
    <col min="16" max="16" width="37.09765625" style="138" customWidth="1"/>
    <col min="17" max="17" width="20" style="8" customWidth="1"/>
    <col min="18" max="18" width="18.3984375" style="8" customWidth="1"/>
    <col min="19" max="19" width="16.3984375" customWidth="1"/>
  </cols>
  <sheetData>
    <row r="1" spans="1:18" ht="25.95" customHeight="1" x14ac:dyDescent="0.25">
      <c r="A1" s="327" t="s">
        <v>21</v>
      </c>
      <c r="B1" s="327"/>
      <c r="C1" s="245"/>
      <c r="D1" s="107" t="str">
        <f>IFERROR(VLOOKUP(C1,ورقة2!$A$2:$U$2564,2,0),"")</f>
        <v/>
      </c>
      <c r="F1" s="1" t="e">
        <f>VLOOKUP(C1,ورقة2!A$1:AC$2564,25,0)</f>
        <v>#N/A</v>
      </c>
      <c r="M1" s="148"/>
    </row>
    <row r="2" spans="1:18" s="253" customFormat="1" ht="51" customHeight="1" x14ac:dyDescent="0.4">
      <c r="A2" s="328" t="e">
        <f>F1</f>
        <v>#N/A</v>
      </c>
      <c r="B2" s="328"/>
      <c r="C2" s="328"/>
      <c r="D2" s="328"/>
      <c r="E2" s="328"/>
      <c r="F2" s="328"/>
      <c r="K2" s="254"/>
      <c r="P2" s="254"/>
      <c r="Q2" s="255"/>
      <c r="R2" s="255"/>
    </row>
    <row r="3" spans="1:18" x14ac:dyDescent="0.25">
      <c r="A3" s="329" t="s">
        <v>22</v>
      </c>
      <c r="B3" s="329"/>
      <c r="C3" s="329"/>
      <c r="D3" s="329"/>
      <c r="E3" s="329"/>
      <c r="F3" s="329"/>
    </row>
    <row r="4" spans="1:18" ht="23.25" customHeight="1" x14ac:dyDescent="0.25">
      <c r="A4" s="3" t="s">
        <v>29</v>
      </c>
      <c r="B4" s="4" t="s">
        <v>30</v>
      </c>
      <c r="C4" s="3" t="s">
        <v>31</v>
      </c>
      <c r="D4" s="7" t="s">
        <v>32</v>
      </c>
      <c r="E4" s="7" t="s">
        <v>33</v>
      </c>
      <c r="F4" s="4" t="s">
        <v>34</v>
      </c>
      <c r="G4" s="4" t="s">
        <v>44</v>
      </c>
      <c r="H4" t="s">
        <v>23</v>
      </c>
      <c r="I4" s="118"/>
      <c r="J4" t="s">
        <v>624</v>
      </c>
      <c r="L4" t="s">
        <v>24</v>
      </c>
    </row>
    <row r="5" spans="1:18" s="19" customFormat="1" ht="30" customHeight="1" x14ac:dyDescent="0.25">
      <c r="A5" s="6"/>
      <c r="B5" s="5"/>
      <c r="C5" s="5"/>
      <c r="D5" s="6"/>
      <c r="E5" s="6"/>
      <c r="F5" s="5"/>
      <c r="G5" s="5"/>
      <c r="H5" s="19" t="s">
        <v>25</v>
      </c>
      <c r="I5" s="119" t="s">
        <v>26</v>
      </c>
      <c r="J5" t="s">
        <v>27</v>
      </c>
      <c r="K5" s="154"/>
      <c r="L5" t="s">
        <v>28</v>
      </c>
      <c r="P5" s="154"/>
    </row>
    <row r="6" spans="1:18" s="19" customFormat="1" ht="33.75" customHeight="1" x14ac:dyDescent="0.25">
      <c r="A6" s="36" t="s">
        <v>61</v>
      </c>
      <c r="B6" s="3" t="s">
        <v>62</v>
      </c>
      <c r="C6" s="171" t="s">
        <v>653</v>
      </c>
      <c r="D6" s="155"/>
      <c r="E6" s="155"/>
      <c r="F6" s="155"/>
      <c r="G6"/>
      <c r="I6" s="119"/>
      <c r="J6"/>
      <c r="K6" s="154"/>
      <c r="L6" t="s">
        <v>37</v>
      </c>
      <c r="P6" s="154"/>
    </row>
    <row r="7" spans="1:18" ht="30" customHeight="1" x14ac:dyDescent="0.25">
      <c r="A7" s="183" t="e">
        <f>IF(A8&lt;&gt;"",A8,VLOOKUP(C1,ورقة2!$A$2:$AC$2564,3,0))</f>
        <v>#N/A</v>
      </c>
      <c r="B7" s="184" t="e">
        <f>VLOOKUP(C1,ورقة2!A$1:AC$2564,4,0)</f>
        <v>#N/A</v>
      </c>
      <c r="C7" s="184" t="str">
        <f>'إختيار المقررات'!V3</f>
        <v/>
      </c>
      <c r="D7" s="185"/>
      <c r="E7" s="185"/>
      <c r="F7" s="185"/>
      <c r="G7" s="186"/>
      <c r="I7" s="119" t="s">
        <v>35</v>
      </c>
      <c r="J7" t="s">
        <v>36</v>
      </c>
      <c r="L7" t="s">
        <v>40</v>
      </c>
      <c r="M7" t="s">
        <v>77</v>
      </c>
    </row>
    <row r="8" spans="1:18" ht="30" customHeight="1" x14ac:dyDescent="0.25">
      <c r="A8" s="183"/>
      <c r="B8" s="187"/>
      <c r="C8" s="187"/>
      <c r="D8" s="185"/>
      <c r="E8" s="185"/>
      <c r="F8" s="185"/>
      <c r="G8" s="188"/>
      <c r="I8" s="119" t="s">
        <v>38</v>
      </c>
      <c r="J8" t="s">
        <v>39</v>
      </c>
      <c r="L8" t="s">
        <v>47</v>
      </c>
      <c r="M8" t="s">
        <v>78</v>
      </c>
    </row>
    <row r="9" spans="1:18" ht="33.75" customHeight="1" x14ac:dyDescent="0.25">
      <c r="A9" s="184" t="s">
        <v>51</v>
      </c>
      <c r="B9" s="184" t="s">
        <v>52</v>
      </c>
      <c r="C9" s="189" t="s">
        <v>53</v>
      </c>
      <c r="D9" s="190" t="s">
        <v>54</v>
      </c>
      <c r="E9" s="189" t="s">
        <v>41</v>
      </c>
      <c r="F9" s="189" t="s">
        <v>42</v>
      </c>
      <c r="G9" s="189" t="s">
        <v>43</v>
      </c>
      <c r="I9" s="119"/>
      <c r="L9" t="s">
        <v>50</v>
      </c>
    </row>
    <row r="10" spans="1:18" ht="23.25" customHeight="1" x14ac:dyDescent="0.25">
      <c r="A10" s="191" t="e">
        <f>IF(A11&lt;&gt;"",A11,VLOOKUP($C$1,ورقة2!$A$2:$AC$2564,6,0))</f>
        <v>#N/A</v>
      </c>
      <c r="B10" s="183" t="e">
        <f>IF(B11&lt;&gt;"",B11,VLOOKUP($C$1,ورقة2!$A$2:$AC$2564,7,0))</f>
        <v>#N/A</v>
      </c>
      <c r="C10" s="183" t="e">
        <f>IF(C11&lt;&gt;"",C11,VLOOKUP($C$1,ورقة2!$A$2:$AC$2564,8,0))</f>
        <v>#N/A</v>
      </c>
      <c r="D10" s="183" t="e">
        <f>IF(D11&lt;&gt;"",D11,VLOOKUP($C$1,ورقة2!$A$2:$AC$2564,5,0))</f>
        <v>#N/A</v>
      </c>
      <c r="E10" s="183" t="e">
        <f>IF(E11&lt;&gt;"",E11,VLOOKUP($C$1,ورقة2!$A$2:$AC$2564,10,0))</f>
        <v>#N/A</v>
      </c>
      <c r="F10" s="183" t="e">
        <f>IF(F11&lt;&gt;"",F11,VLOOKUP($C$1,ورقة2!$A$2:$AC$2564,11,0))</f>
        <v>#N/A</v>
      </c>
      <c r="G10" s="183" t="e">
        <f>IF(G11&lt;&gt;"",G11,VLOOKUP($C$1,ورقة2!$A$2:$AC$2564,12,0))</f>
        <v>#N/A</v>
      </c>
      <c r="I10" s="119" t="s">
        <v>45</v>
      </c>
      <c r="J10" t="s">
        <v>46</v>
      </c>
      <c r="L10" t="s">
        <v>57</v>
      </c>
      <c r="P10" s="138" t="s">
        <v>654</v>
      </c>
    </row>
    <row r="11" spans="1:18" ht="30" customHeight="1" x14ac:dyDescent="0.25">
      <c r="A11" s="192"/>
      <c r="B11" s="187"/>
      <c r="C11" s="187"/>
      <c r="D11" s="187"/>
      <c r="E11" s="187"/>
      <c r="F11" s="187"/>
      <c r="G11" s="187"/>
      <c r="I11" s="119" t="s">
        <v>48</v>
      </c>
      <c r="J11" t="s">
        <v>49</v>
      </c>
      <c r="L11" t="s">
        <v>60</v>
      </c>
    </row>
    <row r="12" spans="1:18" ht="33.75" customHeight="1" x14ac:dyDescent="0.25">
      <c r="A12" s="150"/>
      <c r="B12" s="161" t="s">
        <v>651</v>
      </c>
      <c r="C12" s="150"/>
      <c r="D12" s="150"/>
      <c r="I12" s="119"/>
      <c r="L12" t="s">
        <v>65</v>
      </c>
    </row>
    <row r="13" spans="1:18" ht="23.25" customHeight="1" x14ac:dyDescent="0.25">
      <c r="A13" s="151"/>
      <c r="B13" s="151"/>
      <c r="C13" s="151"/>
      <c r="D13" s="152"/>
      <c r="I13" s="119" t="s">
        <v>55</v>
      </c>
      <c r="J13" t="s">
        <v>56</v>
      </c>
      <c r="L13" t="s">
        <v>68</v>
      </c>
    </row>
    <row r="14" spans="1:18" ht="33.75" customHeight="1" x14ac:dyDescent="0.25">
      <c r="A14" s="153"/>
      <c r="B14" s="149"/>
      <c r="C14" s="149"/>
      <c r="D14" s="149"/>
      <c r="I14" s="119" t="s">
        <v>58</v>
      </c>
      <c r="J14" t="s">
        <v>59</v>
      </c>
      <c r="L14" t="s">
        <v>69</v>
      </c>
    </row>
    <row r="15" spans="1:18" ht="33.75" customHeight="1" x14ac:dyDescent="0.25">
      <c r="A15" s="153"/>
      <c r="B15" s="149"/>
      <c r="C15" s="149"/>
      <c r="D15" s="149"/>
      <c r="I15" s="119"/>
      <c r="L15" t="s">
        <v>71</v>
      </c>
    </row>
    <row r="16" spans="1:18" ht="23.25" customHeight="1" x14ac:dyDescent="0.25">
      <c r="A16" s="151"/>
      <c r="B16" s="151"/>
      <c r="I16" s="119" t="s">
        <v>63</v>
      </c>
      <c r="J16" t="s">
        <v>64</v>
      </c>
      <c r="L16" t="s">
        <v>73</v>
      </c>
    </row>
    <row r="17" spans="1:12" ht="33.75" customHeight="1" x14ac:dyDescent="0.25">
      <c r="A17" s="149"/>
      <c r="B17" s="149"/>
      <c r="I17" s="119" t="s">
        <v>66</v>
      </c>
      <c r="J17" t="s">
        <v>67</v>
      </c>
      <c r="L17" t="s">
        <v>75</v>
      </c>
    </row>
  </sheetData>
  <mergeCells count="3">
    <mergeCell ref="A1:B1"/>
    <mergeCell ref="A2:F2"/>
    <mergeCell ref="A3:F3"/>
  </mergeCells>
  <conditionalFormatting sqref="C1">
    <cfRule type="duplicateValues" dxfId="43" priority="1"/>
    <cfRule type="duplicateValues" dxfId="42" priority="2"/>
    <cfRule type="duplicateValues" dxfId="41" priority="3"/>
    <cfRule type="duplicateValues" dxfId="40" priority="4"/>
  </conditionalFormatting>
  <dataValidations xWindow="720" yWindow="617" count="16">
    <dataValidation type="textLength" allowBlank="1" showInputMessage="1" showErrorMessage="1" sqref="E5" xr:uid="{00000000-0002-0000-0100-000000000000}">
      <formula1>10</formula1>
      <formula2>10</formula2>
    </dataValidation>
    <dataValidation allowBlank="1" showInputMessage="1" showErrorMessage="1" error="ييي_x000a_" sqref="B12" xr:uid="{00000000-0002-0000-0100-000001000000}"/>
    <dataValidation type="textLength" allowBlank="1" showInputMessage="1" showErrorMessage="1" sqref="A5" xr:uid="{00000000-0002-0000-0100-000002000000}">
      <formula1>11</formula1>
      <formula2>11</formula2>
    </dataValidation>
    <dataValidation type="list" allowBlank="1" showInputMessage="1" showErrorMessage="1" sqref="C11 C14:C15" xr:uid="{00000000-0002-0000-0100-000003000000}">
      <formula1>$L$4:$L$17</formula1>
    </dataValidation>
    <dataValidation allowBlank="1" showInputMessage="1" showErrorMessage="1" promptTitle="يجب أن يكون التاريخ " prompt="يوم / شهر / سنة" sqref="A11" xr:uid="{00000000-0002-0000-0100-000004000000}"/>
    <dataValidation type="list" allowBlank="1" showInputMessage="1" showErrorMessage="1" sqref="D11" xr:uid="{00000000-0002-0000-0100-000005000000}">
      <formula1>$M$7:$M$9</formula1>
    </dataValidation>
    <dataValidation type="list" allowBlank="1" showInputMessage="1" showErrorMessage="1" sqref="E11" xr:uid="{00000000-0002-0000-0100-000006000000}">
      <formula1>$H$4:$H$6</formula1>
    </dataValidation>
    <dataValidation type="whole" allowBlank="1" showInputMessage="1" showErrorMessage="1" sqref="F11" xr:uid="{00000000-0002-0000-0100-000007000000}">
      <formula1>1950</formula1>
      <formula2>2021</formula2>
    </dataValidation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00000000-0002-0000-0100-000008000000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00000000-0002-0000-0100-000009000000}"/>
    <dataValidation allowBlank="1" showInputMessage="1" showErrorMessage="1" promptTitle="اسم الأب باللغة الانكليزية" prompt="يجب أن يكون صحيح لأن سيتم إعتماده في جميع الوثائق الجامعية" sqref="D8" xr:uid="{00000000-0002-0000-0100-00000A000000}"/>
    <dataValidation type="date" allowBlank="1" showInputMessage="1" showErrorMessage="1" promptTitle="يجب أن يكون التاريخ " prompt="يوم / شهر / سنة" sqref="A14:A15" xr:uid="{00000000-0002-0000-0100-00000B000000}">
      <formula1>18264</formula1>
      <formula2>37986</formula2>
    </dataValidation>
    <dataValidation allowBlank="1" showInputMessage="1" showErrorMessage="1" errorTitle="خطأ" error="رقم الهاتف غير صحيح" sqref="D5" xr:uid="{00000000-0002-0000-0100-00000C000000}"/>
    <dataValidation type="list" allowBlank="1" showInputMessage="1" showErrorMessage="1" sqref="A12" xr:uid="{00000000-0002-0000-0100-00000D000000}">
      <formula1>$H$4:$H$5</formula1>
    </dataValidation>
    <dataValidation type="list" allowBlank="1" showInputMessage="1" showErrorMessage="1" sqref="G11 C12" xr:uid="{00000000-0002-0000-0100-00000E000000}">
      <formula1>$J$4:$J$17</formula1>
    </dataValidation>
    <dataValidation type="list" allowBlank="1" showInputMessage="1" showErrorMessage="1" sqref="D14:D15" xr:uid="{00000000-0002-0000-0100-00000F000000}">
      <formula1>#REF!</formula1>
    </dataValidation>
  </dataValidations>
  <hyperlinks>
    <hyperlink ref="B12" location="'إختيار المقررات'!A1" display="الانتقال إلى اختيار المقررات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476"/>
  <sheetViews>
    <sheetView showGridLines="0" rightToLeft="1" zoomScaleNormal="100" workbookViewId="0">
      <selection activeCell="T12" sqref="T12"/>
    </sheetView>
  </sheetViews>
  <sheetFormatPr defaultColWidth="9" defaultRowHeight="14.25" customHeight="1" x14ac:dyDescent="0.25"/>
  <cols>
    <col min="1" max="1" width="5.69921875" style="207" customWidth="1"/>
    <col min="2" max="8" width="4.3984375" style="207" customWidth="1"/>
    <col min="9" max="9" width="5.59765625" style="66" bestFit="1" customWidth="1"/>
    <col min="10" max="10" width="5.8984375" style="66" customWidth="1"/>
    <col min="11" max="16" width="4.3984375" style="66" customWidth="1"/>
    <col min="17" max="17" width="6.3984375" style="66" bestFit="1" customWidth="1"/>
    <col min="18" max="33" width="4.3984375" style="66" customWidth="1"/>
    <col min="34" max="39" width="4" style="66" customWidth="1"/>
    <col min="40" max="40" width="4" style="156" customWidth="1"/>
    <col min="41" max="41" width="48.3984375" style="66" bestFit="1" customWidth="1"/>
    <col min="42" max="54" width="4" style="66" customWidth="1"/>
    <col min="55" max="56" width="3.3984375" style="66" customWidth="1"/>
    <col min="57" max="57" width="34.3984375" style="66" customWidth="1"/>
    <col min="58" max="58" width="20.3984375" style="66" customWidth="1"/>
    <col min="59" max="59" width="9.3984375" style="66" customWidth="1"/>
    <col min="60" max="62" width="9" style="66" customWidth="1"/>
    <col min="63" max="63" width="5.8984375" style="66" customWidth="1"/>
    <col min="64" max="64" width="3.3984375" style="66" customWidth="1"/>
    <col min="65" max="65" width="4.3984375" style="66" bestFit="1" customWidth="1"/>
    <col min="66" max="66" width="26.3984375" style="66" bestFit="1" customWidth="1"/>
    <col min="67" max="67" width="5.09765625" style="67" bestFit="1" customWidth="1"/>
    <col min="68" max="68" width="4.59765625" style="67" bestFit="1" customWidth="1"/>
    <col min="69" max="69" width="2.3984375" style="67" customWidth="1"/>
    <col min="70" max="70" width="9.3984375" style="67" bestFit="1" customWidth="1"/>
    <col min="71" max="71" width="5.8984375" style="67" bestFit="1" customWidth="1"/>
    <col min="72" max="72" width="7.59765625" style="67" bestFit="1" customWidth="1"/>
    <col min="73" max="73" width="9" style="67" customWidth="1"/>
    <col min="74" max="74" width="35.3984375" style="67" customWidth="1"/>
    <col min="75" max="76" width="9" style="67" customWidth="1"/>
    <col min="77" max="77" width="23" style="67" customWidth="1"/>
    <col min="78" max="78" width="9" style="66" customWidth="1"/>
    <col min="79" max="79" width="23" style="66" customWidth="1"/>
    <col min="80" max="80" width="9" style="66" customWidth="1"/>
    <col min="81" max="16384" width="9" style="66"/>
  </cols>
  <sheetData>
    <row r="1" spans="1:79" s="62" customFormat="1" ht="21" customHeight="1" thickBot="1" x14ac:dyDescent="0.3">
      <c r="A1" s="362" t="s">
        <v>79</v>
      </c>
      <c r="B1" s="362"/>
      <c r="C1" s="362"/>
      <c r="D1" s="364">
        <f>'إدخال البيانات'!C1</f>
        <v>0</v>
      </c>
      <c r="E1" s="365"/>
      <c r="F1" s="365"/>
      <c r="G1" s="336" t="s">
        <v>80</v>
      </c>
      <c r="H1" s="336"/>
      <c r="I1" s="336"/>
      <c r="J1" s="371" t="str">
        <f>IFERROR(VLOOKUP($D$1,ورقة2!$A$2:$U$2564,2,0),"")</f>
        <v/>
      </c>
      <c r="K1" s="371"/>
      <c r="L1" s="371"/>
      <c r="M1" s="336" t="s">
        <v>81</v>
      </c>
      <c r="N1" s="336"/>
      <c r="O1" s="336"/>
      <c r="P1" s="333" t="e">
        <f>'إدخال البيانات'!A7</f>
        <v>#N/A</v>
      </c>
      <c r="Q1" s="333"/>
      <c r="R1" s="333"/>
      <c r="S1" s="336" t="s">
        <v>82</v>
      </c>
      <c r="T1" s="336"/>
      <c r="U1" s="336"/>
      <c r="V1" s="333" t="e">
        <f>'إدخال البيانات'!B7</f>
        <v>#N/A</v>
      </c>
      <c r="W1" s="333"/>
      <c r="X1" s="333"/>
      <c r="Y1" s="336" t="s">
        <v>51</v>
      </c>
      <c r="Z1" s="336"/>
      <c r="AA1" s="336"/>
      <c r="AB1" s="384" t="e">
        <f>'إدخال البيانات'!A10</f>
        <v>#N/A</v>
      </c>
      <c r="AC1" s="384"/>
      <c r="AD1" s="384"/>
      <c r="AE1" s="336" t="s">
        <v>52</v>
      </c>
      <c r="AF1" s="336"/>
      <c r="AG1" s="336"/>
      <c r="AH1" s="333" t="e">
        <f>'إدخال البيانات'!B10</f>
        <v>#N/A</v>
      </c>
      <c r="AI1" s="333"/>
      <c r="AJ1" s="333"/>
      <c r="AK1" s="375"/>
      <c r="AL1" s="375"/>
      <c r="AM1" s="198"/>
      <c r="AN1" s="198"/>
      <c r="AO1" s="198" t="s">
        <v>83</v>
      </c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 t="s">
        <v>83</v>
      </c>
      <c r="BL1" s="65"/>
      <c r="BM1" s="65"/>
      <c r="BN1" s="65"/>
      <c r="BO1" s="64"/>
      <c r="BP1" s="64"/>
      <c r="BQ1" s="64"/>
      <c r="BR1" s="64"/>
      <c r="BS1" s="64" t="s">
        <v>92</v>
      </c>
      <c r="BT1" s="63" t="s">
        <v>85</v>
      </c>
      <c r="BU1" s="63"/>
      <c r="BV1" s="63"/>
      <c r="BW1" s="63"/>
      <c r="BX1" s="63"/>
      <c r="BY1" s="63"/>
    </row>
    <row r="2" spans="1:79" s="65" customFormat="1" ht="21" customHeight="1" thickTop="1" x14ac:dyDescent="0.25">
      <c r="A2" s="362" t="s">
        <v>86</v>
      </c>
      <c r="B2" s="362"/>
      <c r="C2" s="362"/>
      <c r="D2" s="367" t="e">
        <f>VLOOKUP($D$1,ورقة2!A3:V2564,9,0)</f>
        <v>#N/A</v>
      </c>
      <c r="E2" s="367"/>
      <c r="F2" s="367"/>
      <c r="G2" s="368"/>
      <c r="H2" s="369"/>
      <c r="I2" s="369"/>
      <c r="J2" s="369"/>
      <c r="K2" s="369"/>
      <c r="L2" s="370"/>
      <c r="M2" s="336"/>
      <c r="N2" s="336"/>
      <c r="O2" s="336"/>
      <c r="P2" s="333"/>
      <c r="Q2" s="333"/>
      <c r="R2" s="333"/>
      <c r="S2" s="336"/>
      <c r="T2" s="336"/>
      <c r="U2" s="336"/>
      <c r="V2" s="333"/>
      <c r="W2" s="333"/>
      <c r="X2" s="333"/>
      <c r="Y2" s="336"/>
      <c r="Z2" s="336"/>
      <c r="AA2" s="336"/>
      <c r="AB2" s="333"/>
      <c r="AC2" s="333"/>
      <c r="AD2" s="333"/>
      <c r="AE2" s="336"/>
      <c r="AF2" s="336"/>
      <c r="AG2" s="336"/>
      <c r="AH2" s="376"/>
      <c r="AI2" s="376"/>
      <c r="AJ2" s="376"/>
      <c r="AK2" s="377"/>
      <c r="AL2" s="377"/>
      <c r="AM2" s="199"/>
      <c r="AN2" s="199"/>
      <c r="AO2" s="199" t="s">
        <v>91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 t="s">
        <v>91</v>
      </c>
      <c r="BO2" s="64"/>
      <c r="BP2" s="64"/>
      <c r="BQ2" s="64"/>
      <c r="BR2" s="64"/>
      <c r="BS2" s="64" t="s">
        <v>84</v>
      </c>
      <c r="BT2" s="64" t="s">
        <v>93</v>
      </c>
      <c r="BU2" s="64"/>
      <c r="BV2" s="64"/>
      <c r="BW2" s="64"/>
      <c r="BX2" s="64"/>
      <c r="BY2" s="64"/>
    </row>
    <row r="3" spans="1:79" s="65" customFormat="1" ht="21" customHeight="1" x14ac:dyDescent="0.25">
      <c r="A3" s="362" t="s">
        <v>54</v>
      </c>
      <c r="B3" s="362"/>
      <c r="C3" s="362"/>
      <c r="D3" s="366" t="e">
        <f>'إدخال البيانات'!D10</f>
        <v>#N/A</v>
      </c>
      <c r="E3" s="366"/>
      <c r="F3" s="366"/>
      <c r="G3" s="336" t="s">
        <v>53</v>
      </c>
      <c r="H3" s="336"/>
      <c r="I3" s="336"/>
      <c r="J3" s="333" t="e">
        <f>'إدخال البيانات'!C10</f>
        <v>#N/A</v>
      </c>
      <c r="K3" s="333"/>
      <c r="L3" s="333"/>
      <c r="M3" s="336" t="s">
        <v>29</v>
      </c>
      <c r="N3" s="336"/>
      <c r="O3" s="336"/>
      <c r="P3" s="346" t="e">
        <f>IF(OR(J3='إدخال البيانات'!L4),'إدخال البيانات'!A5,'إدخال البيانات'!B5)</f>
        <v>#N/A</v>
      </c>
      <c r="Q3" s="346"/>
      <c r="R3" s="346"/>
      <c r="S3" s="336" t="s">
        <v>94</v>
      </c>
      <c r="T3" s="336"/>
      <c r="U3" s="336"/>
      <c r="V3" s="346" t="str">
        <f>IFERROR(IF('إختيار المقررات'!J3&lt;&gt;'إدخال البيانات'!L4,'إدخال البيانات'!J4,VLOOKUP(LEFT(P3,2),'إدخال البيانات'!I5:J17,2,0)),"")</f>
        <v/>
      </c>
      <c r="W3" s="346"/>
      <c r="X3" s="346"/>
      <c r="Y3" s="336" t="s">
        <v>31</v>
      </c>
      <c r="Z3" s="336"/>
      <c r="AA3" s="336"/>
      <c r="AB3" s="346" t="e">
        <f>IF(J3&lt;&gt;'إدخال البيانات'!L4,"غير سوري",'إدخال البيانات'!C5)</f>
        <v>#N/A</v>
      </c>
      <c r="AC3" s="346" t="e">
        <f>#REF!</f>
        <v>#REF!</v>
      </c>
      <c r="AD3" s="346"/>
      <c r="AE3" s="336" t="s">
        <v>44</v>
      </c>
      <c r="AF3" s="336"/>
      <c r="AG3" s="336"/>
      <c r="AH3" s="346" t="e">
        <f>IF(AND(OR(J3="العربية السورية",J3="الفلسطينية السورية"),D3="ذكر"),'إدخال البيانات'!G5,"لايوجد")</f>
        <v>#N/A</v>
      </c>
      <c r="AI3" s="346"/>
      <c r="AJ3" s="346"/>
      <c r="AK3" s="378"/>
      <c r="AL3" s="378"/>
      <c r="AM3" s="199"/>
      <c r="AN3" s="199"/>
      <c r="AO3" s="199" t="s">
        <v>95</v>
      </c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 t="s">
        <v>95</v>
      </c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</row>
    <row r="4" spans="1:79" s="65" customFormat="1" ht="21" customHeight="1" thickBot="1" x14ac:dyDescent="0.3">
      <c r="A4" s="362" t="s">
        <v>96</v>
      </c>
      <c r="B4" s="362"/>
      <c r="C4" s="362"/>
      <c r="D4" s="363" t="e">
        <f>'إدخال البيانات'!E10</f>
        <v>#N/A</v>
      </c>
      <c r="E4" s="363"/>
      <c r="F4" s="363"/>
      <c r="G4" s="344" t="s">
        <v>97</v>
      </c>
      <c r="H4" s="344"/>
      <c r="I4" s="344"/>
      <c r="J4" s="343" t="e">
        <f>'إدخال البيانات'!F10</f>
        <v>#N/A</v>
      </c>
      <c r="K4" s="343"/>
      <c r="L4" s="343"/>
      <c r="M4" s="344" t="s">
        <v>98</v>
      </c>
      <c r="N4" s="344"/>
      <c r="O4" s="344"/>
      <c r="P4" s="347" t="e">
        <f>'إدخال البيانات'!G10</f>
        <v>#N/A</v>
      </c>
      <c r="Q4" s="347"/>
      <c r="R4" s="347"/>
      <c r="S4" s="344" t="s">
        <v>99</v>
      </c>
      <c r="T4" s="344"/>
      <c r="U4" s="344"/>
      <c r="V4" s="385">
        <f>'إدخال البيانات'!E5</f>
        <v>0</v>
      </c>
      <c r="W4" s="385"/>
      <c r="X4" s="385"/>
      <c r="Y4" s="344" t="s">
        <v>100</v>
      </c>
      <c r="Z4" s="344"/>
      <c r="AA4" s="344"/>
      <c r="AB4" s="385">
        <f>'إدخال البيانات'!D5</f>
        <v>0</v>
      </c>
      <c r="AC4" s="385" t="e">
        <f>#REF!</f>
        <v>#REF!</v>
      </c>
      <c r="AD4" s="385"/>
      <c r="AE4" s="344" t="s">
        <v>34</v>
      </c>
      <c r="AF4" s="344"/>
      <c r="AG4" s="344"/>
      <c r="AH4" s="379">
        <f>'إدخال البيانات'!F5</f>
        <v>0</v>
      </c>
      <c r="AI4" s="380"/>
      <c r="AJ4" s="380"/>
      <c r="AK4" s="380"/>
      <c r="AL4" s="380"/>
      <c r="AM4" s="199"/>
      <c r="AN4" s="199"/>
      <c r="AO4" s="200" t="s">
        <v>101</v>
      </c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8"/>
      <c r="BD4" s="199"/>
      <c r="BE4" s="200" t="s">
        <v>101</v>
      </c>
      <c r="BO4" s="64"/>
      <c r="BP4" s="64"/>
      <c r="BQ4" s="173"/>
      <c r="BR4" s="64"/>
      <c r="BS4" s="64"/>
      <c r="BT4" s="64"/>
      <c r="BU4" s="64"/>
      <c r="BV4" s="64"/>
      <c r="BW4" s="64"/>
      <c r="BX4" s="64"/>
      <c r="BY4" s="64"/>
    </row>
    <row r="5" spans="1:79" s="65" customFormat="1" ht="21" customHeight="1" thickTop="1" thickBot="1" x14ac:dyDescent="0.3">
      <c r="A5" s="330" t="s">
        <v>102</v>
      </c>
      <c r="B5" s="331"/>
      <c r="C5" s="332"/>
      <c r="D5" s="337"/>
      <c r="E5" s="338"/>
      <c r="F5" s="338"/>
      <c r="G5" s="338"/>
      <c r="H5" s="338"/>
      <c r="I5" s="338"/>
      <c r="J5" s="338"/>
      <c r="K5" s="338"/>
      <c r="L5" s="339"/>
      <c r="M5" s="344" t="s">
        <v>103</v>
      </c>
      <c r="N5" s="344"/>
      <c r="O5" s="344"/>
      <c r="P5" s="347" t="e">
        <f>VLOOKUP($D$1,ورقة2!$A$2:$U$2564,15,0)</f>
        <v>#N/A</v>
      </c>
      <c r="Q5" s="347"/>
      <c r="R5" s="347"/>
      <c r="S5" s="344" t="s">
        <v>104</v>
      </c>
      <c r="T5" s="344"/>
      <c r="U5" s="344"/>
      <c r="V5" s="345" t="e">
        <f>VLOOKUP($D$1,ورقة2!$A$2:$U$2564,16,0)</f>
        <v>#N/A</v>
      </c>
      <c r="W5" s="345"/>
      <c r="X5" s="345"/>
      <c r="Y5" s="344" t="s">
        <v>105</v>
      </c>
      <c r="Z5" s="344"/>
      <c r="AA5" s="344"/>
      <c r="AB5" s="347" t="e">
        <f>VLOOKUP($D$1,ورقة2!$A$2:$U$2564,17,0)</f>
        <v>#N/A</v>
      </c>
      <c r="AC5" s="347"/>
      <c r="AD5" s="347"/>
      <c r="AE5" s="34"/>
      <c r="AF5" s="34"/>
      <c r="AG5" s="34"/>
      <c r="AH5" s="38"/>
      <c r="AI5" s="38"/>
      <c r="AJ5" s="38"/>
      <c r="AK5" s="39"/>
      <c r="AL5" s="39"/>
      <c r="AM5" s="199"/>
      <c r="AN5" s="199"/>
      <c r="AO5" s="199" t="s">
        <v>106</v>
      </c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 t="s">
        <v>106</v>
      </c>
      <c r="BL5" s="65">
        <v>1</v>
      </c>
      <c r="BN5" s="65" t="s">
        <v>107</v>
      </c>
      <c r="BO5" s="64"/>
      <c r="BP5" s="64"/>
      <c r="BQ5" s="64"/>
      <c r="BR5" s="64"/>
      <c r="BS5" s="64" t="e">
        <f>IF(AND(BS6="",BS7="",BS8="",BS9="",BS10="",BS11=""),"",BL5)</f>
        <v>#N/A</v>
      </c>
      <c r="BT5" s="64" t="e">
        <f>IF(AND(BT6="",BT7="",BT8="",BT9="",BT10="",BT11=""),"",BL5)</f>
        <v>#N/A</v>
      </c>
      <c r="BU5" s="64"/>
      <c r="BV5" s="173"/>
      <c r="BW5" s="64"/>
      <c r="BX5" s="64"/>
      <c r="BY5" s="64"/>
    </row>
    <row r="6" spans="1:79" s="65" customFormat="1" ht="5.25" customHeight="1" thickBot="1" x14ac:dyDescent="0.3">
      <c r="A6" s="208"/>
      <c r="B6" s="208"/>
      <c r="C6" s="208"/>
      <c r="D6" s="206"/>
      <c r="E6" s="206"/>
      <c r="F6" s="206"/>
      <c r="G6" s="206"/>
      <c r="H6" s="206"/>
      <c r="AK6" s="34"/>
      <c r="AL6" s="34"/>
      <c r="AM6" s="201"/>
      <c r="AN6" s="201"/>
      <c r="AO6" s="199" t="s">
        <v>108</v>
      </c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 t="s">
        <v>108</v>
      </c>
      <c r="BK6" s="65" t="e">
        <f>IF(BR6="م",BL6,"")</f>
        <v>#N/A</v>
      </c>
      <c r="BL6" s="172">
        <v>2</v>
      </c>
      <c r="BM6" s="172">
        <v>1</v>
      </c>
      <c r="BN6" s="172" t="s">
        <v>109</v>
      </c>
      <c r="BO6" s="64" t="s">
        <v>110</v>
      </c>
      <c r="BP6" s="64" t="s">
        <v>111</v>
      </c>
      <c r="BQ6" s="64" t="str">
        <f t="shared" ref="BQ6:BQ11" si="0">IFERROR(VLOOKUP(BL6,$G$9:$T$21,13,0),"")</f>
        <v/>
      </c>
      <c r="BR6" s="174" t="e">
        <f>IF(VLOOKUP($D$1,ورقة4!$A$3:$AV$1564,3,0)=0,"",(VLOOKUP($D$1,ورقة4!$A$3:$AV$1564,3,0)))</f>
        <v>#N/A</v>
      </c>
      <c r="BS6" s="173" t="e">
        <f t="shared" ref="BS6:BS11" si="1">IF(BR6="م",BL6,"")</f>
        <v>#N/A</v>
      </c>
      <c r="BT6" s="64" t="e">
        <f t="shared" ref="BT6:BT11" si="2">IF(BR6="","",BL6)</f>
        <v>#N/A</v>
      </c>
      <c r="BU6" s="64"/>
      <c r="BV6" s="64"/>
      <c r="BW6" s="64"/>
      <c r="BX6" s="61"/>
      <c r="BY6" s="64"/>
    </row>
    <row r="7" spans="1:79" ht="26.25" customHeight="1" thickTop="1" thickBot="1" x14ac:dyDescent="0.45">
      <c r="J7" s="349" t="e">
        <f>IF(D2="مستنفذ","استنفذت فرص التسجيل بسبب رسوبك لمدة ثلاث سنوات متتالية","")</f>
        <v>#N/A</v>
      </c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156"/>
      <c r="AC7" s="381" t="s">
        <v>112</v>
      </c>
      <c r="AD7" s="382"/>
      <c r="AE7" s="382"/>
      <c r="AF7" s="382"/>
      <c r="AG7" s="383"/>
      <c r="AH7" s="372" t="e">
        <f>IF(D2="الرابعة حديث",50000,0)</f>
        <v>#N/A</v>
      </c>
      <c r="AI7" s="373"/>
      <c r="AJ7" s="374"/>
      <c r="AL7" s="34"/>
      <c r="AM7" s="201"/>
      <c r="AN7" s="201"/>
      <c r="AO7" s="199" t="s">
        <v>652</v>
      </c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198"/>
      <c r="BD7" s="202"/>
      <c r="BE7" s="199" t="s">
        <v>113</v>
      </c>
      <c r="BK7" s="65" t="e">
        <f t="shared" ref="BK7:BK42" si="3">IF(BR7="م",BL7,"")</f>
        <v>#N/A</v>
      </c>
      <c r="BL7" s="65">
        <v>3</v>
      </c>
      <c r="BM7" s="172">
        <v>2</v>
      </c>
      <c r="BN7" s="172" t="s">
        <v>114</v>
      </c>
      <c r="BO7" s="64" t="s">
        <v>110</v>
      </c>
      <c r="BP7" s="64" t="s">
        <v>111</v>
      </c>
      <c r="BQ7" s="64" t="str">
        <f t="shared" si="0"/>
        <v/>
      </c>
      <c r="BR7" s="175" t="e">
        <f>IF(VLOOKUP($D$1,ورقة4!$A$3:$AV$1564,4,0)=0,"",(VLOOKUP($D$1,ورقة4!$A$3:$AV$1564,4,0)))</f>
        <v>#N/A</v>
      </c>
      <c r="BS7" s="173" t="e">
        <f t="shared" si="1"/>
        <v>#N/A</v>
      </c>
      <c r="BT7" s="64" t="e">
        <f t="shared" si="2"/>
        <v>#N/A</v>
      </c>
      <c r="BU7" s="64"/>
      <c r="BX7" s="64"/>
      <c r="BY7" s="64"/>
      <c r="BZ7" s="65"/>
      <c r="CA7" s="65"/>
    </row>
    <row r="8" spans="1:79" ht="30.75" customHeight="1" thickTop="1" x14ac:dyDescent="0.3">
      <c r="H8" s="208"/>
      <c r="J8" s="164" t="s">
        <v>115</v>
      </c>
      <c r="K8" s="350" t="s">
        <v>116</v>
      </c>
      <c r="L8" s="350"/>
      <c r="M8" s="350"/>
      <c r="N8" s="350"/>
      <c r="O8" s="350"/>
      <c r="P8" s="350"/>
      <c r="Q8" s="350"/>
      <c r="R8" s="350"/>
      <c r="S8" s="350"/>
      <c r="T8" s="350"/>
      <c r="V8" s="387" t="s">
        <v>117</v>
      </c>
      <c r="W8" s="387"/>
      <c r="X8" s="387"/>
      <c r="Y8" s="387"/>
      <c r="Z8" s="387"/>
      <c r="AA8" s="387"/>
      <c r="AB8" s="156"/>
      <c r="AC8" s="352" t="s">
        <v>118</v>
      </c>
      <c r="AD8" s="353"/>
      <c r="AE8" s="353"/>
      <c r="AF8" s="353"/>
      <c r="AG8" s="353"/>
      <c r="AH8" s="334" t="e">
        <f>IF(AC20="ضعف الرسوم",SUM(I10:I30)*2,SUM(I10:I30))</f>
        <v>#N/A</v>
      </c>
      <c r="AI8" s="334"/>
      <c r="AJ8" s="335"/>
      <c r="AM8" s="202"/>
      <c r="AN8" s="202"/>
      <c r="AO8" s="202" t="s">
        <v>119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199"/>
      <c r="BD8" s="202"/>
      <c r="BE8" s="202"/>
      <c r="BK8" s="65" t="e">
        <f t="shared" si="3"/>
        <v>#N/A</v>
      </c>
      <c r="BL8" s="172">
        <v>4</v>
      </c>
      <c r="BM8" s="172">
        <v>3</v>
      </c>
      <c r="BN8" s="172" t="s">
        <v>120</v>
      </c>
      <c r="BO8" s="64" t="s">
        <v>110</v>
      </c>
      <c r="BP8" s="64" t="s">
        <v>111</v>
      </c>
      <c r="BQ8" s="64" t="str">
        <f t="shared" si="0"/>
        <v/>
      </c>
      <c r="BR8" s="175" t="e">
        <f>IF(VLOOKUP($D$1,ورقة4!$A$3:$AV$1564,5,0)=0,"",(VLOOKUP($D$1,ورقة4!$A$3:$AV$1564,5,0)))</f>
        <v>#N/A</v>
      </c>
      <c r="BS8" s="173" t="e">
        <f t="shared" si="1"/>
        <v>#N/A</v>
      </c>
      <c r="BT8" s="64" t="e">
        <f t="shared" si="2"/>
        <v>#N/A</v>
      </c>
      <c r="BU8" s="64"/>
      <c r="BX8" s="61"/>
      <c r="BY8" s="64"/>
      <c r="BZ8" s="65"/>
      <c r="CA8" s="65"/>
    </row>
    <row r="9" spans="1:79" ht="23.25" customHeight="1" thickBot="1" x14ac:dyDescent="0.35">
      <c r="A9" s="226"/>
      <c r="B9" s="226"/>
      <c r="C9" s="226"/>
      <c r="D9" s="226"/>
      <c r="E9" s="226"/>
      <c r="F9" s="226" t="str">
        <f>IF(AND(T9=1,S9="ج"),H9,"")</f>
        <v/>
      </c>
      <c r="G9" s="226" t="str">
        <f t="shared" ref="G9:G29" si="4">IFERROR(SMALL($BT$5:$BT$54,BL5),"")</f>
        <v/>
      </c>
      <c r="H9" s="226" t="str">
        <f t="shared" ref="H9:H29" si="5">G9</f>
        <v/>
      </c>
      <c r="J9" s="165"/>
      <c r="K9" s="351" t="str">
        <f>IFERROR(VLOOKUP(G9,$BL$4:$BN$54,3,0),"")</f>
        <v/>
      </c>
      <c r="L9" s="351"/>
      <c r="M9" s="351"/>
      <c r="N9" s="351"/>
      <c r="O9" s="351"/>
      <c r="P9" s="351"/>
      <c r="Q9" s="351"/>
      <c r="R9" s="351"/>
      <c r="S9" s="74" t="str">
        <f t="shared" ref="S9:S28" si="6">IFERROR(IF(AND($D$2="الأولى حديث",G9&gt;7,$BZ$25&gt;6),"",IF(VLOOKUP(K9,$BN$5:$BR$54,5,0)=0,"",VLOOKUP(K9,$BN$5:$BR$54,5,0))),"")</f>
        <v/>
      </c>
      <c r="T9" s="75"/>
      <c r="U9" s="156"/>
      <c r="V9" s="387"/>
      <c r="W9" s="387"/>
      <c r="X9" s="387"/>
      <c r="Y9" s="387"/>
      <c r="Z9" s="387"/>
      <c r="AA9" s="387"/>
      <c r="AB9" s="156"/>
      <c r="AC9" s="352" t="s">
        <v>121</v>
      </c>
      <c r="AD9" s="353"/>
      <c r="AE9" s="353"/>
      <c r="AF9" s="353"/>
      <c r="AG9" s="353"/>
      <c r="AH9" s="334">
        <f>IF(AH10&lt;&gt;0,37000,0)</f>
        <v>0</v>
      </c>
      <c r="AI9" s="334"/>
      <c r="AJ9" s="335"/>
      <c r="AK9" s="35"/>
      <c r="AM9" s="202"/>
      <c r="AN9" s="202"/>
      <c r="AO9" s="203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198"/>
      <c r="BD9" s="202"/>
      <c r="BE9" s="202"/>
      <c r="BK9" s="65" t="e">
        <f t="shared" si="3"/>
        <v>#N/A</v>
      </c>
      <c r="BL9" s="65">
        <v>5</v>
      </c>
      <c r="BM9" s="172">
        <v>4</v>
      </c>
      <c r="BN9" s="172" t="s">
        <v>122</v>
      </c>
      <c r="BO9" s="64" t="s">
        <v>110</v>
      </c>
      <c r="BP9" s="64" t="s">
        <v>111</v>
      </c>
      <c r="BQ9" s="64" t="str">
        <f t="shared" si="0"/>
        <v/>
      </c>
      <c r="BR9" s="175" t="e">
        <f>IF(VLOOKUP($D$1,ورقة4!$A$3:$AV$1564,6,0)=0,"",(VLOOKUP($D$1,ورقة4!$A$3:$AV$1564,6,0)))</f>
        <v>#N/A</v>
      </c>
      <c r="BS9" s="173" t="e">
        <f t="shared" si="1"/>
        <v>#N/A</v>
      </c>
      <c r="BT9" s="64" t="e">
        <f t="shared" si="2"/>
        <v>#N/A</v>
      </c>
      <c r="BU9" s="64"/>
      <c r="BX9" s="64"/>
      <c r="BY9" s="64"/>
      <c r="BZ9" s="65"/>
      <c r="CA9" s="65"/>
    </row>
    <row r="10" spans="1:79" ht="23.25" customHeight="1" thickTop="1" x14ac:dyDescent="0.3">
      <c r="A10" s="226"/>
      <c r="B10" s="226"/>
      <c r="C10" s="226">
        <f>IF(D10&gt;0,1,0)</f>
        <v>0</v>
      </c>
      <c r="D10" s="226">
        <f>IF(E10&gt;0,1,0)</f>
        <v>0</v>
      </c>
      <c r="E10" s="227">
        <f t="shared" ref="E10:E27" si="7">IF(I10&lt;&gt;$B$11,I10,0)</f>
        <v>0</v>
      </c>
      <c r="F10" s="226" t="str">
        <f>IF(OR(H10=1,H10=8,H10=14,H10=21,H10=27,H10=33,H10=310,H10=45),H10,IF(AND(T10=1,OR(S10="ج",S10="ر1",S10="ر2",S10="A")),H10,""))</f>
        <v/>
      </c>
      <c r="G10" s="226" t="str">
        <f t="shared" si="4"/>
        <v/>
      </c>
      <c r="H10" s="226" t="str">
        <f t="shared" si="5"/>
        <v/>
      </c>
      <c r="I10" s="69" t="b">
        <f>IF(AND(S10="A",T10=1),50000,IF(OR(S10="ج",S10="ر1",S10="ر2"),IF(T10=1,IF($D$5=$AO$7,0,IF(OR($D$5=$AO$1,$D$5=$AO$2,$D$5=$AO$5,$D$5=$AO$8),IF(S10="ج",20000,IF(S10="ر1",28000,IF(S10="ر2",36000,""))),IF(OR($D$5=$AO$3,$D$5=$AO$6),IF(S10="ج",12500,IF(S10="ر1",17500,IF(S10="ر2",22500,""))),IF($D$5=$AO$4,500,IF(S10="ج",25000,IF(S10="ر1",35000,IF(S10="ر2",45000,""))))))))))</f>
        <v>0</v>
      </c>
      <c r="J10" s="165" t="str">
        <f>IF(IFERROR(VLOOKUP(H10,$BL$4:$BN$54,2,0),"")=0,"",IFERROR(VLOOKUP(H10,$BL$4:$BN$54,2,0),""))</f>
        <v/>
      </c>
      <c r="K10" s="340" t="str">
        <f t="shared" ref="K10:K27" si="8">IFERROR(VLOOKUP(H10,$BL$4:$BN$54,3,0),"")</f>
        <v/>
      </c>
      <c r="L10" s="341"/>
      <c r="M10" s="341"/>
      <c r="N10" s="341"/>
      <c r="O10" s="341"/>
      <c r="P10" s="341"/>
      <c r="Q10" s="341"/>
      <c r="R10" s="342"/>
      <c r="S10" s="74" t="str">
        <f>IFERROR(IF(AND($D$2="الأولى حديث",G10&gt;7,$BZ$25&gt;6),"",IF(VLOOKUP(K10,$BN$5:$BR$54,5,0)=0,"",VLOOKUP(K10,$BN$5:$BR$54,5,0))),"")</f>
        <v/>
      </c>
      <c r="T10" s="76"/>
      <c r="U10" s="156"/>
      <c r="V10" s="355" t="s">
        <v>85</v>
      </c>
      <c r="W10" s="355"/>
      <c r="X10" s="355"/>
      <c r="Y10" s="355"/>
      <c r="Z10" s="355"/>
      <c r="AA10" s="355"/>
      <c r="AB10" s="156"/>
      <c r="AC10" s="352" t="s">
        <v>123</v>
      </c>
      <c r="AD10" s="353"/>
      <c r="AE10" s="353"/>
      <c r="AF10" s="353"/>
      <c r="AG10" s="353"/>
      <c r="AH10" s="334">
        <f>IF(AB19&gt;0,COUNT(U13:U19)*15000,IF(D5=AO4,COUNT(U13:U19)*15000,IF(OR(D5=AO3,D5=AO6),COUNT(U13:U19)*15000,IF(OR(D5=AO1,D5=AO2,D5=AO8,D5=AO5),COUNT(U13:U19)*15000,COUNT(U13:U19)*15000))))</f>
        <v>0</v>
      </c>
      <c r="AI10" s="334"/>
      <c r="AJ10" s="335"/>
      <c r="AK10" s="40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K10" s="65" t="e">
        <f t="shared" si="3"/>
        <v>#N/A</v>
      </c>
      <c r="BL10" s="172">
        <v>6</v>
      </c>
      <c r="BM10" s="172">
        <v>5</v>
      </c>
      <c r="BN10" s="172" t="s">
        <v>124</v>
      </c>
      <c r="BO10" s="64" t="s">
        <v>110</v>
      </c>
      <c r="BP10" s="64" t="s">
        <v>111</v>
      </c>
      <c r="BQ10" s="64" t="str">
        <f t="shared" si="0"/>
        <v/>
      </c>
      <c r="BR10" s="175" t="e">
        <f>IF(VLOOKUP($D$1,ورقة4!$A$3:$AV$1564,7,0)=0,"",(VLOOKUP($D$1,ورقة4!$A$3:$AV$1564,7,0)))</f>
        <v>#N/A</v>
      </c>
      <c r="BS10" s="173" t="e">
        <f t="shared" si="1"/>
        <v>#N/A</v>
      </c>
      <c r="BT10" s="64" t="e">
        <f t="shared" si="2"/>
        <v>#N/A</v>
      </c>
      <c r="BU10" s="64"/>
      <c r="BX10" s="61"/>
      <c r="BY10" s="64"/>
      <c r="BZ10" s="65"/>
      <c r="CA10" s="65"/>
    </row>
    <row r="11" spans="1:79" ht="23.25" customHeight="1" thickBot="1" x14ac:dyDescent="0.35">
      <c r="A11" s="226"/>
      <c r="B11" s="226" t="b">
        <v>0</v>
      </c>
      <c r="C11" s="226">
        <f>D10+D11</f>
        <v>0</v>
      </c>
      <c r="D11" s="226">
        <f t="shared" ref="D11:D27" si="9">IF(E11&gt;0,1,0)</f>
        <v>0</v>
      </c>
      <c r="E11" s="227">
        <f t="shared" si="7"/>
        <v>0</v>
      </c>
      <c r="F11" s="226" t="str">
        <f t="shared" ref="F11:F29" si="10">IF(AND(T11=1,OR(S11="ج",S11="ر1",S11="ر2",S11="A")),H11,"")</f>
        <v/>
      </c>
      <c r="G11" s="226" t="str">
        <f t="shared" si="4"/>
        <v/>
      </c>
      <c r="H11" s="226" t="str">
        <f t="shared" si="5"/>
        <v/>
      </c>
      <c r="I11" s="69" t="b">
        <f t="shared" ref="I11:I31" si="11">IF(AND(S11="A",T11=1),50000,IF(OR(S11="ج",S11="ر1",S11="ر2"),IF(T11=1,IF($D$5=$AO$7,0,IF(OR($D$5=$AO$1,$D$5=$AO$2,$D$5=$AO$5,$D$5=$AO$8),IF(S11="ج",20000,IF(S11="ر1",28000,IF(S11="ر2",36000,""))),IF(OR($D$5=$AO$3,$D$5=$AO$6),IF(S11="ج",12500,IF(S11="ر1",17500,IF(S11="ر2",22500,""))),IF($D$5=$AO$4,500,IF(S11="ج",25000,IF(S11="ر1",35000,IF(S11="ر2",45000,""))))))))))</f>
        <v>0</v>
      </c>
      <c r="J11" s="165" t="str">
        <f>IF(IFERROR(VLOOKUP(H11,$BL$4:$BN$54,2,0),"")=0,"",IFERROR(VLOOKUP(H11,$BL$4:$BN$54,2,0),""))</f>
        <v/>
      </c>
      <c r="K11" s="340" t="str">
        <f t="shared" si="8"/>
        <v/>
      </c>
      <c r="L11" s="341"/>
      <c r="M11" s="341"/>
      <c r="N11" s="341"/>
      <c r="O11" s="341"/>
      <c r="P11" s="341"/>
      <c r="Q11" s="341"/>
      <c r="R11" s="342"/>
      <c r="S11" s="74" t="str">
        <f t="shared" si="6"/>
        <v/>
      </c>
      <c r="T11" s="76"/>
      <c r="U11" s="196"/>
      <c r="V11" s="355"/>
      <c r="W11" s="355"/>
      <c r="X11" s="355"/>
      <c r="Y11" s="355"/>
      <c r="Z11" s="355"/>
      <c r="AA11" s="355"/>
      <c r="AB11" s="156"/>
      <c r="AC11" s="352" t="s">
        <v>125</v>
      </c>
      <c r="AD11" s="353"/>
      <c r="AE11" s="353"/>
      <c r="AF11" s="353"/>
      <c r="AG11" s="353"/>
      <c r="AH11" s="334" t="e">
        <f>VLOOKUP($D$1,ورقة2!$A$2:$U$1564,17,0)</f>
        <v>#N/A</v>
      </c>
      <c r="AI11" s="334"/>
      <c r="AJ11" s="335"/>
      <c r="AK11" s="41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K11" s="65" t="e">
        <f t="shared" si="3"/>
        <v>#N/A</v>
      </c>
      <c r="BL11" s="65">
        <v>7</v>
      </c>
      <c r="BM11" s="172">
        <v>102</v>
      </c>
      <c r="BN11" s="172" t="str">
        <f>IF(V10=BT1,"اللغة الإنكليزية (1)","اللغة الفرنسية (1)")</f>
        <v>اللغة الإنكليزية (1)</v>
      </c>
      <c r="BO11" s="64" t="s">
        <v>110</v>
      </c>
      <c r="BP11" s="64" t="s">
        <v>111</v>
      </c>
      <c r="BQ11" s="64" t="str">
        <f t="shared" si="0"/>
        <v/>
      </c>
      <c r="BR11" s="176" t="e">
        <f>IF(VLOOKUP($D$1,ورقة4!$A$3:$AV$1564,8,0)=0,"",(VLOOKUP($D$1,ورقة4!$A$3:$AV$1564,8,0)))</f>
        <v>#N/A</v>
      </c>
      <c r="BS11" s="173" t="e">
        <f t="shared" si="1"/>
        <v>#N/A</v>
      </c>
      <c r="BT11" s="64" t="e">
        <f t="shared" si="2"/>
        <v>#N/A</v>
      </c>
      <c r="BU11" s="64"/>
      <c r="BX11" s="64"/>
      <c r="BY11" s="64"/>
      <c r="BZ11" s="65"/>
      <c r="CA11" s="65"/>
    </row>
    <row r="12" spans="1:79" ht="23.25" customHeight="1" thickBot="1" x14ac:dyDescent="0.35">
      <c r="A12" s="226"/>
      <c r="B12" s="226"/>
      <c r="C12" s="226">
        <f t="shared" ref="C12:C27" si="12">C11+D12</f>
        <v>0</v>
      </c>
      <c r="D12" s="226">
        <f t="shared" si="9"/>
        <v>0</v>
      </c>
      <c r="E12" s="227">
        <f t="shared" si="7"/>
        <v>0</v>
      </c>
      <c r="F12" s="226" t="str">
        <f t="shared" si="10"/>
        <v/>
      </c>
      <c r="G12" s="226" t="str">
        <f t="shared" si="4"/>
        <v/>
      </c>
      <c r="H12" s="226" t="str">
        <f t="shared" si="5"/>
        <v/>
      </c>
      <c r="I12" s="69" t="b">
        <f t="shared" si="11"/>
        <v>0</v>
      </c>
      <c r="J12" s="165" t="str">
        <f t="shared" ref="J12:J26" si="13">IF(IFERROR(VLOOKUP(H12,$BL$4:$BN$54,2,0),"")=0,"",IFERROR(VLOOKUP(H12,$BL$4:$BN$54,2,0),""))</f>
        <v/>
      </c>
      <c r="K12" s="340" t="str">
        <f t="shared" si="8"/>
        <v/>
      </c>
      <c r="L12" s="341"/>
      <c r="M12" s="341"/>
      <c r="N12" s="341"/>
      <c r="O12" s="341"/>
      <c r="P12" s="341"/>
      <c r="Q12" s="341"/>
      <c r="R12" s="342"/>
      <c r="S12" s="74" t="str">
        <f>IFERROR(IF(AND($D$2="الأولى حديث",G12&gt;7,$BZ$25&gt;6),"",IF(VLOOKUP(K12,$BN$5:$BR$54,5,0)=0,"",VLOOKUP(K12,$BN$5:$BR$54,5,0))),"")</f>
        <v/>
      </c>
      <c r="T12" s="76"/>
      <c r="U12" s="196"/>
      <c r="V12" s="386" t="e">
        <f>IF(D3="أنثى","منقطعة عن التسجيل في","منقطع عن التسجيل في")</f>
        <v>#N/A</v>
      </c>
      <c r="W12" s="386"/>
      <c r="X12" s="386"/>
      <c r="Y12" s="386"/>
      <c r="Z12" s="386"/>
      <c r="AA12" s="386"/>
      <c r="AB12" s="156"/>
      <c r="AC12" s="352" t="s">
        <v>126</v>
      </c>
      <c r="AD12" s="353"/>
      <c r="AE12" s="353"/>
      <c r="AF12" s="353"/>
      <c r="AG12" s="353"/>
      <c r="AH12" s="334" t="e">
        <f>SUM(AH7:AJ10)-SUM(AH11:AJ11)</f>
        <v>#N/A</v>
      </c>
      <c r="AI12" s="334"/>
      <c r="AJ12" s="335"/>
      <c r="AK12" s="41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K12" s="65" t="str">
        <f t="shared" si="3"/>
        <v/>
      </c>
      <c r="BL12" s="172">
        <v>8</v>
      </c>
      <c r="BN12" s="65" t="s">
        <v>127</v>
      </c>
      <c r="BQ12" s="64" t="str">
        <f t="shared" ref="BQ12:BQ24" si="14">IFERROR(VLOOKUP(BN12,$K$9:$T$21,10,0),"")</f>
        <v/>
      </c>
      <c r="BS12" s="173" t="e">
        <f>IF(AND(BS13="",BS14="",BS15="",BS16="",BS17=""),"",BL12)</f>
        <v>#N/A</v>
      </c>
      <c r="BT12" s="64" t="e">
        <f>IF(AND(BT13="",BT14="",BT15="",BT16="",BT17=""),"",BL12)</f>
        <v>#N/A</v>
      </c>
      <c r="BX12" s="61"/>
      <c r="BY12" s="64"/>
      <c r="BZ12" s="65"/>
      <c r="CA12" s="65"/>
    </row>
    <row r="13" spans="1:79" ht="23.25" customHeight="1" x14ac:dyDescent="0.3">
      <c r="A13" s="226"/>
      <c r="B13" s="226"/>
      <c r="C13" s="226">
        <f t="shared" si="12"/>
        <v>0</v>
      </c>
      <c r="D13" s="226">
        <f t="shared" si="9"/>
        <v>0</v>
      </c>
      <c r="E13" s="227">
        <f t="shared" si="7"/>
        <v>0</v>
      </c>
      <c r="F13" s="226" t="str">
        <f t="shared" si="10"/>
        <v/>
      </c>
      <c r="G13" s="226" t="str">
        <f t="shared" si="4"/>
        <v/>
      </c>
      <c r="H13" s="226" t="str">
        <f t="shared" si="5"/>
        <v/>
      </c>
      <c r="I13" s="69" t="b">
        <f t="shared" si="11"/>
        <v>0</v>
      </c>
      <c r="J13" s="165" t="str">
        <f t="shared" si="13"/>
        <v/>
      </c>
      <c r="K13" s="340" t="str">
        <f t="shared" si="8"/>
        <v/>
      </c>
      <c r="L13" s="341"/>
      <c r="M13" s="341"/>
      <c r="N13" s="341"/>
      <c r="O13" s="341"/>
      <c r="P13" s="341"/>
      <c r="Q13" s="341"/>
      <c r="R13" s="342"/>
      <c r="S13" s="74" t="str">
        <f t="shared" si="6"/>
        <v/>
      </c>
      <c r="T13" s="76"/>
      <c r="U13" s="196" t="str">
        <f t="shared" ref="U13:U23" si="15">IFERROR(SMALL($A$27:$A$38,BL5),"")</f>
        <v/>
      </c>
      <c r="V13" s="348" t="str">
        <f t="shared" ref="V13:V23" si="16">IFERROR(VLOOKUP(U13,$A$49:$B$60,2,0),"")</f>
        <v/>
      </c>
      <c r="W13" s="348"/>
      <c r="X13" s="348"/>
      <c r="Y13" s="348"/>
      <c r="Z13" s="348"/>
      <c r="AA13" s="348"/>
      <c r="AB13" s="156"/>
      <c r="AC13" s="352" t="s">
        <v>128</v>
      </c>
      <c r="AD13" s="353"/>
      <c r="AE13" s="353"/>
      <c r="AF13" s="353"/>
      <c r="AG13" s="353"/>
      <c r="AH13" s="356"/>
      <c r="AI13" s="356"/>
      <c r="AJ13" s="357"/>
      <c r="AK13" s="4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K13" s="65" t="e">
        <f t="shared" si="3"/>
        <v>#N/A</v>
      </c>
      <c r="BL13" s="65">
        <v>9</v>
      </c>
      <c r="BM13" s="172">
        <v>6</v>
      </c>
      <c r="BN13" s="172" t="s">
        <v>129</v>
      </c>
      <c r="BO13" s="67" t="s">
        <v>110</v>
      </c>
      <c r="BP13" s="67" t="s">
        <v>130</v>
      </c>
      <c r="BQ13" s="64" t="str">
        <f t="shared" si="14"/>
        <v/>
      </c>
      <c r="BR13" s="174" t="e">
        <f>IF(VLOOKUP($D$1,ورقة4!$A$3:$AV$1564,9,0)=0,"",(VLOOKUP($D$1,ورقة4!$A$3:$AV$1564,9,0)))</f>
        <v>#N/A</v>
      </c>
      <c r="BS13" s="173" t="e">
        <f>IF(BR13="م",BL13,"")</f>
        <v>#N/A</v>
      </c>
      <c r="BT13" s="64" t="e">
        <f>IF(BR13="","",BL13)</f>
        <v>#N/A</v>
      </c>
      <c r="BX13" s="64"/>
      <c r="BY13" s="64"/>
      <c r="BZ13" s="65"/>
      <c r="CA13" s="65"/>
    </row>
    <row r="14" spans="1:79" ht="23.25" customHeight="1" x14ac:dyDescent="0.3">
      <c r="A14" s="226"/>
      <c r="B14" s="226"/>
      <c r="C14" s="226">
        <f t="shared" si="12"/>
        <v>0</v>
      </c>
      <c r="D14" s="226">
        <f t="shared" si="9"/>
        <v>0</v>
      </c>
      <c r="E14" s="227">
        <f t="shared" si="7"/>
        <v>0</v>
      </c>
      <c r="F14" s="226" t="str">
        <f t="shared" si="10"/>
        <v/>
      </c>
      <c r="G14" s="226" t="str">
        <f t="shared" si="4"/>
        <v/>
      </c>
      <c r="H14" s="226" t="str">
        <f t="shared" si="5"/>
        <v/>
      </c>
      <c r="I14" s="69" t="b">
        <f t="shared" si="11"/>
        <v>0</v>
      </c>
      <c r="J14" s="165" t="str">
        <f t="shared" si="13"/>
        <v/>
      </c>
      <c r="K14" s="340" t="str">
        <f t="shared" si="8"/>
        <v/>
      </c>
      <c r="L14" s="341"/>
      <c r="M14" s="341"/>
      <c r="N14" s="341"/>
      <c r="O14" s="341"/>
      <c r="P14" s="341"/>
      <c r="Q14" s="341"/>
      <c r="R14" s="342"/>
      <c r="S14" s="74" t="str">
        <f t="shared" si="6"/>
        <v/>
      </c>
      <c r="T14" s="76"/>
      <c r="U14" s="196" t="str">
        <f t="shared" si="15"/>
        <v/>
      </c>
      <c r="V14" s="348" t="str">
        <f t="shared" si="16"/>
        <v/>
      </c>
      <c r="W14" s="348"/>
      <c r="X14" s="348"/>
      <c r="Y14" s="348"/>
      <c r="Z14" s="348"/>
      <c r="AA14" s="348"/>
      <c r="AB14" s="156"/>
      <c r="AC14" s="352" t="s">
        <v>131</v>
      </c>
      <c r="AD14" s="353"/>
      <c r="AE14" s="353"/>
      <c r="AF14" s="353"/>
      <c r="AG14" s="353"/>
      <c r="AH14" s="334" t="e">
        <f>IF(OR(AH12&lt;10000,D5=AO4,AH19=2,AH19=1),AH12,IF(AH13="نعم",AE25+AE26/2,AH12))</f>
        <v>#N/A</v>
      </c>
      <c r="AI14" s="334"/>
      <c r="AJ14" s="335"/>
      <c r="AK14" s="4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K14" s="65" t="e">
        <f t="shared" si="3"/>
        <v>#N/A</v>
      </c>
      <c r="BL14" s="172">
        <v>10</v>
      </c>
      <c r="BM14" s="172">
        <v>7</v>
      </c>
      <c r="BN14" s="172" t="s">
        <v>132</v>
      </c>
      <c r="BO14" s="67" t="s">
        <v>110</v>
      </c>
      <c r="BP14" s="67" t="s">
        <v>130</v>
      </c>
      <c r="BQ14" s="64" t="str">
        <f t="shared" si="14"/>
        <v/>
      </c>
      <c r="BR14" s="175" t="e">
        <f>IF(VLOOKUP($D$1,ورقة4!$A$3:$AV$1564,10,0)=0,"",(VLOOKUP($D$1,ورقة4!$A$3:$AV$1564,10,0)))</f>
        <v>#N/A</v>
      </c>
      <c r="BS14" s="173" t="e">
        <f>IF(BR14="م",BL14,"")</f>
        <v>#N/A</v>
      </c>
      <c r="BT14" s="64" t="e">
        <f>IF(BR14="","",BL14)</f>
        <v>#N/A</v>
      </c>
      <c r="BX14" s="61"/>
      <c r="BY14" s="64"/>
      <c r="BZ14" s="65"/>
      <c r="CA14" s="65"/>
    </row>
    <row r="15" spans="1:79" ht="23.25" customHeight="1" x14ac:dyDescent="0.3">
      <c r="A15" s="226"/>
      <c r="B15" s="226"/>
      <c r="C15" s="226">
        <f t="shared" si="12"/>
        <v>0</v>
      </c>
      <c r="D15" s="226">
        <f t="shared" si="9"/>
        <v>0</v>
      </c>
      <c r="E15" s="227">
        <f t="shared" si="7"/>
        <v>0</v>
      </c>
      <c r="F15" s="226" t="str">
        <f t="shared" si="10"/>
        <v/>
      </c>
      <c r="G15" s="226" t="str">
        <f t="shared" si="4"/>
        <v/>
      </c>
      <c r="H15" s="226" t="str">
        <f t="shared" si="5"/>
        <v/>
      </c>
      <c r="I15" s="69" t="b">
        <f t="shared" si="11"/>
        <v>0</v>
      </c>
      <c r="J15" s="165" t="str">
        <f t="shared" si="13"/>
        <v/>
      </c>
      <c r="K15" s="340" t="str">
        <f t="shared" si="8"/>
        <v/>
      </c>
      <c r="L15" s="341"/>
      <c r="M15" s="341"/>
      <c r="N15" s="341"/>
      <c r="O15" s="341"/>
      <c r="P15" s="341"/>
      <c r="Q15" s="341"/>
      <c r="R15" s="342"/>
      <c r="S15" s="74" t="str">
        <f t="shared" si="6"/>
        <v/>
      </c>
      <c r="T15" s="76"/>
      <c r="U15" s="196" t="str">
        <f t="shared" si="15"/>
        <v/>
      </c>
      <c r="V15" s="348" t="str">
        <f t="shared" si="16"/>
        <v/>
      </c>
      <c r="W15" s="348"/>
      <c r="X15" s="348"/>
      <c r="Y15" s="348"/>
      <c r="Z15" s="348"/>
      <c r="AA15" s="348"/>
      <c r="AB15" s="156"/>
      <c r="AC15" s="352" t="s">
        <v>133</v>
      </c>
      <c r="AD15" s="353"/>
      <c r="AE15" s="353"/>
      <c r="AF15" s="353"/>
      <c r="AG15" s="353"/>
      <c r="AH15" s="334" t="e">
        <f>IF(OR(D5=BE4,D5=BE7),0,AH12-AH14)</f>
        <v>#N/A</v>
      </c>
      <c r="AI15" s="334"/>
      <c r="AJ15" s="335"/>
      <c r="AK15" s="4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K15" s="65" t="e">
        <f t="shared" si="3"/>
        <v>#N/A</v>
      </c>
      <c r="BL15" s="65">
        <v>11</v>
      </c>
      <c r="BM15" s="172">
        <v>8</v>
      </c>
      <c r="BN15" s="172" t="s">
        <v>134</v>
      </c>
      <c r="BO15" s="67" t="s">
        <v>110</v>
      </c>
      <c r="BP15" s="67" t="s">
        <v>130</v>
      </c>
      <c r="BQ15" s="64" t="str">
        <f t="shared" si="14"/>
        <v/>
      </c>
      <c r="BR15" s="175" t="e">
        <f>IF(VLOOKUP($D$1,ورقة4!$A$3:$AV$1564,11,0)=0,"",(VLOOKUP($D$1,ورقة4!$A$3:$AV$1564,11,0)))</f>
        <v>#N/A</v>
      </c>
      <c r="BS15" s="173" t="e">
        <f>IF(BR15="م",BL15,"")</f>
        <v>#N/A</v>
      </c>
      <c r="BT15" s="64" t="e">
        <f>IF(BR15="","",BL15)</f>
        <v>#N/A</v>
      </c>
      <c r="BX15" s="64"/>
      <c r="BY15" s="64"/>
      <c r="BZ15" s="65"/>
      <c r="CA15" s="65"/>
    </row>
    <row r="16" spans="1:79" ht="23.25" customHeight="1" x14ac:dyDescent="0.3">
      <c r="A16" s="226"/>
      <c r="B16" s="226"/>
      <c r="C16" s="226">
        <f t="shared" si="12"/>
        <v>0</v>
      </c>
      <c r="D16" s="226">
        <f t="shared" si="9"/>
        <v>0</v>
      </c>
      <c r="E16" s="227">
        <f t="shared" si="7"/>
        <v>0</v>
      </c>
      <c r="F16" s="226" t="str">
        <f t="shared" si="10"/>
        <v/>
      </c>
      <c r="G16" s="226" t="str">
        <f t="shared" si="4"/>
        <v/>
      </c>
      <c r="H16" s="226" t="str">
        <f t="shared" si="5"/>
        <v/>
      </c>
      <c r="I16" s="69" t="b">
        <f t="shared" si="11"/>
        <v>0</v>
      </c>
      <c r="J16" s="165" t="str">
        <f>IF(IFERROR(VLOOKUP(H16,$BL$4:$BN$54,2,0),"")=0,"",IFERROR(VLOOKUP(H16,$BL$4:$BN$54,2,0),""))</f>
        <v/>
      </c>
      <c r="K16" s="340" t="str">
        <f t="shared" si="8"/>
        <v/>
      </c>
      <c r="L16" s="341"/>
      <c r="M16" s="341"/>
      <c r="N16" s="341"/>
      <c r="O16" s="341"/>
      <c r="P16" s="341"/>
      <c r="Q16" s="341"/>
      <c r="R16" s="342"/>
      <c r="S16" s="74" t="str">
        <f t="shared" si="6"/>
        <v/>
      </c>
      <c r="T16" s="76"/>
      <c r="U16" s="196" t="str">
        <f t="shared" si="15"/>
        <v/>
      </c>
      <c r="V16" s="348" t="str">
        <f t="shared" si="16"/>
        <v/>
      </c>
      <c r="W16" s="348"/>
      <c r="X16" s="348"/>
      <c r="Y16" s="348"/>
      <c r="Z16" s="348"/>
      <c r="AA16" s="348"/>
      <c r="AB16" s="156"/>
      <c r="AC16" s="352" t="s">
        <v>135</v>
      </c>
      <c r="AD16" s="353"/>
      <c r="AE16" s="353"/>
      <c r="AF16" s="353"/>
      <c r="AG16" s="353"/>
      <c r="AH16" s="334">
        <f>COUNTIFS(S9:S27,"ج",T9:T27,1)</f>
        <v>0</v>
      </c>
      <c r="AI16" s="334"/>
      <c r="AJ16" s="335"/>
      <c r="AK16" s="4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K16" s="65" t="e">
        <f t="shared" si="3"/>
        <v>#N/A</v>
      </c>
      <c r="BL16" s="172">
        <v>12</v>
      </c>
      <c r="BM16" s="172">
        <v>9</v>
      </c>
      <c r="BN16" s="172" t="str">
        <f>IF(V10=BT1,"دراسات تجارية باللغة الإنكليزية","دراسات تجارية باللغة الفرنسية")</f>
        <v>دراسات تجارية باللغة الإنكليزية</v>
      </c>
      <c r="BO16" s="67" t="s">
        <v>110</v>
      </c>
      <c r="BP16" s="67" t="s">
        <v>130</v>
      </c>
      <c r="BQ16" s="64" t="str">
        <f t="shared" si="14"/>
        <v/>
      </c>
      <c r="BR16" s="175" t="e">
        <f>IF(VLOOKUP($D$1,ورقة4!$A$3:$AV$1564,12,0)=0,"",(VLOOKUP($D$1,ورقة4!$A$3:$AV$1564,12,0)))</f>
        <v>#N/A</v>
      </c>
      <c r="BS16" s="173" t="e">
        <f>IF(BR16="م",BL16,"")</f>
        <v>#N/A</v>
      </c>
      <c r="BT16" s="64" t="e">
        <f>IF(BR16="","",BL16)</f>
        <v>#N/A</v>
      </c>
      <c r="BU16" s="61"/>
      <c r="BV16" s="61"/>
      <c r="BX16" s="61"/>
      <c r="BY16" s="64"/>
      <c r="BZ16" s="65"/>
      <c r="CA16" s="65"/>
    </row>
    <row r="17" spans="1:79" ht="23.25" customHeight="1" thickBot="1" x14ac:dyDescent="0.35">
      <c r="A17" s="226"/>
      <c r="B17" s="226"/>
      <c r="C17" s="226">
        <f t="shared" si="12"/>
        <v>0</v>
      </c>
      <c r="D17" s="226">
        <f t="shared" si="9"/>
        <v>0</v>
      </c>
      <c r="E17" s="227">
        <f t="shared" si="7"/>
        <v>0</v>
      </c>
      <c r="F17" s="226" t="str">
        <f t="shared" si="10"/>
        <v/>
      </c>
      <c r="G17" s="226" t="str">
        <f t="shared" si="4"/>
        <v/>
      </c>
      <c r="H17" s="226" t="str">
        <f t="shared" si="5"/>
        <v/>
      </c>
      <c r="I17" s="69" t="b">
        <f t="shared" si="11"/>
        <v>0</v>
      </c>
      <c r="J17" s="165" t="str">
        <f t="shared" si="13"/>
        <v/>
      </c>
      <c r="K17" s="340" t="str">
        <f t="shared" si="8"/>
        <v/>
      </c>
      <c r="L17" s="341"/>
      <c r="M17" s="341"/>
      <c r="N17" s="341"/>
      <c r="O17" s="341"/>
      <c r="P17" s="341"/>
      <c r="Q17" s="341"/>
      <c r="R17" s="342"/>
      <c r="S17" s="74" t="str">
        <f t="shared" si="6"/>
        <v/>
      </c>
      <c r="T17" s="76"/>
      <c r="U17" s="196" t="str">
        <f t="shared" si="15"/>
        <v/>
      </c>
      <c r="V17" s="348" t="str">
        <f t="shared" si="16"/>
        <v/>
      </c>
      <c r="W17" s="348"/>
      <c r="X17" s="348"/>
      <c r="Y17" s="348"/>
      <c r="Z17" s="348"/>
      <c r="AA17" s="348"/>
      <c r="AB17" s="156"/>
      <c r="AC17" s="352" t="s">
        <v>136</v>
      </c>
      <c r="AD17" s="353"/>
      <c r="AE17" s="353"/>
      <c r="AF17" s="353"/>
      <c r="AG17" s="353"/>
      <c r="AH17" s="334">
        <f>COUNTIFS(S9:S27,"ر1",T9:T27,1)</f>
        <v>0</v>
      </c>
      <c r="AI17" s="334"/>
      <c r="AJ17" s="335"/>
      <c r="AK17" s="4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K17" s="65" t="e">
        <f t="shared" si="3"/>
        <v>#N/A</v>
      </c>
      <c r="BL17" s="65">
        <v>13</v>
      </c>
      <c r="BM17" s="172">
        <v>10</v>
      </c>
      <c r="BN17" s="172" t="s">
        <v>137</v>
      </c>
      <c r="BO17" s="67" t="s">
        <v>110</v>
      </c>
      <c r="BP17" s="67" t="s">
        <v>130</v>
      </c>
      <c r="BQ17" s="64" t="str">
        <f t="shared" si="14"/>
        <v/>
      </c>
      <c r="BR17" s="176" t="e">
        <f>IF(VLOOKUP($D$1,ورقة4!$A$3:$AV$1564,13,0)=0,"",(VLOOKUP($D$1,ورقة4!$A$3:$AV$1564,13,0)))</f>
        <v>#N/A</v>
      </c>
      <c r="BS17" s="173" t="e">
        <f>IF(BR17="م",BL17,"")</f>
        <v>#N/A</v>
      </c>
      <c r="BT17" s="64" t="e">
        <f>IF(BR17="","",BL17)</f>
        <v>#N/A</v>
      </c>
      <c r="BX17" s="64"/>
      <c r="BY17" s="64"/>
      <c r="BZ17" s="65"/>
      <c r="CA17" s="65"/>
    </row>
    <row r="18" spans="1:79" ht="23.25" customHeight="1" thickBot="1" x14ac:dyDescent="0.35">
      <c r="A18" s="226"/>
      <c r="B18" s="226"/>
      <c r="C18" s="226">
        <f t="shared" si="12"/>
        <v>0</v>
      </c>
      <c r="D18" s="226">
        <f t="shared" si="9"/>
        <v>0</v>
      </c>
      <c r="E18" s="227">
        <f t="shared" si="7"/>
        <v>0</v>
      </c>
      <c r="F18" s="226" t="str">
        <f t="shared" si="10"/>
        <v/>
      </c>
      <c r="G18" s="226" t="str">
        <f t="shared" si="4"/>
        <v/>
      </c>
      <c r="H18" s="226" t="str">
        <f t="shared" si="5"/>
        <v/>
      </c>
      <c r="I18" s="69" t="b">
        <f t="shared" si="11"/>
        <v>0</v>
      </c>
      <c r="J18" s="165" t="str">
        <f t="shared" si="13"/>
        <v/>
      </c>
      <c r="K18" s="340" t="str">
        <f t="shared" si="8"/>
        <v/>
      </c>
      <c r="L18" s="341"/>
      <c r="M18" s="341"/>
      <c r="N18" s="341"/>
      <c r="O18" s="341"/>
      <c r="P18" s="341"/>
      <c r="Q18" s="341"/>
      <c r="R18" s="342"/>
      <c r="S18" s="74" t="str">
        <f t="shared" si="6"/>
        <v/>
      </c>
      <c r="T18" s="76"/>
      <c r="U18" s="196" t="str">
        <f t="shared" si="15"/>
        <v/>
      </c>
      <c r="V18" s="348" t="str">
        <f t="shared" si="16"/>
        <v/>
      </c>
      <c r="W18" s="348"/>
      <c r="X18" s="348"/>
      <c r="Y18" s="348"/>
      <c r="Z18" s="348"/>
      <c r="AA18" s="348"/>
      <c r="AB18" s="156"/>
      <c r="AC18" s="352" t="s">
        <v>138</v>
      </c>
      <c r="AD18" s="353"/>
      <c r="AE18" s="353"/>
      <c r="AF18" s="353"/>
      <c r="AG18" s="353"/>
      <c r="AH18" s="334">
        <f>COUNTIFS(S9:S27,"ر2",T9:T27,1)</f>
        <v>0</v>
      </c>
      <c r="AI18" s="334"/>
      <c r="AJ18" s="335"/>
      <c r="AK18" s="4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K18" s="65" t="str">
        <f t="shared" si="3"/>
        <v/>
      </c>
      <c r="BL18" s="65">
        <v>14</v>
      </c>
      <c r="BN18" s="65" t="s">
        <v>139</v>
      </c>
      <c r="BQ18" s="64" t="str">
        <f t="shared" si="14"/>
        <v/>
      </c>
      <c r="BS18" s="173" t="e">
        <f>IF(AND(BS19="",BS20="",BS21="",BS22="",BS23="",BS24=""),"",BL18)</f>
        <v>#N/A</v>
      </c>
      <c r="BT18" s="64" t="e">
        <f>IF(AND(BT19="",BT20="",BT21="",BT22="",BT23="",BT24=""),"",BL18)</f>
        <v>#N/A</v>
      </c>
      <c r="BX18" s="61"/>
      <c r="BY18" s="64"/>
      <c r="BZ18" s="65"/>
      <c r="CA18" s="65"/>
    </row>
    <row r="19" spans="1:79" ht="23.25" customHeight="1" thickBot="1" x14ac:dyDescent="0.35">
      <c r="A19" s="226"/>
      <c r="B19" s="226"/>
      <c r="C19" s="226">
        <f t="shared" si="12"/>
        <v>0</v>
      </c>
      <c r="D19" s="226">
        <f t="shared" si="9"/>
        <v>0</v>
      </c>
      <c r="E19" s="227">
        <f t="shared" si="7"/>
        <v>0</v>
      </c>
      <c r="F19" s="226" t="str">
        <f t="shared" si="10"/>
        <v/>
      </c>
      <c r="G19" s="226" t="str">
        <f t="shared" si="4"/>
        <v/>
      </c>
      <c r="H19" s="226" t="str">
        <f t="shared" si="5"/>
        <v/>
      </c>
      <c r="I19" s="69" t="b">
        <f t="shared" si="11"/>
        <v>0</v>
      </c>
      <c r="J19" s="165" t="str">
        <f t="shared" si="13"/>
        <v/>
      </c>
      <c r="K19" s="340" t="str">
        <f t="shared" si="8"/>
        <v/>
      </c>
      <c r="L19" s="341"/>
      <c r="M19" s="341"/>
      <c r="N19" s="341"/>
      <c r="O19" s="341"/>
      <c r="P19" s="341"/>
      <c r="Q19" s="341"/>
      <c r="R19" s="342"/>
      <c r="S19" s="74" t="str">
        <f t="shared" si="6"/>
        <v/>
      </c>
      <c r="T19" s="76"/>
      <c r="U19" s="196" t="str">
        <f t="shared" si="15"/>
        <v/>
      </c>
      <c r="V19" s="348" t="str">
        <f t="shared" si="16"/>
        <v/>
      </c>
      <c r="W19" s="348"/>
      <c r="X19" s="348"/>
      <c r="Y19" s="348"/>
      <c r="Z19" s="348"/>
      <c r="AA19" s="348"/>
      <c r="AB19" s="66">
        <f>COUNTIF(S10:S31,"A")</f>
        <v>0</v>
      </c>
      <c r="AC19" s="358" t="s">
        <v>140</v>
      </c>
      <c r="AD19" s="359"/>
      <c r="AE19" s="359"/>
      <c r="AF19" s="359"/>
      <c r="AG19" s="359"/>
      <c r="AH19" s="360">
        <f>IF(AB19&gt;0,COUNTIFS(S10:S29,"A",T10:T29,1),SUM(AH16:AJ18))</f>
        <v>0</v>
      </c>
      <c r="AI19" s="360"/>
      <c r="AJ19" s="361"/>
      <c r="AK19" s="60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K19" s="65" t="e">
        <f t="shared" si="3"/>
        <v>#N/A</v>
      </c>
      <c r="BL19" s="172">
        <v>15</v>
      </c>
      <c r="BM19" s="172">
        <v>11</v>
      </c>
      <c r="BN19" s="172" t="s">
        <v>141</v>
      </c>
      <c r="BO19" s="67" t="s">
        <v>142</v>
      </c>
      <c r="BP19" s="67" t="s">
        <v>111</v>
      </c>
      <c r="BQ19" s="64" t="str">
        <f t="shared" si="14"/>
        <v/>
      </c>
      <c r="BR19" s="174" t="e">
        <f>IF(VLOOKUP($D$1,ورقة4!$A$3:$AV$1564,14,0)=0,"",(VLOOKUP($D$1,ورقة4!$A$3:$AV$1564,14,0)))</f>
        <v>#N/A</v>
      </c>
      <c r="BS19" s="173" t="e">
        <f t="shared" ref="BS19:BS24" si="17">IF(BR19="م",BL19,"")</f>
        <v>#N/A</v>
      </c>
      <c r="BT19" s="64" t="e">
        <f t="shared" ref="BT19:BT24" si="18">IF(BR19="","",BL19)</f>
        <v>#N/A</v>
      </c>
      <c r="BX19" s="64"/>
      <c r="BY19" s="64"/>
      <c r="BZ19" s="65"/>
      <c r="CA19" s="65"/>
    </row>
    <row r="20" spans="1:79" ht="23.25" customHeight="1" thickTop="1" x14ac:dyDescent="0.3">
      <c r="A20" s="226"/>
      <c r="B20" s="226"/>
      <c r="C20" s="226">
        <f t="shared" si="12"/>
        <v>0</v>
      </c>
      <c r="D20" s="226">
        <f t="shared" si="9"/>
        <v>0</v>
      </c>
      <c r="E20" s="227">
        <f t="shared" si="7"/>
        <v>0</v>
      </c>
      <c r="F20" s="226" t="str">
        <f t="shared" si="10"/>
        <v/>
      </c>
      <c r="G20" s="226" t="str">
        <f t="shared" si="4"/>
        <v/>
      </c>
      <c r="H20" s="226" t="str">
        <f t="shared" si="5"/>
        <v/>
      </c>
      <c r="I20" s="69" t="b">
        <f t="shared" si="11"/>
        <v>0</v>
      </c>
      <c r="J20" s="165" t="str">
        <f t="shared" si="13"/>
        <v/>
      </c>
      <c r="K20" s="340" t="str">
        <f>IFERROR(VLOOKUP(H20,$BL$4:$BN$54,3,0),"")</f>
        <v/>
      </c>
      <c r="L20" s="341"/>
      <c r="M20" s="341"/>
      <c r="N20" s="341"/>
      <c r="O20" s="341"/>
      <c r="P20" s="341"/>
      <c r="Q20" s="341"/>
      <c r="R20" s="342"/>
      <c r="S20" s="74" t="str">
        <f t="shared" si="6"/>
        <v/>
      </c>
      <c r="T20" s="76"/>
      <c r="U20" s="196" t="str">
        <f t="shared" si="15"/>
        <v/>
      </c>
      <c r="V20" s="348" t="str">
        <f t="shared" si="16"/>
        <v/>
      </c>
      <c r="W20" s="348"/>
      <c r="X20" s="348"/>
      <c r="Y20" s="348"/>
      <c r="Z20" s="348"/>
      <c r="AA20" s="348"/>
      <c r="AB20" s="156"/>
      <c r="AC20" s="354" t="e">
        <f>'إدخال البيانات'!F1</f>
        <v>#N/A</v>
      </c>
      <c r="AD20" s="354"/>
      <c r="AE20" s="354"/>
      <c r="AF20" s="354"/>
      <c r="AG20" s="354"/>
      <c r="AH20" s="354"/>
      <c r="AI20" s="354"/>
      <c r="AJ20" s="354"/>
      <c r="AK20" s="68" t="e">
        <f>VLOOKUP(D1,ورقة4!A$3:AT$549,46,1)</f>
        <v>#N/A</v>
      </c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K20" s="65" t="e">
        <f t="shared" si="3"/>
        <v>#N/A</v>
      </c>
      <c r="BL20" s="65">
        <v>16</v>
      </c>
      <c r="BM20" s="172">
        <v>12</v>
      </c>
      <c r="BN20" s="172" t="s">
        <v>143</v>
      </c>
      <c r="BO20" s="67" t="s">
        <v>142</v>
      </c>
      <c r="BP20" s="67" t="s">
        <v>111</v>
      </c>
      <c r="BQ20" s="64" t="str">
        <f t="shared" si="14"/>
        <v/>
      </c>
      <c r="BR20" s="177" t="e">
        <f>IF(VLOOKUP($D$1,ورقة4!$A$3:$AV$1564,15,0)=0,"",(VLOOKUP($D$1,ورقة4!$A$3:$AV$1564,15,0)))</f>
        <v>#N/A</v>
      </c>
      <c r="BS20" s="173" t="e">
        <f t="shared" si="17"/>
        <v>#N/A</v>
      </c>
      <c r="BT20" s="64" t="e">
        <f t="shared" si="18"/>
        <v>#N/A</v>
      </c>
      <c r="BX20" s="61"/>
      <c r="BY20" s="64"/>
      <c r="BZ20" s="65"/>
      <c r="CA20" s="65"/>
    </row>
    <row r="21" spans="1:79" ht="23.25" customHeight="1" x14ac:dyDescent="0.3">
      <c r="A21" s="226" t="str">
        <f>IFERROR(SMALL($BS$4:$BS$42,BL18),"")</f>
        <v/>
      </c>
      <c r="B21" s="226">
        <f>IF(OR(A21=1,A21=8,A21=14,A21=21,A21=27,A21=33,A21=""),0,1)</f>
        <v>0</v>
      </c>
      <c r="C21" s="226">
        <f t="shared" si="12"/>
        <v>0</v>
      </c>
      <c r="D21" s="226">
        <f t="shared" si="9"/>
        <v>0</v>
      </c>
      <c r="E21" s="227">
        <f t="shared" si="7"/>
        <v>0</v>
      </c>
      <c r="F21" s="226" t="str">
        <f t="shared" si="10"/>
        <v/>
      </c>
      <c r="G21" s="226" t="str">
        <f t="shared" si="4"/>
        <v/>
      </c>
      <c r="H21" s="226" t="str">
        <f t="shared" si="5"/>
        <v/>
      </c>
      <c r="I21" s="69" t="b">
        <f t="shared" si="11"/>
        <v>0</v>
      </c>
      <c r="J21" s="165" t="str">
        <f t="shared" si="13"/>
        <v/>
      </c>
      <c r="K21" s="340" t="str">
        <f t="shared" si="8"/>
        <v/>
      </c>
      <c r="L21" s="341"/>
      <c r="M21" s="341"/>
      <c r="N21" s="341"/>
      <c r="O21" s="341"/>
      <c r="P21" s="341"/>
      <c r="Q21" s="341"/>
      <c r="R21" s="342"/>
      <c r="S21" s="74" t="str">
        <f t="shared" si="6"/>
        <v/>
      </c>
      <c r="T21" s="76"/>
      <c r="U21" s="196" t="str">
        <f t="shared" si="15"/>
        <v/>
      </c>
      <c r="V21" s="348" t="str">
        <f t="shared" si="16"/>
        <v/>
      </c>
      <c r="W21" s="348"/>
      <c r="X21" s="348"/>
      <c r="Y21" s="348"/>
      <c r="Z21" s="348"/>
      <c r="AA21" s="348"/>
      <c r="AB21" s="156"/>
      <c r="AK21" s="68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K21" s="65" t="e">
        <f t="shared" si="3"/>
        <v>#N/A</v>
      </c>
      <c r="BL21" s="172">
        <v>17</v>
      </c>
      <c r="BM21" s="172">
        <v>13</v>
      </c>
      <c r="BN21" s="172" t="s">
        <v>144</v>
      </c>
      <c r="BO21" s="67" t="s">
        <v>142</v>
      </c>
      <c r="BP21" s="67" t="s">
        <v>111</v>
      </c>
      <c r="BQ21" s="64" t="str">
        <f t="shared" si="14"/>
        <v/>
      </c>
      <c r="BR21" s="177" t="e">
        <f>IF(VLOOKUP($D$1,ورقة4!$A$3:$AV$1564,16,0)=0,"",(VLOOKUP($D$1,ورقة4!$A$3:$AV$1564,16,0)))</f>
        <v>#N/A</v>
      </c>
      <c r="BS21" s="173" t="e">
        <f t="shared" si="17"/>
        <v>#N/A</v>
      </c>
      <c r="BT21" s="64" t="e">
        <f t="shared" si="18"/>
        <v>#N/A</v>
      </c>
      <c r="BX21" s="64"/>
      <c r="BY21" s="64"/>
      <c r="BZ21" s="65"/>
      <c r="CA21" s="65"/>
    </row>
    <row r="22" spans="1:79" ht="23.25" customHeight="1" x14ac:dyDescent="0.3">
      <c r="A22" s="226" t="str">
        <f>IFERROR(SMALL($BS$4:$BS$42,BL19),"")</f>
        <v/>
      </c>
      <c r="B22" s="226">
        <f>IF(OR(A22=1,A22=8,A22=14,A22=21,A22=27,A22=33,A22=""),0,1)</f>
        <v>0</v>
      </c>
      <c r="C22" s="226">
        <f t="shared" si="12"/>
        <v>0</v>
      </c>
      <c r="D22" s="226">
        <f t="shared" si="9"/>
        <v>0</v>
      </c>
      <c r="E22" s="227">
        <f t="shared" si="7"/>
        <v>0</v>
      </c>
      <c r="F22" s="226" t="str">
        <f t="shared" si="10"/>
        <v/>
      </c>
      <c r="G22" s="226" t="str">
        <f t="shared" si="4"/>
        <v/>
      </c>
      <c r="H22" s="226" t="str">
        <f t="shared" si="5"/>
        <v/>
      </c>
      <c r="I22" s="69" t="b">
        <f t="shared" si="11"/>
        <v>0</v>
      </c>
      <c r="J22" s="165" t="str">
        <f t="shared" si="13"/>
        <v/>
      </c>
      <c r="K22" s="340" t="str">
        <f t="shared" si="8"/>
        <v/>
      </c>
      <c r="L22" s="341"/>
      <c r="M22" s="341"/>
      <c r="N22" s="341"/>
      <c r="O22" s="341"/>
      <c r="P22" s="341"/>
      <c r="Q22" s="341"/>
      <c r="R22" s="342"/>
      <c r="S22" s="74" t="str">
        <f t="shared" si="6"/>
        <v/>
      </c>
      <c r="T22" s="76"/>
      <c r="U22" s="196" t="str">
        <f t="shared" si="15"/>
        <v/>
      </c>
      <c r="V22" s="348" t="str">
        <f t="shared" si="16"/>
        <v/>
      </c>
      <c r="W22" s="348"/>
      <c r="X22" s="348"/>
      <c r="Y22" s="348"/>
      <c r="Z22" s="348"/>
      <c r="AA22" s="348"/>
      <c r="AB22" s="156"/>
      <c r="AK22" s="68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K22" s="65" t="e">
        <f t="shared" si="3"/>
        <v>#N/A</v>
      </c>
      <c r="BL22" s="65">
        <v>18</v>
      </c>
      <c r="BM22" s="172">
        <v>14</v>
      </c>
      <c r="BN22" s="172" t="s">
        <v>145</v>
      </c>
      <c r="BO22" s="67" t="s">
        <v>142</v>
      </c>
      <c r="BP22" s="67" t="s">
        <v>111</v>
      </c>
      <c r="BQ22" s="64" t="str">
        <f t="shared" si="14"/>
        <v/>
      </c>
      <c r="BR22" s="177" t="e">
        <f>IF(VLOOKUP($D$1,ورقة4!$A$3:$AV$1564,17,0)=0,"",(VLOOKUP($D$1,ورقة4!$A$3:$AV$1564,17,0)))</f>
        <v>#N/A</v>
      </c>
      <c r="BS22" s="173" t="e">
        <f t="shared" si="17"/>
        <v>#N/A</v>
      </c>
      <c r="BT22" s="64" t="e">
        <f t="shared" si="18"/>
        <v>#N/A</v>
      </c>
      <c r="BX22" s="61"/>
      <c r="BY22" s="64"/>
      <c r="BZ22" s="65"/>
      <c r="CA22" s="65"/>
    </row>
    <row r="23" spans="1:79" ht="23.25" customHeight="1" x14ac:dyDescent="0.3">
      <c r="A23" s="226"/>
      <c r="B23" s="228"/>
      <c r="C23" s="226">
        <f t="shared" si="12"/>
        <v>0</v>
      </c>
      <c r="D23" s="226">
        <f t="shared" si="9"/>
        <v>0</v>
      </c>
      <c r="E23" s="227">
        <f t="shared" si="7"/>
        <v>0</v>
      </c>
      <c r="F23" s="226" t="str">
        <f t="shared" si="10"/>
        <v/>
      </c>
      <c r="G23" s="226" t="str">
        <f t="shared" si="4"/>
        <v/>
      </c>
      <c r="H23" s="226" t="str">
        <f t="shared" si="5"/>
        <v/>
      </c>
      <c r="I23" s="69" t="b">
        <f t="shared" si="11"/>
        <v>0</v>
      </c>
      <c r="J23" s="165" t="str">
        <f t="shared" si="13"/>
        <v/>
      </c>
      <c r="K23" s="340" t="str">
        <f t="shared" si="8"/>
        <v/>
      </c>
      <c r="L23" s="341"/>
      <c r="M23" s="341"/>
      <c r="N23" s="341"/>
      <c r="O23" s="341"/>
      <c r="P23" s="341"/>
      <c r="Q23" s="341"/>
      <c r="R23" s="342"/>
      <c r="S23" s="74" t="str">
        <f t="shared" si="6"/>
        <v/>
      </c>
      <c r="T23" s="76"/>
      <c r="U23" s="196" t="str">
        <f t="shared" si="15"/>
        <v/>
      </c>
      <c r="V23" s="348" t="str">
        <f t="shared" si="16"/>
        <v/>
      </c>
      <c r="W23" s="348"/>
      <c r="X23" s="348"/>
      <c r="Y23" s="348"/>
      <c r="Z23" s="348"/>
      <c r="AA23" s="348"/>
      <c r="AB23" s="29"/>
      <c r="AD23" s="66">
        <v>1</v>
      </c>
      <c r="AE23" s="69" t="e">
        <f>VLOOKUP(AD23,$C$10:$E$26,3,0)</f>
        <v>#N/A</v>
      </c>
      <c r="AK23" s="68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K23" s="65" t="e">
        <f t="shared" si="3"/>
        <v>#N/A</v>
      </c>
      <c r="BL23" s="172">
        <v>19</v>
      </c>
      <c r="BM23" s="172">
        <v>15</v>
      </c>
      <c r="BN23" s="172" t="str">
        <f>IF(V10=BT1,"التمويل باللغة الإنكليزية","التمويل باللغة الفرنسية")</f>
        <v>التمويل باللغة الإنكليزية</v>
      </c>
      <c r="BO23" s="67" t="s">
        <v>142</v>
      </c>
      <c r="BP23" s="67" t="s">
        <v>111</v>
      </c>
      <c r="BQ23" s="64" t="str">
        <f t="shared" si="14"/>
        <v/>
      </c>
      <c r="BR23" s="177" t="e">
        <f>IF(VLOOKUP($D$1,ورقة4!$A$3:$AV$1564,18,0)=0,"",(VLOOKUP($D$1,ورقة4!$A$3:$AV$1564,18,0)))</f>
        <v>#N/A</v>
      </c>
      <c r="BS23" s="173" t="e">
        <f t="shared" si="17"/>
        <v>#N/A</v>
      </c>
      <c r="BT23" s="64" t="e">
        <f t="shared" si="18"/>
        <v>#N/A</v>
      </c>
      <c r="BU23" s="61"/>
      <c r="BV23" s="61"/>
      <c r="BX23" s="64"/>
      <c r="BY23" s="64"/>
      <c r="BZ23" s="65"/>
      <c r="CA23" s="65"/>
    </row>
    <row r="24" spans="1:79" ht="23.25" customHeight="1" thickBot="1" x14ac:dyDescent="0.35">
      <c r="A24" s="226"/>
      <c r="B24" s="228"/>
      <c r="C24" s="226">
        <f t="shared" si="12"/>
        <v>0</v>
      </c>
      <c r="D24" s="226">
        <f t="shared" si="9"/>
        <v>0</v>
      </c>
      <c r="E24" s="227">
        <f t="shared" si="7"/>
        <v>0</v>
      </c>
      <c r="F24" s="226" t="str">
        <f t="shared" si="10"/>
        <v/>
      </c>
      <c r="G24" s="226" t="str">
        <f t="shared" si="4"/>
        <v/>
      </c>
      <c r="H24" s="226" t="str">
        <f t="shared" si="5"/>
        <v/>
      </c>
      <c r="I24" s="69" t="b">
        <f t="shared" si="11"/>
        <v>0</v>
      </c>
      <c r="J24" s="165" t="str">
        <f t="shared" si="13"/>
        <v/>
      </c>
      <c r="K24" s="340" t="str">
        <f t="shared" si="8"/>
        <v/>
      </c>
      <c r="L24" s="341"/>
      <c r="M24" s="341"/>
      <c r="N24" s="341"/>
      <c r="O24" s="341"/>
      <c r="P24" s="341"/>
      <c r="Q24" s="341"/>
      <c r="R24" s="342"/>
      <c r="S24" s="74" t="str">
        <f t="shared" si="6"/>
        <v/>
      </c>
      <c r="T24" s="76"/>
      <c r="U24" s="196"/>
      <c r="AB24" s="29"/>
      <c r="AD24" s="66">
        <v>2</v>
      </c>
      <c r="AE24" s="69" t="e">
        <f>VLOOKUP(AD24,$C$10:$E$26,3,0)</f>
        <v>#N/A</v>
      </c>
      <c r="AK24" s="68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K24" s="65" t="e">
        <f t="shared" si="3"/>
        <v>#N/A</v>
      </c>
      <c r="BL24" s="65">
        <v>20</v>
      </c>
      <c r="BM24" s="172">
        <v>302</v>
      </c>
      <c r="BN24" s="172" t="str">
        <f>IF(V10=BT1,"اللغة الإنكليزية (2)","اللغة الفرنسية (2)")</f>
        <v>اللغة الإنكليزية (2)</v>
      </c>
      <c r="BO24" s="67" t="s">
        <v>142</v>
      </c>
      <c r="BP24" s="67" t="s">
        <v>111</v>
      </c>
      <c r="BQ24" s="64" t="str">
        <f t="shared" si="14"/>
        <v/>
      </c>
      <c r="BR24" s="178" t="e">
        <f>IF(VLOOKUP($D$1,ورقة4!$A$3:$AV$1564,19,0)=0,"",(VLOOKUP($D$1,ورقة4!$A$3:$AV$1564,19,0)))</f>
        <v>#N/A</v>
      </c>
      <c r="BS24" s="173" t="e">
        <f t="shared" si="17"/>
        <v>#N/A</v>
      </c>
      <c r="BT24" s="64" t="e">
        <f t="shared" si="18"/>
        <v>#N/A</v>
      </c>
      <c r="BX24" s="61"/>
      <c r="BY24" s="64"/>
      <c r="BZ24" s="65"/>
      <c r="CA24" s="65"/>
    </row>
    <row r="25" spans="1:79" ht="23.25" customHeight="1" thickBot="1" x14ac:dyDescent="0.35">
      <c r="A25" s="226"/>
      <c r="B25" s="228"/>
      <c r="C25" s="226">
        <f t="shared" si="12"/>
        <v>0</v>
      </c>
      <c r="D25" s="226">
        <f t="shared" si="9"/>
        <v>0</v>
      </c>
      <c r="E25" s="227">
        <f t="shared" si="7"/>
        <v>0</v>
      </c>
      <c r="F25" s="226" t="str">
        <f t="shared" si="10"/>
        <v/>
      </c>
      <c r="G25" s="226" t="str">
        <f t="shared" si="4"/>
        <v/>
      </c>
      <c r="H25" s="226" t="str">
        <f t="shared" si="5"/>
        <v/>
      </c>
      <c r="I25" s="69" t="b">
        <f t="shared" si="11"/>
        <v>0</v>
      </c>
      <c r="J25" s="165" t="str">
        <f t="shared" si="13"/>
        <v/>
      </c>
      <c r="K25" s="340" t="str">
        <f t="shared" si="8"/>
        <v/>
      </c>
      <c r="L25" s="341"/>
      <c r="M25" s="341"/>
      <c r="N25" s="341"/>
      <c r="O25" s="341"/>
      <c r="P25" s="341"/>
      <c r="Q25" s="341"/>
      <c r="R25" s="342"/>
      <c r="S25" s="74" t="str">
        <f t="shared" si="6"/>
        <v/>
      </c>
      <c r="T25" s="76"/>
      <c r="U25" s="196"/>
      <c r="AB25" s="29"/>
      <c r="AE25" s="69" t="e">
        <f>SUM(AE23:AE24)</f>
        <v>#N/A</v>
      </c>
      <c r="AK25" s="35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K25" s="65" t="str">
        <f t="shared" si="3"/>
        <v/>
      </c>
      <c r="BL25" s="172">
        <v>21</v>
      </c>
      <c r="BM25" s="172"/>
      <c r="BN25" s="65" t="s">
        <v>146</v>
      </c>
      <c r="BQ25" s="64"/>
      <c r="BR25" s="179"/>
      <c r="BS25" s="173" t="e">
        <f>IF(AND(BS26="",BS27="",BS28="",BS29="",BS30=""),"",BL25)</f>
        <v>#N/A</v>
      </c>
      <c r="BT25" s="64" t="e">
        <f>IF(AND(BT26="",BT27="",BT28="",BT29="",BT30=""),"",BL25)</f>
        <v>#N/A</v>
      </c>
      <c r="BX25" s="64"/>
      <c r="BY25" s="64"/>
      <c r="BZ25" s="65"/>
      <c r="CA25" s="65"/>
    </row>
    <row r="26" spans="1:79" ht="23.25" customHeight="1" x14ac:dyDescent="0.3">
      <c r="A26" s="226"/>
      <c r="B26" s="228"/>
      <c r="C26" s="226">
        <f t="shared" si="12"/>
        <v>0</v>
      </c>
      <c r="D26" s="226">
        <f t="shared" si="9"/>
        <v>0</v>
      </c>
      <c r="E26" s="227">
        <f t="shared" si="7"/>
        <v>0</v>
      </c>
      <c r="F26" s="226" t="str">
        <f t="shared" si="10"/>
        <v/>
      </c>
      <c r="G26" s="226" t="str">
        <f t="shared" si="4"/>
        <v/>
      </c>
      <c r="H26" s="226" t="str">
        <f t="shared" si="5"/>
        <v/>
      </c>
      <c r="I26" s="69" t="b">
        <f t="shared" si="11"/>
        <v>0</v>
      </c>
      <c r="J26" s="165" t="str">
        <f t="shared" si="13"/>
        <v/>
      </c>
      <c r="K26" s="340" t="str">
        <f t="shared" si="8"/>
        <v/>
      </c>
      <c r="L26" s="341"/>
      <c r="M26" s="341"/>
      <c r="N26" s="341"/>
      <c r="O26" s="341"/>
      <c r="P26" s="341"/>
      <c r="Q26" s="341"/>
      <c r="R26" s="342"/>
      <c r="S26" s="74" t="str">
        <f t="shared" si="6"/>
        <v/>
      </c>
      <c r="T26" s="76"/>
      <c r="U26" s="196"/>
      <c r="AB26" s="29"/>
      <c r="AE26" s="70" t="e">
        <f>AH12-(AE23+AE24)</f>
        <v>#N/A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K26" s="65" t="e">
        <f t="shared" si="3"/>
        <v>#N/A</v>
      </c>
      <c r="BL26" s="65">
        <v>22</v>
      </c>
      <c r="BM26" s="172">
        <v>16</v>
      </c>
      <c r="BN26" s="172" t="s">
        <v>147</v>
      </c>
      <c r="BO26" s="67" t="s">
        <v>142</v>
      </c>
      <c r="BP26" s="67" t="s">
        <v>130</v>
      </c>
      <c r="BQ26" s="64" t="str">
        <f>IFERROR(VLOOKUP(BN26,$K$9:$T$21,10,0),"")</f>
        <v/>
      </c>
      <c r="BR26" s="180" t="e">
        <f>IF(VLOOKUP($D$1,ورقة4!$A$3:$AV$1564,20,0)=0,"",(VLOOKUP($D$1,ورقة4!$A$3:$AV$1564,20,0)))</f>
        <v>#N/A</v>
      </c>
      <c r="BS26" s="173" t="e">
        <f>IF(BR26="م",BL26,"")</f>
        <v>#N/A</v>
      </c>
      <c r="BT26" s="64" t="e">
        <f>IF(BR26="","",BL26)</f>
        <v>#N/A</v>
      </c>
      <c r="BX26" s="61"/>
      <c r="BY26" s="64"/>
    </row>
    <row r="27" spans="1:79" ht="23.25" customHeight="1" x14ac:dyDescent="0.3">
      <c r="A27" s="226" t="e">
        <f>IF(VLOOKUP($D$1,ورقة2!$A$2:$AW$1564,18,0)="م",1,"")</f>
        <v>#N/A</v>
      </c>
      <c r="B27" s="229" t="s">
        <v>148</v>
      </c>
      <c r="C27" s="226">
        <f t="shared" si="12"/>
        <v>0</v>
      </c>
      <c r="D27" s="226">
        <f t="shared" si="9"/>
        <v>0</v>
      </c>
      <c r="E27" s="227">
        <f t="shared" si="7"/>
        <v>0</v>
      </c>
      <c r="F27" s="226" t="str">
        <f t="shared" si="10"/>
        <v/>
      </c>
      <c r="G27" s="226" t="str">
        <f t="shared" si="4"/>
        <v/>
      </c>
      <c r="H27" s="226" t="str">
        <f t="shared" si="5"/>
        <v/>
      </c>
      <c r="I27" s="69" t="b">
        <f t="shared" si="11"/>
        <v>0</v>
      </c>
      <c r="J27" s="165" t="str">
        <f>IF(IFERROR(VLOOKUP(H27,$BL$4:$BN$54,2,0),"")=0,"",IFERROR(VLOOKUP(H27,$BL$4:$BN$54,2,0),""))</f>
        <v/>
      </c>
      <c r="K27" s="340" t="str">
        <f t="shared" si="8"/>
        <v/>
      </c>
      <c r="L27" s="341"/>
      <c r="M27" s="341"/>
      <c r="N27" s="341"/>
      <c r="O27" s="341"/>
      <c r="P27" s="341"/>
      <c r="Q27" s="341"/>
      <c r="R27" s="342"/>
      <c r="S27" s="193" t="str">
        <f t="shared" si="6"/>
        <v/>
      </c>
      <c r="T27" s="76"/>
      <c r="U27" s="197"/>
      <c r="V27" s="30"/>
      <c r="W27" s="47"/>
      <c r="X27" s="47"/>
      <c r="Y27" s="47"/>
      <c r="Z27" s="30"/>
      <c r="AA27" s="71"/>
      <c r="AB27" s="30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K27" s="65" t="e">
        <f t="shared" si="3"/>
        <v>#N/A</v>
      </c>
      <c r="BL27" s="172">
        <v>23</v>
      </c>
      <c r="BM27" s="172">
        <v>17</v>
      </c>
      <c r="BN27" s="172" t="s">
        <v>149</v>
      </c>
      <c r="BO27" s="67" t="s">
        <v>142</v>
      </c>
      <c r="BP27" s="67" t="s">
        <v>130</v>
      </c>
      <c r="BQ27" s="64" t="str">
        <f>IFERROR(VLOOKUP(BN27,$K$9:$T$21,10,0),"")</f>
        <v/>
      </c>
      <c r="BR27" s="177" t="e">
        <f>IF(VLOOKUP($D$1,ورقة4!$A$3:$AV$1564,21,0)=0,"",(VLOOKUP($D$1,ورقة4!$A$3:$AV$1564,21,0)))</f>
        <v>#N/A</v>
      </c>
      <c r="BS27" s="173" t="e">
        <f>IF(BR27="م",BL27,"")</f>
        <v>#N/A</v>
      </c>
      <c r="BT27" s="64" t="e">
        <f t="shared" ref="BT27:BT36" si="19">IF(BR27="","",BL27)</f>
        <v>#N/A</v>
      </c>
      <c r="BX27" s="64"/>
      <c r="BY27" s="64"/>
    </row>
    <row r="28" spans="1:79" ht="23.25" customHeight="1" x14ac:dyDescent="0.3">
      <c r="A28" s="226" t="e">
        <f>IF(VLOOKUP($D$1,ورقة2!$A$2:$AW$1564,19,0)="م",2,"")</f>
        <v>#N/A</v>
      </c>
      <c r="B28" s="226"/>
      <c r="C28" s="226" t="s">
        <v>150</v>
      </c>
      <c r="D28" s="226"/>
      <c r="E28" s="226"/>
      <c r="F28" s="226" t="str">
        <f t="shared" si="10"/>
        <v/>
      </c>
      <c r="G28" s="226" t="str">
        <f t="shared" si="4"/>
        <v/>
      </c>
      <c r="H28" s="226" t="str">
        <f>G28</f>
        <v/>
      </c>
      <c r="I28" s="69" t="b">
        <f t="shared" si="11"/>
        <v>0</v>
      </c>
      <c r="J28" s="165" t="str">
        <f>IF(IFERROR(VLOOKUP(H28,$BL$4:$BN$54,2,0),"")=0,"",IFERROR(VLOOKUP(H28,$BL$4:$BN$54,2,0),""))</f>
        <v/>
      </c>
      <c r="K28" s="340" t="str">
        <f t="shared" ref="K28:K29" si="20">IFERROR(VLOOKUP(H28,$BL$4:$BN$54,3,0),"")</f>
        <v/>
      </c>
      <c r="L28" s="341"/>
      <c r="M28" s="341"/>
      <c r="N28" s="341"/>
      <c r="O28" s="341"/>
      <c r="P28" s="341"/>
      <c r="Q28" s="341"/>
      <c r="R28" s="342"/>
      <c r="S28" s="193" t="str">
        <f t="shared" si="6"/>
        <v/>
      </c>
      <c r="T28" s="194"/>
      <c r="U28" s="197"/>
      <c r="V28" s="30"/>
      <c r="W28" s="47"/>
      <c r="X28" s="47"/>
      <c r="Y28" s="47"/>
      <c r="Z28" s="30"/>
      <c r="AA28" s="72"/>
      <c r="AB28" s="30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K28" s="65" t="e">
        <f t="shared" si="3"/>
        <v>#N/A</v>
      </c>
      <c r="BL28" s="65">
        <v>24</v>
      </c>
      <c r="BM28" s="172">
        <v>18</v>
      </c>
      <c r="BN28" s="172" t="s">
        <v>151</v>
      </c>
      <c r="BO28" s="67" t="s">
        <v>142</v>
      </c>
      <c r="BP28" s="67" t="s">
        <v>130</v>
      </c>
      <c r="BQ28" s="64" t="str">
        <f>IFERROR(VLOOKUP(BN28,$K$9:$T$21,10,0),"")</f>
        <v/>
      </c>
      <c r="BR28" s="177" t="e">
        <f>IF(VLOOKUP($D$1,ورقة4!$A$3:$AV$1564,22,0)=0,"",(VLOOKUP($D$1,ورقة4!$A$3:$AV$1564,22,0)))</f>
        <v>#N/A</v>
      </c>
      <c r="BS28" s="173" t="e">
        <f>IF(BR28="م",BL28,"")</f>
        <v>#N/A</v>
      </c>
      <c r="BT28" s="64" t="e">
        <f t="shared" si="19"/>
        <v>#N/A</v>
      </c>
      <c r="BX28" s="61"/>
      <c r="BY28" s="64"/>
    </row>
    <row r="29" spans="1:79" ht="23.25" customHeight="1" x14ac:dyDescent="0.3">
      <c r="A29" s="226" t="e">
        <f>IF(VLOOKUP($D$1,ورقة2!$A$2:$AW$1564,20,0)="م",3,"")</f>
        <v>#N/A</v>
      </c>
      <c r="B29" s="226"/>
      <c r="C29" s="226" t="s">
        <v>152</v>
      </c>
      <c r="D29" s="226"/>
      <c r="E29" s="226"/>
      <c r="F29" s="226" t="str">
        <f t="shared" si="10"/>
        <v/>
      </c>
      <c r="G29" s="226" t="str">
        <f t="shared" si="4"/>
        <v/>
      </c>
      <c r="H29" s="226" t="str">
        <f t="shared" si="5"/>
        <v/>
      </c>
      <c r="I29" s="69" t="b">
        <f t="shared" si="11"/>
        <v>0</v>
      </c>
      <c r="J29" s="165" t="str">
        <f t="shared" ref="J29" si="21">IF(IFERROR(VLOOKUP(H29,$BL$4:$BN$54,2,0),"")=0,"",IFERROR(VLOOKUP(H29,$BL$4:$BN$54,2,0),""))</f>
        <v/>
      </c>
      <c r="K29" s="340" t="str">
        <f t="shared" si="20"/>
        <v/>
      </c>
      <c r="L29" s="341"/>
      <c r="M29" s="341"/>
      <c r="N29" s="341"/>
      <c r="O29" s="341"/>
      <c r="P29" s="341"/>
      <c r="Q29" s="341"/>
      <c r="R29" s="342"/>
      <c r="S29" s="193" t="str">
        <f t="shared" ref="S29:S30" si="22">IFERROR(IF(AND($D$2="الأولى حديث",G29&gt;7,$BZ$25&gt;6),"",IF(VLOOKUP(K29,$BN$5:$BR$54,5,0)=0,"",VLOOKUP(K29,$BN$5:$BR$54,5,0))),"")</f>
        <v/>
      </c>
      <c r="T29" s="76"/>
      <c r="U29" s="156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K29" s="65" t="e">
        <f t="shared" si="3"/>
        <v>#N/A</v>
      </c>
      <c r="BL29" s="172">
        <v>25</v>
      </c>
      <c r="BM29" s="172">
        <v>19</v>
      </c>
      <c r="BN29" s="172" t="s">
        <v>153</v>
      </c>
      <c r="BO29" s="67" t="s">
        <v>142</v>
      </c>
      <c r="BP29" s="67" t="s">
        <v>130</v>
      </c>
      <c r="BQ29" s="64" t="str">
        <f>IFERROR(VLOOKUP(BN29,$K$9:$T$21,10,0),"")</f>
        <v/>
      </c>
      <c r="BR29" s="177" t="e">
        <f>IF(VLOOKUP($D$1,ورقة4!$A$3:$AV$1564,23,0)=0,"",(VLOOKUP($D$1,ورقة4!$A$3:$AV$1564,23,0)))</f>
        <v>#N/A</v>
      </c>
      <c r="BS29" s="173" t="e">
        <f>IF(BR29="م",BL29,"")</f>
        <v>#N/A</v>
      </c>
      <c r="BT29" s="64" t="e">
        <f t="shared" si="19"/>
        <v>#N/A</v>
      </c>
      <c r="BX29" s="64"/>
      <c r="BY29" s="64"/>
    </row>
    <row r="30" spans="1:79" ht="23.25" customHeight="1" thickBot="1" x14ac:dyDescent="0.35">
      <c r="A30" s="226" t="e">
        <f>IF(VLOOKUP($D$1,ورقة2!$A$2:$AW$1564,21,0)="م",4,"")</f>
        <v>#N/A</v>
      </c>
      <c r="B30" s="226"/>
      <c r="C30" s="226"/>
      <c r="D30" s="226"/>
      <c r="E30" s="226"/>
      <c r="F30" s="226"/>
      <c r="G30" s="226"/>
      <c r="H30" s="226"/>
      <c r="I30" s="69" t="b">
        <f t="shared" si="11"/>
        <v>0</v>
      </c>
      <c r="J30" s="166"/>
      <c r="K30" s="340" t="str">
        <f t="shared" ref="K30" si="23">IFERROR(VLOOKUP(H30,$BL$4:$BN$54,3,0),"")</f>
        <v/>
      </c>
      <c r="L30" s="341"/>
      <c r="M30" s="341"/>
      <c r="N30" s="341"/>
      <c r="O30" s="341"/>
      <c r="P30" s="341"/>
      <c r="Q30" s="341"/>
      <c r="R30" s="342"/>
      <c r="S30" s="193" t="str">
        <f t="shared" si="22"/>
        <v/>
      </c>
      <c r="T30" s="76"/>
      <c r="U30" s="163"/>
      <c r="V30" s="31"/>
      <c r="W30" s="31"/>
      <c r="X30" s="31"/>
      <c r="Y30" s="31"/>
      <c r="Z30" s="54"/>
      <c r="AA30" s="30"/>
      <c r="AB30" s="30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198"/>
      <c r="BD30" s="202"/>
      <c r="BE30" s="202"/>
      <c r="BK30" s="65" t="e">
        <f t="shared" si="3"/>
        <v>#N/A</v>
      </c>
      <c r="BL30" s="65">
        <v>26</v>
      </c>
      <c r="BM30" s="172">
        <v>20</v>
      </c>
      <c r="BN30" s="172" t="s">
        <v>154</v>
      </c>
      <c r="BO30" s="67" t="s">
        <v>142</v>
      </c>
      <c r="BP30" s="67" t="s">
        <v>130</v>
      </c>
      <c r="BQ30" s="64" t="str">
        <f>IFERROR(VLOOKUP(BN30,$K$9:$T$21,10,0),"")</f>
        <v/>
      </c>
      <c r="BR30" s="178" t="e">
        <f>IF(VLOOKUP($D$1,ورقة4!$A$3:$AV$1564,24,0)=0,"",(VLOOKUP($D$1,ورقة4!$A$3:$AV$1564,24,0)))</f>
        <v>#N/A</v>
      </c>
      <c r="BS30" s="173" t="e">
        <f>IF(BR30="م",BL30,"")</f>
        <v>#N/A</v>
      </c>
      <c r="BT30" s="64" t="e">
        <f t="shared" si="19"/>
        <v>#N/A</v>
      </c>
      <c r="BX30" s="64"/>
      <c r="BY30" s="64"/>
    </row>
    <row r="31" spans="1:79" ht="23.25" customHeight="1" thickTop="1" thickBot="1" x14ac:dyDescent="0.35">
      <c r="A31" s="226" t="e">
        <f>IF(VLOOKUP($D$1,ورقة2!$A$2:$AW$1564,22,0)="م",5,"")</f>
        <v>#N/A</v>
      </c>
      <c r="B31" s="226"/>
      <c r="C31" s="226"/>
      <c r="D31" s="226"/>
      <c r="E31" s="226"/>
      <c r="F31" s="226"/>
      <c r="G31" s="226"/>
      <c r="H31" s="226"/>
      <c r="I31" s="69" t="b">
        <f t="shared" si="11"/>
        <v>0</v>
      </c>
      <c r="J31" s="166"/>
      <c r="K31" s="77"/>
      <c r="L31" s="47"/>
      <c r="M31" s="47"/>
      <c r="N31" s="47"/>
      <c r="O31" s="47"/>
      <c r="P31" s="47"/>
      <c r="Q31" s="78"/>
      <c r="R31" s="77"/>
      <c r="S31" s="77"/>
      <c r="T31" s="75"/>
      <c r="U31" s="163"/>
      <c r="V31" s="31"/>
      <c r="W31" s="31"/>
      <c r="X31" s="31"/>
      <c r="Y31" s="31"/>
      <c r="Z31" s="54"/>
      <c r="AA31" s="30"/>
      <c r="AB31" s="30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198"/>
      <c r="BD31" s="202"/>
      <c r="BE31" s="202"/>
      <c r="BK31" s="65" t="str">
        <f t="shared" si="3"/>
        <v/>
      </c>
      <c r="BL31" s="65">
        <v>27</v>
      </c>
      <c r="BM31" s="172"/>
      <c r="BN31" s="65" t="s">
        <v>155</v>
      </c>
      <c r="BQ31" s="64"/>
      <c r="BR31" s="179"/>
      <c r="BS31" s="173" t="e">
        <f>IF(AND(BS32="",BS33="",BS34="",BS35="",BS36=""),"",BL31)</f>
        <v>#N/A</v>
      </c>
      <c r="BT31" s="64" t="e">
        <f>IF(AND(BT32="",BT33="",BT34="",BT35="",BT36=""),"",BL31)</f>
        <v>#N/A</v>
      </c>
      <c r="BX31" s="64"/>
      <c r="BY31" s="64"/>
    </row>
    <row r="32" spans="1:79" ht="23.25" customHeight="1" thickTop="1" thickBot="1" x14ac:dyDescent="0.3">
      <c r="A32" s="207" t="e">
        <f>IF(VLOOKUP($D$1,ورقة2!$A$2:$AX$1564,23,0)="م",6,"")</f>
        <v>#N/A</v>
      </c>
      <c r="C32" s="219"/>
      <c r="D32" s="212"/>
      <c r="E32" s="212"/>
      <c r="F32" s="212"/>
      <c r="G32" s="212"/>
      <c r="J32" s="167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198"/>
      <c r="BD32" s="202"/>
      <c r="BE32" s="202"/>
      <c r="BK32" s="65" t="e">
        <f t="shared" si="3"/>
        <v>#N/A</v>
      </c>
      <c r="BL32" s="172">
        <v>28</v>
      </c>
      <c r="BM32" s="172">
        <v>21</v>
      </c>
      <c r="BN32" s="172" t="s">
        <v>156</v>
      </c>
      <c r="BO32" s="67" t="s">
        <v>157</v>
      </c>
      <c r="BP32" s="67" t="s">
        <v>111</v>
      </c>
      <c r="BQ32" s="64" t="str">
        <f>IFERROR(VLOOKUP(BN32,$K$9:$T$21,10,0),"")</f>
        <v/>
      </c>
      <c r="BR32" s="180" t="e">
        <f>IF(VLOOKUP($D$1,ورقة4!$A$3:$AV$1564,25,0)=0,"",(VLOOKUP($D$1,ورقة4!$A$3:$AV$1564,25,0)))</f>
        <v>#N/A</v>
      </c>
      <c r="BS32" s="173" t="e">
        <f>IF(BR32="م",BL32,"")</f>
        <v>#N/A</v>
      </c>
      <c r="BT32" s="64" t="e">
        <f>IF(BR32="","",BL32)</f>
        <v>#N/A</v>
      </c>
      <c r="BX32" s="64"/>
      <c r="BY32" s="64"/>
    </row>
    <row r="33" spans="1:77" ht="23.25" customHeight="1" thickTop="1" thickBot="1" x14ac:dyDescent="0.3">
      <c r="A33" s="207" t="e">
        <f>IF(VLOOKUP($D$1,ورقة2!$A$2:$AX$1564,24,0)="م",7,"")</f>
        <v>#N/A</v>
      </c>
      <c r="C33" s="219"/>
      <c r="D33" s="212"/>
      <c r="E33" s="212"/>
      <c r="F33" s="212"/>
      <c r="G33" s="212"/>
      <c r="J33" s="167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198"/>
      <c r="BD33" s="202"/>
      <c r="BE33" s="202"/>
      <c r="BK33" s="65" t="e">
        <f t="shared" si="3"/>
        <v>#N/A</v>
      </c>
      <c r="BL33" s="65">
        <v>29</v>
      </c>
      <c r="BM33" s="172">
        <v>22</v>
      </c>
      <c r="BN33" s="172" t="s">
        <v>158</v>
      </c>
      <c r="BO33" s="67" t="s">
        <v>157</v>
      </c>
      <c r="BP33" s="67" t="s">
        <v>111</v>
      </c>
      <c r="BQ33" s="64" t="str">
        <f>IFERROR(VLOOKUP(BN33,$K$9:$T$21,10,0),"")</f>
        <v/>
      </c>
      <c r="BR33" s="177" t="e">
        <f>IF(VLOOKUP($D$1,ورقة4!$A$3:$AV$1564,26,0)=0,"",(VLOOKUP($D$1,ورقة4!$A$3:$AV$1564,26,0)))</f>
        <v>#N/A</v>
      </c>
      <c r="BS33" s="173" t="e">
        <f>IF(BR33="م",BL33,"")</f>
        <v>#N/A</v>
      </c>
      <c r="BT33" s="64" t="e">
        <f t="shared" si="19"/>
        <v>#N/A</v>
      </c>
      <c r="BX33" s="64"/>
      <c r="BY33" s="64"/>
    </row>
    <row r="34" spans="1:77" ht="23.25" customHeight="1" thickTop="1" thickBot="1" x14ac:dyDescent="0.3">
      <c r="A34" s="207" t="e">
        <f>IF(VLOOKUP($D$1,ورقة2!$A$2:$AX$1564,40,0)="م",8,"")</f>
        <v>#N/A</v>
      </c>
      <c r="C34" s="219"/>
      <c r="D34" s="212"/>
      <c r="E34" s="212"/>
      <c r="F34" s="212"/>
      <c r="G34" s="212"/>
      <c r="J34" s="167"/>
      <c r="L34" s="43"/>
      <c r="M34" s="44"/>
      <c r="N34" s="44"/>
      <c r="O34" s="44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198"/>
      <c r="BD34" s="202"/>
      <c r="BE34" s="202"/>
      <c r="BK34" s="65" t="e">
        <f t="shared" si="3"/>
        <v>#N/A</v>
      </c>
      <c r="BL34" s="172">
        <v>30</v>
      </c>
      <c r="BM34" s="172">
        <v>23</v>
      </c>
      <c r="BN34" s="172" t="s">
        <v>159</v>
      </c>
      <c r="BO34" s="67" t="s">
        <v>157</v>
      </c>
      <c r="BP34" s="67" t="s">
        <v>111</v>
      </c>
      <c r="BQ34" s="64" t="str">
        <f>IFERROR(VLOOKUP(BN34,$K$9:$T$21,10,0),"")</f>
        <v/>
      </c>
      <c r="BR34" s="175" t="e">
        <f>IF(VLOOKUP($D$1,ورقة4!$A$3:$AV$1564,27,0)=0,"",(VLOOKUP($D$1,ورقة4!$A$3:$AV$1564,27,0)))</f>
        <v>#N/A</v>
      </c>
      <c r="BS34" s="173" t="e">
        <f>IF(BR34="م",BL34,"")</f>
        <v>#N/A</v>
      </c>
      <c r="BT34" s="64" t="e">
        <f t="shared" si="19"/>
        <v>#N/A</v>
      </c>
      <c r="BX34" s="64"/>
      <c r="BY34" s="64"/>
    </row>
    <row r="35" spans="1:77" ht="23.25" customHeight="1" thickTop="1" thickBot="1" x14ac:dyDescent="0.3">
      <c r="A35" s="207" t="e">
        <f>IF(VLOOKUP($D$1,ورقة2!$A$2:$AX$1564,41,0)="م",9,"")</f>
        <v>#N/A</v>
      </c>
      <c r="C35" s="212"/>
      <c r="D35" s="212"/>
      <c r="E35" s="212"/>
      <c r="F35" s="212"/>
      <c r="G35" s="212"/>
      <c r="J35" s="167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198"/>
      <c r="BD35" s="202"/>
      <c r="BE35" s="202"/>
      <c r="BK35" s="65" t="e">
        <f t="shared" si="3"/>
        <v>#N/A</v>
      </c>
      <c r="BL35" s="65">
        <v>31</v>
      </c>
      <c r="BM35" s="172">
        <v>24</v>
      </c>
      <c r="BN35" s="172" t="s">
        <v>160</v>
      </c>
      <c r="BO35" s="67" t="s">
        <v>157</v>
      </c>
      <c r="BP35" s="67" t="s">
        <v>111</v>
      </c>
      <c r="BQ35" s="64" t="str">
        <f>IFERROR(VLOOKUP(BN35,$K$9:$T$21,10,0),"")</f>
        <v/>
      </c>
      <c r="BR35" s="175" t="e">
        <f>IF(VLOOKUP($D$1,ورقة4!$A$3:$AV$1564,28,0)=0,"",(VLOOKUP($D$1,ورقة4!$A$3:$AV$1564,28,0)))</f>
        <v>#N/A</v>
      </c>
      <c r="BS35" s="173" t="e">
        <f>IF(BR35="م",BL35,"")</f>
        <v>#N/A</v>
      </c>
      <c r="BT35" s="64" t="e">
        <f t="shared" si="19"/>
        <v>#N/A</v>
      </c>
      <c r="BX35" s="64"/>
      <c r="BY35" s="64"/>
    </row>
    <row r="36" spans="1:77" ht="23.25" customHeight="1" thickTop="1" thickBot="1" x14ac:dyDescent="0.35">
      <c r="A36" s="207" t="e">
        <f>IF(VLOOKUP($D$1,ورقة2!$A$2:$AX$1564,42,0)="م",10,"")</f>
        <v>#N/A</v>
      </c>
      <c r="B36" s="209"/>
      <c r="C36" s="209"/>
      <c r="D36" s="209"/>
      <c r="E36" s="209"/>
      <c r="F36" s="209"/>
      <c r="G36" s="209"/>
      <c r="H36" s="209"/>
      <c r="I36" s="35"/>
      <c r="J36" s="157"/>
      <c r="K36" s="35"/>
      <c r="L36" s="35"/>
      <c r="M36" s="35"/>
      <c r="N36" s="35"/>
      <c r="O36" s="35"/>
      <c r="P36" s="35"/>
      <c r="Q36" s="35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198"/>
      <c r="BD36" s="202"/>
      <c r="BE36" s="202"/>
      <c r="BK36" s="65" t="e">
        <f t="shared" si="3"/>
        <v>#N/A</v>
      </c>
      <c r="BL36" s="172">
        <v>32</v>
      </c>
      <c r="BM36" s="172">
        <v>25</v>
      </c>
      <c r="BN36" s="172" t="s">
        <v>161</v>
      </c>
      <c r="BO36" s="67" t="s">
        <v>157</v>
      </c>
      <c r="BP36" s="67" t="s">
        <v>111</v>
      </c>
      <c r="BQ36" s="64" t="str">
        <f>IFERROR(VLOOKUP(BN36,$K$9:$T$21,10,0),"")</f>
        <v/>
      </c>
      <c r="BR36" s="176" t="e">
        <f>IF(VLOOKUP($D$1,ورقة4!$A$3:$AV$1564,29,0)=0,"",(VLOOKUP($D$1,ورقة4!$A$3:$AV$1564,29,0)))</f>
        <v>#N/A</v>
      </c>
      <c r="BS36" s="173" t="e">
        <f>IF(BR36="م",BL36,"")</f>
        <v>#N/A</v>
      </c>
      <c r="BT36" s="64" t="e">
        <f t="shared" si="19"/>
        <v>#N/A</v>
      </c>
      <c r="BX36" s="64"/>
      <c r="BY36" s="64"/>
    </row>
    <row r="37" spans="1:77" ht="23.25" customHeight="1" thickTop="1" thickBot="1" x14ac:dyDescent="0.35">
      <c r="A37" s="207" t="e">
        <f>IF(VLOOKUP($D$1,ورقة2!$A$2:$AX$1564,43,0)="م",11,"")</f>
        <v>#N/A</v>
      </c>
      <c r="B37" s="209"/>
      <c r="C37" s="209"/>
      <c r="D37" s="209"/>
      <c r="E37" s="209"/>
      <c r="F37" s="209"/>
      <c r="G37" s="209"/>
      <c r="H37" s="209"/>
      <c r="I37" s="35"/>
      <c r="J37" s="157"/>
      <c r="K37" s="35"/>
      <c r="L37" s="35"/>
      <c r="M37" s="35"/>
      <c r="N37" s="35"/>
      <c r="O37" s="35"/>
      <c r="P37" s="35"/>
      <c r="Q37" s="35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198"/>
      <c r="BD37" s="202"/>
      <c r="BE37" s="202"/>
      <c r="BK37" s="65" t="str">
        <f t="shared" si="3"/>
        <v/>
      </c>
      <c r="BL37" s="65">
        <v>33</v>
      </c>
      <c r="BM37" s="172"/>
      <c r="BN37" s="65" t="s">
        <v>162</v>
      </c>
      <c r="BQ37" s="64"/>
      <c r="BR37" s="181"/>
      <c r="BS37" s="173" t="e">
        <f>IF(AND(BS38="",BS39="",BS40="",BS41="",BS42=""),"",BL37)</f>
        <v>#N/A</v>
      </c>
      <c r="BT37" s="64" t="e">
        <f>IF(AND(BT38="",BT39="",BT40="",BT41="",BT42=""),"",BL37)</f>
        <v>#N/A</v>
      </c>
      <c r="BX37" s="64"/>
      <c r="BY37" s="64"/>
    </row>
    <row r="38" spans="1:77" ht="23.25" customHeight="1" thickTop="1" thickBot="1" x14ac:dyDescent="0.3">
      <c r="A38" s="207" t="e">
        <f>IF(VLOOKUP($D$1,ورقة2!$A$2:$AX$1564,44,0)="م",12,"")</f>
        <v>#N/A</v>
      </c>
      <c r="C38" s="219"/>
      <c r="D38" s="212"/>
      <c r="E38" s="212"/>
      <c r="F38" s="212"/>
      <c r="G38" s="212"/>
      <c r="J38" s="167"/>
      <c r="L38" s="43"/>
      <c r="M38" s="44"/>
      <c r="N38" s="44"/>
      <c r="O38" s="44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198"/>
      <c r="BD38" s="202"/>
      <c r="BE38" s="202"/>
      <c r="BK38" s="65" t="e">
        <f t="shared" si="3"/>
        <v>#N/A</v>
      </c>
      <c r="BL38" s="172">
        <v>34</v>
      </c>
      <c r="BM38" s="172">
        <v>26</v>
      </c>
      <c r="BN38" s="172" t="s">
        <v>163</v>
      </c>
      <c r="BO38" s="67" t="s">
        <v>157</v>
      </c>
      <c r="BP38" s="67" t="s">
        <v>130</v>
      </c>
      <c r="BQ38" s="64" t="str">
        <f>IFERROR(VLOOKUP(BN38,$K$9:$T$21,10,0),"")</f>
        <v/>
      </c>
      <c r="BR38" s="174" t="e">
        <f>IF(VLOOKUP($D$1,ورقة4!$A$3:$AV$1564,30,0)=0,"",(VLOOKUP($D$1,ورقة4!$A$3:$AV$1564,30,0)))</f>
        <v>#N/A</v>
      </c>
      <c r="BS38" s="173" t="e">
        <f>IF(BR38="م",BL38,"")</f>
        <v>#N/A</v>
      </c>
      <c r="BT38" s="64" t="e">
        <f>IF(BR38="","",BL38)</f>
        <v>#N/A</v>
      </c>
      <c r="BX38" s="64"/>
      <c r="BY38" s="64"/>
    </row>
    <row r="39" spans="1:77" ht="23.25" customHeight="1" thickTop="1" thickBot="1" x14ac:dyDescent="0.3">
      <c r="C39" s="219"/>
      <c r="D39" s="212"/>
      <c r="E39" s="212"/>
      <c r="F39" s="212"/>
      <c r="G39" s="212"/>
      <c r="J39" s="167"/>
      <c r="L39" s="43"/>
      <c r="M39" s="44"/>
      <c r="N39" s="44"/>
      <c r="O39" s="44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198"/>
      <c r="BD39" s="202"/>
      <c r="BE39" s="202"/>
      <c r="BK39" s="65" t="e">
        <f t="shared" si="3"/>
        <v>#N/A</v>
      </c>
      <c r="BL39" s="65">
        <v>35</v>
      </c>
      <c r="BM39" s="172">
        <v>27</v>
      </c>
      <c r="BN39" s="172" t="str">
        <f>IF(V10=BT1,"تحليل مالي باللغة الإنكليزية","تحليل مالي باللغة الفرنسية")</f>
        <v>تحليل مالي باللغة الإنكليزية</v>
      </c>
      <c r="BO39" s="67" t="s">
        <v>157</v>
      </c>
      <c r="BP39" s="67" t="s">
        <v>130</v>
      </c>
      <c r="BQ39" s="64" t="str">
        <f>IFERROR(VLOOKUP(BN39,$K$9:$T$21,10,0),"")</f>
        <v/>
      </c>
      <c r="BR39" s="175" t="e">
        <f>IF(VLOOKUP($D$1,ورقة4!$A$3:$AV$1564,31,0)=0,"",(VLOOKUP($D$1,ورقة4!$A$3:$AV$1564,31,0)))</f>
        <v>#N/A</v>
      </c>
      <c r="BS39" s="173" t="e">
        <f>IF(BR39="م",BL39,"")</f>
        <v>#N/A</v>
      </c>
      <c r="BT39" s="64" t="e">
        <f>IF(BR39="","",BL39)</f>
        <v>#N/A</v>
      </c>
      <c r="BU39" s="61"/>
      <c r="BV39" s="61"/>
      <c r="BX39" s="64"/>
      <c r="BY39" s="64"/>
    </row>
    <row r="40" spans="1:77" ht="23.25" customHeight="1" thickTop="1" thickBot="1" x14ac:dyDescent="0.3">
      <c r="C40" s="219"/>
      <c r="D40" s="212"/>
      <c r="E40" s="212"/>
      <c r="F40" s="212"/>
      <c r="G40" s="212"/>
      <c r="J40" s="167"/>
      <c r="L40" s="43"/>
      <c r="M40" s="44"/>
      <c r="N40" s="44"/>
      <c r="O40" s="44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198"/>
      <c r="BD40" s="202"/>
      <c r="BE40" s="202"/>
      <c r="BK40" s="65" t="e">
        <f t="shared" si="3"/>
        <v>#N/A</v>
      </c>
      <c r="BL40" s="172">
        <v>36</v>
      </c>
      <c r="BM40" s="172">
        <v>28</v>
      </c>
      <c r="BN40" s="172" t="s">
        <v>164</v>
      </c>
      <c r="BO40" s="67" t="s">
        <v>157</v>
      </c>
      <c r="BP40" s="67" t="s">
        <v>130</v>
      </c>
      <c r="BQ40" s="64" t="str">
        <f>IFERROR(VLOOKUP(BN40,$K$9:$T$21,10,0),"")</f>
        <v/>
      </c>
      <c r="BR40" s="175" t="e">
        <f>IF(VLOOKUP($D$1,ورقة4!$A$3:$AV$1564,32,0)=0,"",(VLOOKUP($D$1,ورقة4!$A$3:$AV$1564,32,0)))</f>
        <v>#N/A</v>
      </c>
      <c r="BS40" s="173" t="e">
        <f>IF(BR40="م",BL40,"")</f>
        <v>#N/A</v>
      </c>
      <c r="BT40" s="64" t="e">
        <f>IF(BR40="","",BL40)</f>
        <v>#N/A</v>
      </c>
      <c r="BX40" s="64"/>
      <c r="BY40" s="64"/>
    </row>
    <row r="41" spans="1:77" ht="23.25" customHeight="1" thickTop="1" thickBot="1" x14ac:dyDescent="0.3">
      <c r="C41" s="219"/>
      <c r="D41" s="212"/>
      <c r="E41" s="212"/>
      <c r="F41" s="212"/>
      <c r="G41" s="212"/>
      <c r="J41" s="167"/>
      <c r="L41" s="43"/>
      <c r="M41" s="44"/>
      <c r="N41" s="44"/>
      <c r="O41" s="44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198"/>
      <c r="BD41" s="202"/>
      <c r="BE41" s="202"/>
      <c r="BK41" s="65" t="e">
        <f t="shared" si="3"/>
        <v>#N/A</v>
      </c>
      <c r="BL41" s="65">
        <v>37</v>
      </c>
      <c r="BM41" s="172">
        <v>29</v>
      </c>
      <c r="BN41" s="172" t="s">
        <v>165</v>
      </c>
      <c r="BO41" s="67" t="s">
        <v>157</v>
      </c>
      <c r="BP41" s="67" t="s">
        <v>130</v>
      </c>
      <c r="BQ41" s="64" t="str">
        <f>IFERROR(VLOOKUP(BN41,$K$9:$T$21,10,0),"")</f>
        <v/>
      </c>
      <c r="BR41" s="175" t="e">
        <f>IF(VLOOKUP($D$1,ورقة4!$A$3:$AV$1564,33,0)=0,"",(VLOOKUP($D$1,ورقة4!$A$3:$AV$1564,33,0)))</f>
        <v>#N/A</v>
      </c>
      <c r="BS41" s="173" t="e">
        <f>IF(BR41="م",BL41,"")</f>
        <v>#N/A</v>
      </c>
      <c r="BT41" s="64" t="e">
        <f>IF(BR41="","",BL41)</f>
        <v>#N/A</v>
      </c>
      <c r="BX41" s="64"/>
      <c r="BY41" s="64"/>
    </row>
    <row r="42" spans="1:77" ht="23.25" customHeight="1" thickTop="1" thickBot="1" x14ac:dyDescent="0.3">
      <c r="C42" s="219"/>
      <c r="D42" s="212"/>
      <c r="E42" s="212"/>
      <c r="F42" s="212"/>
      <c r="G42" s="212"/>
      <c r="J42" s="167"/>
      <c r="L42" s="43"/>
      <c r="M42" s="44"/>
      <c r="N42" s="44"/>
      <c r="O42" s="44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198"/>
      <c r="BD42" s="202"/>
      <c r="BE42" s="202"/>
      <c r="BK42" s="65" t="e">
        <f t="shared" si="3"/>
        <v>#N/A</v>
      </c>
      <c r="BL42" s="172">
        <v>38</v>
      </c>
      <c r="BM42" s="172">
        <v>30</v>
      </c>
      <c r="BN42" s="172" t="s">
        <v>166</v>
      </c>
      <c r="BO42" s="67" t="s">
        <v>157</v>
      </c>
      <c r="BP42" s="67" t="s">
        <v>130</v>
      </c>
      <c r="BQ42" s="64" t="str">
        <f>IFERROR(VLOOKUP(BN42,$K$9:$T$21,10,0),"")</f>
        <v/>
      </c>
      <c r="BR42" s="176" t="e">
        <f>IF(VLOOKUP($D$1,ورقة4!$A$3:$AV$1564,34,0)=0,"",(VLOOKUP($D$1,ورقة4!$A$3:$AV$1564,34,0)))</f>
        <v>#N/A</v>
      </c>
      <c r="BS42" s="173" t="e">
        <f>IF(BR42="م",BL42,"")</f>
        <v>#N/A</v>
      </c>
      <c r="BT42" s="64" t="e">
        <f>IF(BR42="","",BL42)</f>
        <v>#N/A</v>
      </c>
      <c r="BX42" s="64"/>
      <c r="BY42" s="64"/>
    </row>
    <row r="43" spans="1:77" ht="23.25" customHeight="1" thickTop="1" thickBot="1" x14ac:dyDescent="0.3">
      <c r="C43" s="219"/>
      <c r="D43" s="212"/>
      <c r="E43" s="212"/>
      <c r="F43" s="212"/>
      <c r="G43" s="212"/>
      <c r="J43" s="167"/>
      <c r="L43" s="43"/>
      <c r="M43" s="44"/>
      <c r="N43" s="44"/>
      <c r="O43" s="44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198"/>
      <c r="BD43" s="202"/>
      <c r="BE43" s="202"/>
      <c r="BK43" s="65" t="e">
        <f>IF(BR44="م",BL44,"")</f>
        <v>#N/A</v>
      </c>
      <c r="BL43" s="65">
        <v>39</v>
      </c>
      <c r="BN43" s="65" t="s">
        <v>167</v>
      </c>
      <c r="BS43" s="173" t="e">
        <f>IF(BR44="م",BL44,"")</f>
        <v>#N/A</v>
      </c>
      <c r="BT43" s="64" t="e">
        <f>IF(AND(BT44="",BT45="",BT46="",BT47="",BT48=""),"",BL43)</f>
        <v>#N/A</v>
      </c>
      <c r="BY43" s="64"/>
    </row>
    <row r="44" spans="1:77" ht="23.25" customHeight="1" thickTop="1" thickBot="1" x14ac:dyDescent="0.3">
      <c r="B44" s="212"/>
      <c r="C44" s="212"/>
      <c r="D44" s="212"/>
      <c r="E44" s="215"/>
      <c r="H44" s="210"/>
      <c r="I44" s="30"/>
      <c r="J44" s="162"/>
      <c r="K44" s="30"/>
      <c r="L44" s="45"/>
      <c r="M44" s="45"/>
      <c r="N44" s="46"/>
      <c r="O44" s="46"/>
      <c r="P44" s="46"/>
      <c r="Q44" s="46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198"/>
      <c r="BD44" s="202"/>
      <c r="BE44" s="202"/>
      <c r="BK44" s="65" t="e">
        <f>IF(BR45="م",BL45,"")</f>
        <v>#N/A</v>
      </c>
      <c r="BL44" s="172">
        <v>40</v>
      </c>
      <c r="BM44" s="172">
        <v>31</v>
      </c>
      <c r="BN44" s="172" t="s">
        <v>168</v>
      </c>
      <c r="BQ44" s="64" t="str">
        <f>IFERROR(VLOOKUP(BN44,$K$9:$T$21,10,0),"")</f>
        <v/>
      </c>
      <c r="BR44" s="174" t="e">
        <f>IF(VLOOKUP($D$1,ورقة4!$A$3:$AV$1564,35,0)=0,"",(VLOOKUP($D$1,ورقة4!$A$3:$AV$1564,35,0)))</f>
        <v>#N/A</v>
      </c>
      <c r="BS44" s="173" t="e">
        <f>IF(BR45="م",BL45,"")</f>
        <v>#N/A</v>
      </c>
      <c r="BT44" s="64" t="e">
        <f>IF(BR44="","",BL44)</f>
        <v>#N/A</v>
      </c>
      <c r="BY44" s="64"/>
    </row>
    <row r="45" spans="1:77" ht="23.25" customHeight="1" thickTop="1" thickBot="1" x14ac:dyDescent="0.3">
      <c r="B45" s="211"/>
      <c r="C45" s="211"/>
      <c r="D45" s="212"/>
      <c r="E45" s="212"/>
      <c r="F45" s="212"/>
      <c r="H45" s="210"/>
      <c r="I45" s="30"/>
      <c r="J45" s="162"/>
      <c r="K45" s="30"/>
      <c r="L45" s="45"/>
      <c r="M45" s="45"/>
      <c r="N45" s="46"/>
      <c r="O45" s="46"/>
      <c r="P45" s="46"/>
      <c r="Q45" s="46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198"/>
      <c r="BD45" s="202"/>
      <c r="BE45" s="202"/>
      <c r="BK45" s="65" t="e">
        <f>IF(BR46="م",BL46,"")</f>
        <v>#N/A</v>
      </c>
      <c r="BL45" s="65">
        <v>41</v>
      </c>
      <c r="BM45" s="172">
        <v>32</v>
      </c>
      <c r="BN45" s="172" t="s">
        <v>169</v>
      </c>
      <c r="BQ45" s="64" t="str">
        <f>IFERROR(VLOOKUP(BN45,$K$9:$T$21,10,0),"")</f>
        <v/>
      </c>
      <c r="BR45" s="175" t="e">
        <f>IF(VLOOKUP($D$1,ورقة4!$A$3:$AV$1564,36,0)=0,"",(VLOOKUP($D$1,ورقة4!$A$3:$AV$1564,36,0)))</f>
        <v>#N/A</v>
      </c>
      <c r="BS45" s="173" t="e">
        <f>IF(BR46="م",BL46,"")</f>
        <v>#N/A</v>
      </c>
      <c r="BT45" s="64" t="e">
        <f>IF(BR45="","",BL45)</f>
        <v>#N/A</v>
      </c>
      <c r="BY45" s="64"/>
    </row>
    <row r="46" spans="1:77" ht="23.25" customHeight="1" thickTop="1" thickBot="1" x14ac:dyDescent="0.3">
      <c r="B46" s="220"/>
      <c r="C46" s="220"/>
      <c r="D46" s="220"/>
      <c r="E46" s="220"/>
      <c r="F46" s="220"/>
      <c r="G46" s="221"/>
      <c r="H46" s="211"/>
      <c r="I46" s="47"/>
      <c r="J46" s="159"/>
      <c r="K46" s="47"/>
      <c r="L46" s="44"/>
      <c r="M46" s="44"/>
      <c r="N46" s="46"/>
      <c r="O46" s="46"/>
      <c r="P46" s="46"/>
      <c r="Q46" s="46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198"/>
      <c r="BD46" s="202"/>
      <c r="BE46" s="202"/>
      <c r="BK46" s="65" t="e">
        <f>IF(BR47="م",BL47,"")</f>
        <v>#N/A</v>
      </c>
      <c r="BL46" s="172">
        <v>42</v>
      </c>
      <c r="BM46" s="172">
        <v>33</v>
      </c>
      <c r="BN46" s="172" t="str">
        <f>IF(V10=BT1,"محاسبة دولية باللغة الإنكليزية","محاسبة دولية باللغة الفرنسية")</f>
        <v>محاسبة دولية باللغة الإنكليزية</v>
      </c>
      <c r="BQ46" s="64" t="str">
        <f>IFERROR(VLOOKUP(BN46,$K$9:$T$21,10,0),"")</f>
        <v/>
      </c>
      <c r="BR46" s="175" t="e">
        <f>IF(VLOOKUP($D$1,ورقة4!$A$3:$AV$1564,37,0)=0,"",(VLOOKUP($D$1,ورقة4!$A$3:$AV$1564,37,0)))</f>
        <v>#N/A</v>
      </c>
      <c r="BS46" s="173" t="e">
        <f>IF(BR47="م",BL47,"")</f>
        <v>#N/A</v>
      </c>
      <c r="BT46" s="64" t="e">
        <f>IF(BR46="","",BL46)</f>
        <v>#N/A</v>
      </c>
      <c r="BU46" s="61"/>
      <c r="BV46" s="61"/>
      <c r="BY46" s="64"/>
    </row>
    <row r="47" spans="1:77" ht="23.25" customHeight="1" thickTop="1" thickBot="1" x14ac:dyDescent="0.3">
      <c r="B47" s="212"/>
      <c r="C47" s="212"/>
      <c r="D47" s="212"/>
      <c r="G47" s="212"/>
      <c r="H47" s="212"/>
      <c r="I47" s="44"/>
      <c r="J47" s="158"/>
      <c r="K47" s="44"/>
      <c r="L47" s="44"/>
      <c r="M47" s="49"/>
      <c r="N47" s="46"/>
      <c r="O47" s="46"/>
      <c r="P47" s="46"/>
      <c r="Q47" s="46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198"/>
      <c r="BD47" s="202"/>
      <c r="BE47" s="202"/>
      <c r="BK47" s="65" t="e">
        <f>IF(BR48="م",BL48,"")</f>
        <v>#N/A</v>
      </c>
      <c r="BL47" s="65">
        <v>43</v>
      </c>
      <c r="BM47" s="172">
        <v>34</v>
      </c>
      <c r="BN47" s="172" t="s">
        <v>170</v>
      </c>
      <c r="BQ47" s="64" t="str">
        <f>IFERROR(VLOOKUP(BN47,$K$9:$T$21,10,0),"")</f>
        <v/>
      </c>
      <c r="BR47" s="175" t="e">
        <f>IF(VLOOKUP($D$1,ورقة4!$A$3:$AV$1564,38,0)=0,"",(VLOOKUP($D$1,ورقة4!$A$3:$AV$1564,38,0)))</f>
        <v>#N/A</v>
      </c>
      <c r="BS47" s="173" t="e">
        <f>IF(BR48="م",BL48,"")</f>
        <v>#N/A</v>
      </c>
      <c r="BT47" s="64" t="e">
        <f>IF(BR47="","",BL47)</f>
        <v>#N/A</v>
      </c>
      <c r="BY47" s="64"/>
    </row>
    <row r="48" spans="1:77" ht="23.25" customHeight="1" thickTop="1" thickBot="1" x14ac:dyDescent="0.3">
      <c r="B48" s="211"/>
      <c r="C48" s="221"/>
      <c r="D48" s="221"/>
      <c r="E48" s="221"/>
      <c r="F48" s="221"/>
      <c r="G48" s="212"/>
      <c r="H48" s="212"/>
      <c r="I48" s="44"/>
      <c r="J48" s="158"/>
      <c r="K48" s="44"/>
      <c r="L48" s="44"/>
      <c r="M48" s="45"/>
      <c r="N48" s="45"/>
      <c r="O48" s="50"/>
      <c r="P48" s="50"/>
      <c r="Q48" s="50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198"/>
      <c r="BD48" s="202"/>
      <c r="BE48" s="202"/>
      <c r="BK48" s="65" t="e">
        <f>IF(BR50="م",BL50,"")</f>
        <v>#N/A</v>
      </c>
      <c r="BL48" s="172">
        <v>44</v>
      </c>
      <c r="BM48" s="172">
        <v>35</v>
      </c>
      <c r="BN48" s="172" t="s">
        <v>171</v>
      </c>
      <c r="BQ48" s="64" t="str">
        <f>IFERROR(VLOOKUP(BN48,$K$9:$T$29,10,0),"")</f>
        <v/>
      </c>
      <c r="BR48" s="178" t="e">
        <f>IF(VLOOKUP($D$1,ورقة4!$A$3:$AV$1564,39,0)=0,"",(VLOOKUP($D$1,ورقة4!$A$3:$AV$1564,39,0)))</f>
        <v>#N/A</v>
      </c>
      <c r="BS48" s="173" t="e">
        <f>IF(BR50="م",BL50,"")</f>
        <v>#N/A</v>
      </c>
      <c r="BT48" s="64" t="e">
        <f>IF(BR48="","",BL48)</f>
        <v>#N/A</v>
      </c>
      <c r="BY48" s="64"/>
    </row>
    <row r="49" spans="1:77" ht="23.25" customHeight="1" thickTop="1" thickBot="1" x14ac:dyDescent="0.3">
      <c r="A49" s="222">
        <v>1</v>
      </c>
      <c r="B49" s="222" t="s">
        <v>172</v>
      </c>
      <c r="J49" s="156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198"/>
      <c r="BD49" s="202"/>
      <c r="BE49" s="202"/>
      <c r="BK49" s="65" t="e">
        <f>IF(BR51="م",BL51,"")</f>
        <v>#N/A</v>
      </c>
      <c r="BL49" s="65">
        <v>45</v>
      </c>
      <c r="BN49" s="65" t="s">
        <v>173</v>
      </c>
      <c r="BS49" s="173" t="e">
        <f>IF(BR51="م",BL51,"")</f>
        <v>#N/A</v>
      </c>
      <c r="BT49" s="64" t="e">
        <f>IF(AND(BT50="",BT51="",BT52="",BT53="",BT54=""),"",BL49)</f>
        <v>#N/A</v>
      </c>
      <c r="BY49" s="64"/>
    </row>
    <row r="50" spans="1:77" ht="23.25" customHeight="1" thickTop="1" thickBot="1" x14ac:dyDescent="0.3">
      <c r="A50" s="222">
        <v>2</v>
      </c>
      <c r="B50" s="222" t="s">
        <v>174</v>
      </c>
      <c r="C50" s="213"/>
      <c r="D50" s="213"/>
      <c r="E50" s="213"/>
      <c r="F50" s="213"/>
      <c r="G50" s="213"/>
      <c r="H50" s="213"/>
      <c r="I50" s="51"/>
      <c r="J50" s="168"/>
      <c r="K50" s="51"/>
      <c r="L50" s="51"/>
      <c r="M50" s="51"/>
      <c r="N50" s="51"/>
      <c r="O50" s="51"/>
      <c r="P50" s="51"/>
      <c r="Q50" s="51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198"/>
      <c r="BD50" s="202"/>
      <c r="BE50" s="202"/>
      <c r="BK50" s="65" t="e">
        <f>IF(BR52="م",BL52,"")</f>
        <v>#N/A</v>
      </c>
      <c r="BL50" s="172">
        <v>46</v>
      </c>
      <c r="BM50" s="172">
        <v>36</v>
      </c>
      <c r="BN50" s="172" t="s">
        <v>175</v>
      </c>
      <c r="BQ50" s="64" t="str">
        <f>IFERROR(VLOOKUP(BN50,$K$9:$T$21,10,0),"")</f>
        <v/>
      </c>
      <c r="BR50" s="180" t="e">
        <f>IF(VLOOKUP($D$1,ورقة4!$A$3:$AV$1564,40,0)=0,"",(VLOOKUP($D$1,ورقة4!$A$3:$AV$1564,40,0)))</f>
        <v>#N/A</v>
      </c>
      <c r="BS50" s="173" t="e">
        <f>IF(BR52="م",BL52,"")</f>
        <v>#N/A</v>
      </c>
      <c r="BT50" s="64" t="e">
        <f>IF(BR50="","",BL50)</f>
        <v>#N/A</v>
      </c>
      <c r="BY50" s="64"/>
    </row>
    <row r="51" spans="1:77" ht="23.25" customHeight="1" thickTop="1" thickBot="1" x14ac:dyDescent="0.3">
      <c r="A51" s="222">
        <v>3</v>
      </c>
      <c r="B51" s="222" t="s">
        <v>176</v>
      </c>
      <c r="C51" s="213"/>
      <c r="D51" s="213"/>
      <c r="E51" s="213"/>
      <c r="F51" s="213"/>
      <c r="G51" s="213"/>
      <c r="H51" s="213"/>
      <c r="I51" s="51"/>
      <c r="J51" s="168"/>
      <c r="K51" s="51"/>
      <c r="L51" s="51"/>
      <c r="M51" s="51"/>
      <c r="N51" s="51"/>
      <c r="O51" s="51"/>
      <c r="P51" s="51"/>
      <c r="Q51" s="51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198"/>
      <c r="BD51" s="202"/>
      <c r="BE51" s="202"/>
      <c r="BK51" s="65" t="e">
        <f>IF(BR53="م",BL53,"")</f>
        <v>#N/A</v>
      </c>
      <c r="BL51" s="65">
        <v>47</v>
      </c>
      <c r="BM51" s="172">
        <v>37</v>
      </c>
      <c r="BN51" s="172" t="s">
        <v>177</v>
      </c>
      <c r="BQ51" s="64" t="str">
        <f>IFERROR(VLOOKUP(BN51,$K$9:$T$21,10,0),"")</f>
        <v/>
      </c>
      <c r="BR51" s="177" t="e">
        <f>IF(VLOOKUP($D$1,ورقة4!$A$3:$AV$1564,41,0)=0,"",(VLOOKUP($D$1,ورقة4!$A$3:$AV$1564,41,0)))</f>
        <v>#N/A</v>
      </c>
      <c r="BS51" s="173" t="e">
        <f>IF(BR53="م",BL53,"")</f>
        <v>#N/A</v>
      </c>
      <c r="BT51" s="64" t="e">
        <f>IF(BR51="","",BL51)</f>
        <v>#N/A</v>
      </c>
      <c r="BY51" s="64"/>
    </row>
    <row r="52" spans="1:77" ht="23.25" customHeight="1" thickTop="1" thickBot="1" x14ac:dyDescent="0.3">
      <c r="A52" s="222">
        <v>4</v>
      </c>
      <c r="B52" s="222" t="s">
        <v>178</v>
      </c>
      <c r="C52" s="223"/>
      <c r="D52" s="223"/>
      <c r="E52" s="223"/>
      <c r="F52" s="223"/>
      <c r="G52" s="223"/>
      <c r="H52" s="214"/>
      <c r="I52" s="37"/>
      <c r="J52" s="169"/>
      <c r="K52" s="47"/>
      <c r="L52" s="47"/>
      <c r="M52" s="37"/>
      <c r="N52" s="37"/>
      <c r="O52" s="52"/>
      <c r="P52" s="52"/>
      <c r="Q52" s="5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198"/>
      <c r="BD52" s="202"/>
      <c r="BE52" s="202"/>
      <c r="BK52" s="65" t="e">
        <f>IF(BR54="م",BL54,"")</f>
        <v>#N/A</v>
      </c>
      <c r="BL52" s="172">
        <v>48</v>
      </c>
      <c r="BM52" s="172">
        <v>38</v>
      </c>
      <c r="BN52" s="172" t="s">
        <v>179</v>
      </c>
      <c r="BQ52" s="64" t="str">
        <f>IFERROR(VLOOKUP(BN52,$K$9:$T$21,10,0),"")</f>
        <v/>
      </c>
      <c r="BR52" s="177" t="e">
        <f>IF(VLOOKUP($D$1,ورقة4!$A$3:$AV$1564,42,0)=0,"",(VLOOKUP($D$1,ورقة4!$A$3:$AV$1564,42,0)))</f>
        <v>#N/A</v>
      </c>
      <c r="BS52" s="173" t="e">
        <f>IF(BR54="م",BL54,"")</f>
        <v>#N/A</v>
      </c>
      <c r="BT52" s="64" t="e">
        <f>IF(BR52="","",BL52)</f>
        <v>#N/A</v>
      </c>
      <c r="BY52" s="64"/>
    </row>
    <row r="53" spans="1:77" ht="23.25" customHeight="1" thickTop="1" thickBot="1" x14ac:dyDescent="0.3">
      <c r="A53" s="222">
        <v>5</v>
      </c>
      <c r="B53" s="222" t="s">
        <v>180</v>
      </c>
      <c r="C53" s="214"/>
      <c r="D53" s="214"/>
      <c r="E53" s="214"/>
      <c r="F53" s="214"/>
      <c r="G53" s="214"/>
      <c r="J53" s="156"/>
      <c r="O53" s="37"/>
      <c r="P53" s="37"/>
      <c r="Q53" s="37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198"/>
      <c r="BD53" s="202"/>
      <c r="BE53" s="202"/>
      <c r="BL53" s="65">
        <v>49</v>
      </c>
      <c r="BM53" s="172">
        <v>39</v>
      </c>
      <c r="BN53" s="172" t="s">
        <v>181</v>
      </c>
      <c r="BQ53" s="64" t="str">
        <f>IFERROR(VLOOKUP(BN53,$K$9:$T$21,10,0),"")</f>
        <v/>
      </c>
      <c r="BR53" s="177" t="e">
        <f>IF(VLOOKUP($D$1,ورقة4!$A$3:$AV$1564,43,0)=0,"",(VLOOKUP($D$1,ورقة4!$A$3:$AV$1564,43,0)))</f>
        <v>#N/A</v>
      </c>
      <c r="BT53" s="64" t="e">
        <f>IF(BR53="","",BL53)</f>
        <v>#N/A</v>
      </c>
    </row>
    <row r="54" spans="1:77" ht="23.25" customHeight="1" thickTop="1" thickBot="1" x14ac:dyDescent="0.3">
      <c r="A54" s="222">
        <v>6</v>
      </c>
      <c r="B54" s="222" t="s">
        <v>182</v>
      </c>
      <c r="C54" s="214"/>
      <c r="D54" s="214"/>
      <c r="E54" s="214"/>
      <c r="F54" s="214"/>
      <c r="G54" s="215"/>
      <c r="H54" s="215"/>
      <c r="I54" s="73"/>
      <c r="J54" s="105"/>
      <c r="K54" s="73"/>
      <c r="L54" s="73"/>
      <c r="M54" s="73"/>
      <c r="N54" s="73"/>
      <c r="O54" s="73"/>
      <c r="P54" s="73"/>
      <c r="Q54" s="73"/>
      <c r="AM54" s="202"/>
      <c r="AN54" s="202"/>
      <c r="AO54" s="202"/>
      <c r="AP54" s="202"/>
      <c r="AQ54" s="202"/>
      <c r="AR54" s="202"/>
      <c r="AS54" s="202"/>
      <c r="AT54" s="202"/>
      <c r="AU54" s="202"/>
      <c r="AV54" s="204"/>
      <c r="AW54" s="204"/>
      <c r="AX54" s="204"/>
      <c r="AY54" s="202"/>
      <c r="AZ54" s="202"/>
      <c r="BA54" s="205"/>
      <c r="BB54" s="202"/>
      <c r="BC54" s="202"/>
      <c r="BD54" s="202"/>
      <c r="BE54" s="202"/>
      <c r="BL54" s="172">
        <v>50</v>
      </c>
      <c r="BM54" s="172">
        <v>40</v>
      </c>
      <c r="BN54" s="172" t="str">
        <f>IF(V10=BT1,"دراسات محاسبية باللغة الإنكليزية","دراسات محاسبية باللغة الفرنسية")</f>
        <v>دراسات محاسبية باللغة الإنكليزية</v>
      </c>
      <c r="BQ54" s="64" t="str">
        <f>IFERROR(VLOOKUP(BN54,$K$9:$T$21,10,0),"")</f>
        <v/>
      </c>
      <c r="BR54" s="178" t="e">
        <f>IF(VLOOKUP($D$1,ورقة4!$A$3:$AV$1564,44,0)=0,"",(VLOOKUP($D$1,ورقة4!$A$3:$AV$1564,44,0)))</f>
        <v>#N/A</v>
      </c>
      <c r="BT54" s="64" t="e">
        <f>IF(BR54="","",BL54)</f>
        <v>#N/A</v>
      </c>
      <c r="BU54" s="61"/>
      <c r="BV54" s="61"/>
    </row>
    <row r="55" spans="1:77" ht="23.25" customHeight="1" x14ac:dyDescent="0.25">
      <c r="A55" s="222">
        <v>7</v>
      </c>
      <c r="B55" s="222" t="s">
        <v>637</v>
      </c>
      <c r="C55" s="216"/>
      <c r="D55" s="216"/>
      <c r="E55" s="216"/>
      <c r="F55" s="216"/>
      <c r="G55" s="216"/>
      <c r="H55" s="216"/>
      <c r="I55" s="29"/>
      <c r="J55" s="170"/>
      <c r="K55" s="29"/>
      <c r="L55" s="29"/>
      <c r="M55" s="29"/>
      <c r="N55" s="47"/>
      <c r="O55" s="47"/>
      <c r="P55" s="47"/>
      <c r="Q55" s="47"/>
      <c r="AM55" s="202"/>
      <c r="AN55" s="202"/>
      <c r="AO55" s="202"/>
      <c r="AP55" s="202"/>
      <c r="AQ55" s="202"/>
      <c r="AR55" s="202"/>
      <c r="AS55" s="202"/>
      <c r="AT55" s="202"/>
      <c r="AU55" s="202"/>
      <c r="AV55" s="204"/>
      <c r="AW55" s="204"/>
      <c r="AX55" s="204"/>
      <c r="AY55" s="202"/>
      <c r="AZ55" s="202"/>
      <c r="BA55" s="205"/>
      <c r="BB55" s="202"/>
      <c r="BC55" s="202"/>
      <c r="BD55" s="202"/>
      <c r="BE55" s="202"/>
      <c r="BQ55" s="173"/>
      <c r="BR55" s="67">
        <f>COUNTIFS(BR6:BR54,"ج")</f>
        <v>0</v>
      </c>
    </row>
    <row r="56" spans="1:77" ht="23.25" customHeight="1" x14ac:dyDescent="0.25">
      <c r="A56" s="207">
        <v>8</v>
      </c>
      <c r="B56" s="222" t="s">
        <v>650</v>
      </c>
      <c r="C56" s="217"/>
      <c r="D56" s="217"/>
      <c r="E56" s="216"/>
      <c r="F56" s="217"/>
      <c r="G56" s="217"/>
      <c r="H56" s="217"/>
      <c r="I56" s="53"/>
      <c r="J56" s="160"/>
      <c r="K56" s="53"/>
      <c r="L56" s="53"/>
      <c r="M56" s="53"/>
      <c r="N56" s="48"/>
      <c r="O56" s="48"/>
      <c r="P56" s="48"/>
      <c r="Q56" s="48"/>
      <c r="AM56" s="202"/>
      <c r="AN56" s="202"/>
      <c r="AO56" s="202"/>
      <c r="AP56" s="202"/>
      <c r="AQ56" s="202"/>
      <c r="AR56" s="202"/>
      <c r="AS56" s="202"/>
      <c r="AT56" s="202"/>
      <c r="AU56" s="202"/>
      <c r="AV56" s="204"/>
      <c r="AW56" s="204"/>
      <c r="AX56" s="204"/>
      <c r="AY56" s="202"/>
      <c r="AZ56" s="202"/>
      <c r="BA56" s="205"/>
      <c r="BB56" s="202"/>
      <c r="BC56" s="202"/>
      <c r="BD56" s="202"/>
      <c r="BE56" s="202"/>
      <c r="BR56" s="67">
        <f>COUNTIFS(BR6:BR54,"ر1")</f>
        <v>0</v>
      </c>
    </row>
    <row r="57" spans="1:77" ht="21" x14ac:dyDescent="0.4">
      <c r="A57" s="207">
        <v>9</v>
      </c>
      <c r="B57" s="224" t="s">
        <v>655</v>
      </c>
      <c r="C57" s="218"/>
      <c r="D57" s="218"/>
      <c r="E57" s="218"/>
      <c r="F57" s="218"/>
      <c r="G57" s="218"/>
      <c r="H57" s="218"/>
      <c r="I57" s="54"/>
      <c r="J57" s="54"/>
      <c r="K57" s="56"/>
      <c r="L57" s="57"/>
      <c r="M57" s="57"/>
      <c r="N57" s="58"/>
      <c r="O57" s="58"/>
      <c r="P57" s="58"/>
      <c r="Q57" s="58"/>
      <c r="AM57" s="202"/>
      <c r="AN57" s="202"/>
      <c r="AO57" s="202"/>
      <c r="AP57" s="202"/>
      <c r="AQ57" s="202"/>
      <c r="AR57" s="202"/>
      <c r="AS57" s="202"/>
      <c r="AT57" s="202"/>
      <c r="AU57" s="202"/>
      <c r="AV57" s="204"/>
      <c r="AW57" s="202"/>
      <c r="AX57" s="202"/>
      <c r="AY57" s="202"/>
      <c r="AZ57" s="202"/>
      <c r="BA57" s="202"/>
      <c r="BB57" s="202"/>
      <c r="BC57" s="202"/>
      <c r="BD57" s="202"/>
      <c r="BE57" s="202"/>
      <c r="BR57" s="67">
        <f>COUNTIFS(BR6:BR54,"ر2")</f>
        <v>0</v>
      </c>
    </row>
    <row r="58" spans="1:77" ht="21" x14ac:dyDescent="0.4">
      <c r="A58" s="207">
        <v>10</v>
      </c>
      <c r="B58" s="225" t="s">
        <v>666</v>
      </c>
      <c r="C58" s="225"/>
      <c r="D58" s="225"/>
      <c r="E58" s="225"/>
      <c r="F58" s="225"/>
      <c r="G58" s="225"/>
      <c r="H58" s="218"/>
      <c r="I58" s="55"/>
      <c r="J58" s="55"/>
      <c r="K58" s="55"/>
      <c r="L58" s="55"/>
      <c r="M58" s="55"/>
      <c r="O58" s="59"/>
      <c r="P58" s="59"/>
      <c r="Q58" s="59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R58" s="67">
        <f>SUM(BR55:BR57)</f>
        <v>0</v>
      </c>
    </row>
    <row r="59" spans="1:77" ht="21.6" thickBot="1" x14ac:dyDescent="0.45">
      <c r="A59" s="207">
        <v>11</v>
      </c>
      <c r="B59" s="225" t="s">
        <v>1692</v>
      </c>
      <c r="C59" s="218"/>
      <c r="D59" s="218"/>
      <c r="E59" s="218"/>
      <c r="F59" s="218"/>
      <c r="G59" s="218"/>
      <c r="H59" s="218"/>
      <c r="I59" s="55"/>
      <c r="J59" s="55"/>
      <c r="K59" s="55"/>
      <c r="L59" s="55"/>
      <c r="M59" s="55"/>
      <c r="AM59" s="198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</row>
    <row r="60" spans="1:77" ht="14.25" customHeight="1" thickTop="1" x14ac:dyDescent="0.4">
      <c r="A60" s="207">
        <v>12</v>
      </c>
      <c r="B60" s="225" t="s">
        <v>1698</v>
      </c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</row>
    <row r="61" spans="1:77" ht="14.25" customHeight="1" x14ac:dyDescent="0.25"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</row>
    <row r="62" spans="1:77" ht="14.25" customHeight="1" x14ac:dyDescent="0.25"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</row>
    <row r="63" spans="1:77" ht="14.25" customHeight="1" x14ac:dyDescent="0.25"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</row>
    <row r="64" spans="1:77" ht="14.25" customHeight="1" x14ac:dyDescent="0.25"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</row>
    <row r="65" spans="39:57" ht="14.25" customHeight="1" x14ac:dyDescent="0.25"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</row>
    <row r="66" spans="39:57" ht="14.25" customHeight="1" x14ac:dyDescent="0.25"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</row>
    <row r="67" spans="39:57" ht="14.25" customHeight="1" x14ac:dyDescent="0.25"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</row>
    <row r="68" spans="39:57" ht="14.25" customHeight="1" x14ac:dyDescent="0.25"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</row>
    <row r="69" spans="39:57" ht="14.25" customHeight="1" x14ac:dyDescent="0.25"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</row>
    <row r="70" spans="39:57" ht="14.25" customHeight="1" x14ac:dyDescent="0.25"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</row>
    <row r="71" spans="39:57" ht="14.25" customHeight="1" x14ac:dyDescent="0.25"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</row>
    <row r="72" spans="39:57" ht="14.25" customHeight="1" x14ac:dyDescent="0.25"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</row>
    <row r="73" spans="39:57" ht="14.25" customHeight="1" x14ac:dyDescent="0.25"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</row>
    <row r="74" spans="39:57" ht="14.25" customHeight="1" x14ac:dyDescent="0.25"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</row>
    <row r="75" spans="39:57" ht="14.25" customHeight="1" x14ac:dyDescent="0.25"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</row>
    <row r="76" spans="39:57" ht="14.25" customHeight="1" x14ac:dyDescent="0.25"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</row>
    <row r="77" spans="39:57" ht="14.25" customHeight="1" x14ac:dyDescent="0.25"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</row>
    <row r="78" spans="39:57" ht="14.25" customHeight="1" x14ac:dyDescent="0.25"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</row>
    <row r="79" spans="39:57" ht="14.25" customHeight="1" x14ac:dyDescent="0.25"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</row>
    <row r="80" spans="39:57" ht="14.25" customHeight="1" x14ac:dyDescent="0.25"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</row>
    <row r="81" spans="39:57" ht="14.25" customHeight="1" x14ac:dyDescent="0.25"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</row>
    <row r="82" spans="39:57" ht="14.25" customHeight="1" x14ac:dyDescent="0.25"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</row>
    <row r="83" spans="39:57" ht="14.25" customHeight="1" x14ac:dyDescent="0.25"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</row>
    <row r="84" spans="39:57" ht="14.25" customHeight="1" x14ac:dyDescent="0.25"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</row>
    <row r="85" spans="39:57" ht="14.25" customHeight="1" x14ac:dyDescent="0.25"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</row>
    <row r="86" spans="39:57" ht="14.25" customHeight="1" x14ac:dyDescent="0.25"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</row>
    <row r="87" spans="39:57" ht="14.25" customHeight="1" x14ac:dyDescent="0.25"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</row>
    <row r="88" spans="39:57" ht="14.25" customHeight="1" x14ac:dyDescent="0.25"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</row>
    <row r="89" spans="39:57" ht="14.25" customHeight="1" x14ac:dyDescent="0.25"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</row>
    <row r="90" spans="39:57" ht="14.25" customHeight="1" x14ac:dyDescent="0.25"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</row>
    <row r="91" spans="39:57" ht="14.25" customHeight="1" x14ac:dyDescent="0.25"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</row>
    <row r="92" spans="39:57" ht="14.25" customHeight="1" x14ac:dyDescent="0.25"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</row>
    <row r="93" spans="39:57" ht="14.25" customHeight="1" x14ac:dyDescent="0.25"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</row>
    <row r="94" spans="39:57" ht="14.25" customHeight="1" x14ac:dyDescent="0.25"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</row>
    <row r="95" spans="39:57" ht="14.25" customHeight="1" x14ac:dyDescent="0.25"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</row>
    <row r="96" spans="39:57" ht="14.25" customHeight="1" x14ac:dyDescent="0.25"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</row>
    <row r="97" spans="39:57" ht="14.25" customHeight="1" x14ac:dyDescent="0.25"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</row>
    <row r="98" spans="39:57" ht="14.25" customHeight="1" x14ac:dyDescent="0.25"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</row>
    <row r="99" spans="39:57" ht="14.25" customHeight="1" x14ac:dyDescent="0.25"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</row>
    <row r="100" spans="39:57" ht="14.25" customHeight="1" x14ac:dyDescent="0.25"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</row>
    <row r="101" spans="39:57" ht="14.25" customHeight="1" x14ac:dyDescent="0.25"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</row>
    <row r="102" spans="39:57" ht="14.25" customHeight="1" x14ac:dyDescent="0.25"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</row>
    <row r="103" spans="39:57" ht="14.25" customHeight="1" x14ac:dyDescent="0.25"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</row>
    <row r="104" spans="39:57" ht="14.25" customHeight="1" x14ac:dyDescent="0.25"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</row>
    <row r="105" spans="39:57" ht="14.25" customHeight="1" x14ac:dyDescent="0.25"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</row>
    <row r="106" spans="39:57" ht="14.25" customHeight="1" x14ac:dyDescent="0.25"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</row>
    <row r="107" spans="39:57" ht="14.25" customHeight="1" x14ac:dyDescent="0.25"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</row>
    <row r="108" spans="39:57" ht="14.25" customHeight="1" x14ac:dyDescent="0.25"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</row>
    <row r="109" spans="39:57" ht="14.25" customHeight="1" x14ac:dyDescent="0.25"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</row>
    <row r="110" spans="39:57" ht="14.25" customHeight="1" x14ac:dyDescent="0.25"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</row>
    <row r="111" spans="39:57" ht="14.25" customHeight="1" x14ac:dyDescent="0.25"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</row>
    <row r="112" spans="39:57" ht="14.25" customHeight="1" x14ac:dyDescent="0.25"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</row>
    <row r="113" spans="39:57" ht="14.25" customHeight="1" x14ac:dyDescent="0.25"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</row>
    <row r="114" spans="39:57" ht="14.25" customHeight="1" x14ac:dyDescent="0.25"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</row>
    <row r="115" spans="39:57" ht="14.25" customHeight="1" x14ac:dyDescent="0.25"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</row>
    <row r="116" spans="39:57" ht="14.25" customHeight="1" x14ac:dyDescent="0.25"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</row>
    <row r="117" spans="39:57" ht="14.25" customHeight="1" x14ac:dyDescent="0.25"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</row>
    <row r="118" spans="39:57" ht="14.25" customHeight="1" x14ac:dyDescent="0.25"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</row>
    <row r="119" spans="39:57" ht="14.25" customHeight="1" x14ac:dyDescent="0.25"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</row>
    <row r="120" spans="39:57" ht="14.25" customHeight="1" x14ac:dyDescent="0.25"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</row>
    <row r="121" spans="39:57" ht="14.25" customHeight="1" x14ac:dyDescent="0.25"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</row>
    <row r="122" spans="39:57" ht="14.25" customHeight="1" x14ac:dyDescent="0.25"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</row>
    <row r="123" spans="39:57" ht="14.25" customHeight="1" x14ac:dyDescent="0.25"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</row>
    <row r="124" spans="39:57" ht="14.25" customHeight="1" x14ac:dyDescent="0.25"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</row>
    <row r="125" spans="39:57" ht="14.25" customHeight="1" x14ac:dyDescent="0.25"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</row>
    <row r="126" spans="39:57" ht="14.25" customHeight="1" x14ac:dyDescent="0.25"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</row>
    <row r="127" spans="39:57" ht="14.25" customHeight="1" x14ac:dyDescent="0.25"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</row>
    <row r="128" spans="39:57" ht="14.25" customHeight="1" x14ac:dyDescent="0.25"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</row>
    <row r="129" spans="39:57" ht="14.25" customHeight="1" x14ac:dyDescent="0.25"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</row>
    <row r="130" spans="39:57" ht="14.25" customHeight="1" x14ac:dyDescent="0.25"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</row>
    <row r="131" spans="39:57" ht="14.25" customHeight="1" x14ac:dyDescent="0.25"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</row>
    <row r="132" spans="39:57" ht="14.25" customHeight="1" x14ac:dyDescent="0.25"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</row>
    <row r="133" spans="39:57" ht="14.25" customHeight="1" x14ac:dyDescent="0.25"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</row>
    <row r="134" spans="39:57" ht="14.25" customHeight="1" x14ac:dyDescent="0.25"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</row>
    <row r="135" spans="39:57" ht="14.25" customHeight="1" x14ac:dyDescent="0.25"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</row>
    <row r="136" spans="39:57" ht="14.25" customHeight="1" x14ac:dyDescent="0.25"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</row>
    <row r="137" spans="39:57" ht="14.25" customHeight="1" x14ac:dyDescent="0.25"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</row>
    <row r="138" spans="39:57" ht="14.25" customHeight="1" x14ac:dyDescent="0.25"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</row>
    <row r="139" spans="39:57" ht="14.25" customHeight="1" x14ac:dyDescent="0.25"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</row>
    <row r="140" spans="39:57" ht="14.25" customHeight="1" x14ac:dyDescent="0.25"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</row>
    <row r="141" spans="39:57" ht="14.25" customHeight="1" x14ac:dyDescent="0.25"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</row>
    <row r="142" spans="39:57" ht="14.25" customHeight="1" x14ac:dyDescent="0.25"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</row>
    <row r="143" spans="39:57" ht="14.25" customHeight="1" x14ac:dyDescent="0.25"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</row>
    <row r="144" spans="39:57" ht="14.25" customHeight="1" x14ac:dyDescent="0.25"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</row>
    <row r="145" spans="39:57" ht="14.25" customHeight="1" x14ac:dyDescent="0.25"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</row>
    <row r="146" spans="39:57" ht="14.25" customHeight="1" x14ac:dyDescent="0.25"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</row>
    <row r="147" spans="39:57" ht="14.25" customHeight="1" x14ac:dyDescent="0.25">
      <c r="AM147" s="202"/>
      <c r="AN147" s="202"/>
      <c r="AO147" s="202"/>
      <c r="AP147" s="202"/>
      <c r="AQ147" s="202"/>
      <c r="AR147" s="202"/>
      <c r="AS147" s="202"/>
      <c r="AT147" s="202"/>
      <c r="AU147" s="202"/>
      <c r="AV147" s="202"/>
      <c r="AW147" s="202"/>
      <c r="AX147" s="202"/>
      <c r="AY147" s="202"/>
      <c r="AZ147" s="202"/>
      <c r="BA147" s="202"/>
      <c r="BB147" s="202"/>
      <c r="BC147" s="202"/>
      <c r="BD147" s="202"/>
      <c r="BE147" s="202"/>
    </row>
    <row r="148" spans="39:57" ht="14.25" customHeight="1" x14ac:dyDescent="0.25">
      <c r="AM148" s="202"/>
      <c r="AN148" s="202"/>
      <c r="AO148" s="202"/>
      <c r="AP148" s="202"/>
      <c r="AQ148" s="202"/>
      <c r="AR148" s="202"/>
      <c r="AS148" s="202"/>
      <c r="AT148" s="202"/>
      <c r="AU148" s="202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</row>
    <row r="149" spans="39:57" ht="14.25" customHeight="1" x14ac:dyDescent="0.25">
      <c r="AM149" s="202"/>
      <c r="AN149" s="202"/>
      <c r="AO149" s="202"/>
      <c r="AP149" s="202"/>
      <c r="AQ149" s="202"/>
      <c r="AR149" s="202"/>
      <c r="AS149" s="202"/>
      <c r="AT149" s="202"/>
      <c r="AU149" s="202"/>
      <c r="AV149" s="202"/>
      <c r="AW149" s="202"/>
      <c r="AX149" s="202"/>
      <c r="AY149" s="202"/>
      <c r="AZ149" s="202"/>
      <c r="BA149" s="202"/>
      <c r="BB149" s="202"/>
      <c r="BC149" s="202"/>
      <c r="BD149" s="202"/>
      <c r="BE149" s="202"/>
    </row>
    <row r="150" spans="39:57" ht="14.25" customHeight="1" x14ac:dyDescent="0.25"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</row>
    <row r="151" spans="39:57" ht="14.25" customHeight="1" x14ac:dyDescent="0.25"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</row>
    <row r="152" spans="39:57" ht="14.25" customHeight="1" x14ac:dyDescent="0.25"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</row>
    <row r="153" spans="39:57" ht="14.25" customHeight="1" x14ac:dyDescent="0.25">
      <c r="AM153" s="202"/>
      <c r="AN153" s="202"/>
      <c r="AO153" s="202"/>
      <c r="AP153" s="202"/>
      <c r="AQ153" s="202"/>
      <c r="AR153" s="202"/>
      <c r="AS153" s="202"/>
      <c r="AT153" s="202"/>
      <c r="AU153" s="202"/>
      <c r="AV153" s="202"/>
      <c r="AW153" s="202"/>
      <c r="AX153" s="202"/>
      <c r="AY153" s="202"/>
      <c r="AZ153" s="202"/>
      <c r="BA153" s="202"/>
      <c r="BB153" s="202"/>
      <c r="BC153" s="202"/>
      <c r="BD153" s="202"/>
      <c r="BE153" s="202"/>
    </row>
    <row r="154" spans="39:57" ht="14.25" customHeight="1" x14ac:dyDescent="0.25"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</row>
    <row r="155" spans="39:57" ht="14.25" customHeight="1" x14ac:dyDescent="0.25"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</row>
    <row r="156" spans="39:57" ht="14.25" customHeight="1" x14ac:dyDescent="0.25"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</row>
    <row r="157" spans="39:57" ht="14.25" customHeight="1" x14ac:dyDescent="0.25"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</row>
    <row r="158" spans="39:57" ht="14.25" customHeight="1" x14ac:dyDescent="0.25">
      <c r="AM158" s="202"/>
      <c r="AN158" s="202"/>
      <c r="AO158" s="202"/>
      <c r="AP158" s="202"/>
      <c r="AQ158" s="202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202"/>
      <c r="BC158" s="202"/>
      <c r="BD158" s="202"/>
      <c r="BE158" s="202"/>
    </row>
    <row r="159" spans="39:57" ht="14.25" customHeight="1" x14ac:dyDescent="0.25"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</row>
    <row r="160" spans="39:57" ht="14.25" customHeight="1" x14ac:dyDescent="0.25"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</row>
    <row r="161" spans="39:57" ht="14.25" customHeight="1" x14ac:dyDescent="0.25"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</row>
    <row r="162" spans="39:57" ht="14.25" customHeight="1" x14ac:dyDescent="0.25"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</row>
    <row r="163" spans="39:57" ht="14.25" customHeight="1" x14ac:dyDescent="0.25"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</row>
    <row r="164" spans="39:57" ht="14.25" customHeight="1" x14ac:dyDescent="0.25"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</row>
    <row r="165" spans="39:57" ht="14.25" customHeight="1" x14ac:dyDescent="0.25"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</row>
    <row r="166" spans="39:57" ht="14.25" customHeight="1" x14ac:dyDescent="0.25"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</row>
    <row r="167" spans="39:57" ht="14.25" customHeight="1" x14ac:dyDescent="0.25"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</row>
    <row r="168" spans="39:57" ht="14.25" customHeight="1" x14ac:dyDescent="0.25"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02"/>
      <c r="BD168" s="202"/>
      <c r="BE168" s="202"/>
    </row>
    <row r="169" spans="39:57" ht="14.25" customHeight="1" x14ac:dyDescent="0.25"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2"/>
      <c r="AY169" s="202"/>
      <c r="AZ169" s="202"/>
      <c r="BA169" s="202"/>
      <c r="BB169" s="202"/>
      <c r="BC169" s="202"/>
      <c r="BD169" s="202"/>
      <c r="BE169" s="202"/>
    </row>
    <row r="170" spans="39:57" ht="14.25" customHeight="1" x14ac:dyDescent="0.25"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02"/>
      <c r="AW170" s="202"/>
      <c r="AX170" s="202"/>
      <c r="AY170" s="202"/>
      <c r="AZ170" s="202"/>
      <c r="BA170" s="202"/>
      <c r="BB170" s="202"/>
      <c r="BC170" s="202"/>
      <c r="BD170" s="202"/>
      <c r="BE170" s="202"/>
    </row>
    <row r="171" spans="39:57" ht="14.25" customHeight="1" x14ac:dyDescent="0.25">
      <c r="AM171" s="202"/>
      <c r="AN171" s="202"/>
      <c r="AO171" s="202"/>
      <c r="AP171" s="202"/>
      <c r="AQ171" s="202"/>
      <c r="AR171" s="202"/>
      <c r="AS171" s="202"/>
      <c r="AT171" s="202"/>
      <c r="AU171" s="202"/>
      <c r="AV171" s="202"/>
      <c r="AW171" s="202"/>
      <c r="AX171" s="202"/>
      <c r="AY171" s="202"/>
      <c r="AZ171" s="202"/>
      <c r="BA171" s="202"/>
      <c r="BB171" s="202"/>
      <c r="BC171" s="202"/>
      <c r="BD171" s="202"/>
      <c r="BE171" s="202"/>
    </row>
    <row r="172" spans="39:57" ht="14.25" customHeight="1" x14ac:dyDescent="0.25"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02"/>
      <c r="AW172" s="202"/>
      <c r="AX172" s="202"/>
      <c r="AY172" s="202"/>
      <c r="AZ172" s="202"/>
      <c r="BA172" s="202"/>
      <c r="BB172" s="202"/>
      <c r="BC172" s="202"/>
      <c r="BD172" s="202"/>
      <c r="BE172" s="202"/>
    </row>
    <row r="173" spans="39:57" ht="14.25" customHeight="1" x14ac:dyDescent="0.25"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</row>
    <row r="174" spans="39:57" ht="14.25" customHeight="1" x14ac:dyDescent="0.25"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</row>
    <row r="175" spans="39:57" ht="14.25" customHeight="1" x14ac:dyDescent="0.25"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</row>
    <row r="176" spans="39:57" ht="14.25" customHeight="1" x14ac:dyDescent="0.25"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</row>
    <row r="177" spans="39:57" ht="14.25" customHeight="1" x14ac:dyDescent="0.25"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</row>
    <row r="178" spans="39:57" ht="14.25" customHeight="1" x14ac:dyDescent="0.25"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</row>
    <row r="179" spans="39:57" ht="14.25" customHeight="1" x14ac:dyDescent="0.25"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  <c r="BA179" s="202"/>
      <c r="BB179" s="202"/>
      <c r="BC179" s="202"/>
      <c r="BD179" s="202"/>
      <c r="BE179" s="202"/>
    </row>
    <row r="180" spans="39:57" ht="14.25" customHeight="1" x14ac:dyDescent="0.25"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  <c r="BA180" s="202"/>
      <c r="BB180" s="202"/>
      <c r="BC180" s="202"/>
      <c r="BD180" s="202"/>
      <c r="BE180" s="202"/>
    </row>
    <row r="181" spans="39:57" ht="14.25" customHeight="1" x14ac:dyDescent="0.25"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  <c r="BA181" s="202"/>
      <c r="BB181" s="202"/>
      <c r="BC181" s="202"/>
      <c r="BD181" s="202"/>
      <c r="BE181" s="202"/>
    </row>
    <row r="182" spans="39:57" ht="14.25" customHeight="1" x14ac:dyDescent="0.25"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  <c r="BA182" s="202"/>
      <c r="BB182" s="202"/>
      <c r="BC182" s="202"/>
      <c r="BD182" s="202"/>
      <c r="BE182" s="202"/>
    </row>
    <row r="183" spans="39:57" ht="14.25" customHeight="1" x14ac:dyDescent="0.25"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</row>
    <row r="184" spans="39:57" ht="14.25" customHeight="1" x14ac:dyDescent="0.25">
      <c r="AM184" s="202"/>
      <c r="AN184" s="202"/>
      <c r="AO184" s="202"/>
      <c r="AP184" s="202"/>
      <c r="AQ184" s="202"/>
      <c r="AR184" s="202"/>
      <c r="AS184" s="202"/>
      <c r="AT184" s="202"/>
      <c r="AU184" s="202"/>
      <c r="AV184" s="202"/>
      <c r="AW184" s="202"/>
      <c r="AX184" s="202"/>
      <c r="AY184" s="202"/>
      <c r="AZ184" s="202"/>
      <c r="BA184" s="202"/>
      <c r="BB184" s="202"/>
      <c r="BC184" s="202"/>
      <c r="BD184" s="202"/>
      <c r="BE184" s="202"/>
    </row>
    <row r="185" spans="39:57" ht="14.25" customHeight="1" x14ac:dyDescent="0.25">
      <c r="AM185" s="202"/>
      <c r="AN185" s="202"/>
      <c r="AO185" s="202"/>
      <c r="AP185" s="202"/>
      <c r="AQ185" s="202"/>
      <c r="AR185" s="202"/>
      <c r="AS185" s="202"/>
      <c r="AT185" s="202"/>
      <c r="AU185" s="202"/>
      <c r="AV185" s="202"/>
      <c r="AW185" s="202"/>
      <c r="AX185" s="202"/>
      <c r="AY185" s="202"/>
      <c r="AZ185" s="202"/>
      <c r="BA185" s="202"/>
      <c r="BB185" s="202"/>
      <c r="BC185" s="202"/>
      <c r="BD185" s="202"/>
      <c r="BE185" s="202"/>
    </row>
    <row r="186" spans="39:57" ht="14.25" customHeight="1" x14ac:dyDescent="0.25">
      <c r="AM186" s="202"/>
      <c r="AN186" s="202"/>
      <c r="AO186" s="202"/>
      <c r="AP186" s="202"/>
      <c r="AQ186" s="202"/>
      <c r="AR186" s="202"/>
      <c r="AS186" s="202"/>
      <c r="AT186" s="202"/>
      <c r="AU186" s="202"/>
      <c r="AV186" s="202"/>
      <c r="AW186" s="202"/>
      <c r="AX186" s="202"/>
      <c r="AY186" s="202"/>
      <c r="AZ186" s="202"/>
      <c r="BA186" s="202"/>
      <c r="BB186" s="202"/>
      <c r="BC186" s="202"/>
      <c r="BD186" s="202"/>
      <c r="BE186" s="202"/>
    </row>
    <row r="187" spans="39:57" ht="14.25" customHeight="1" x14ac:dyDescent="0.25">
      <c r="AM187" s="202"/>
      <c r="AN187" s="202"/>
      <c r="AO187" s="202"/>
      <c r="AP187" s="202"/>
      <c r="AQ187" s="202"/>
      <c r="AR187" s="202"/>
      <c r="AS187" s="202"/>
      <c r="AT187" s="202"/>
      <c r="AU187" s="202"/>
      <c r="AV187" s="202"/>
      <c r="AW187" s="202"/>
      <c r="AX187" s="202"/>
      <c r="AY187" s="202"/>
      <c r="AZ187" s="202"/>
      <c r="BA187" s="202"/>
      <c r="BB187" s="202"/>
      <c r="BC187" s="202"/>
      <c r="BD187" s="202"/>
      <c r="BE187" s="202"/>
    </row>
    <row r="188" spans="39:57" ht="14.25" customHeight="1" x14ac:dyDescent="0.25">
      <c r="AM188" s="202"/>
      <c r="AN188" s="202"/>
      <c r="AO188" s="202"/>
      <c r="AP188" s="202"/>
      <c r="AQ188" s="202"/>
      <c r="AR188" s="202"/>
      <c r="AS188" s="202"/>
      <c r="AT188" s="202"/>
      <c r="AU188" s="202"/>
      <c r="AV188" s="202"/>
      <c r="AW188" s="202"/>
      <c r="AX188" s="202"/>
      <c r="AY188" s="202"/>
      <c r="AZ188" s="202"/>
      <c r="BA188" s="202"/>
      <c r="BB188" s="202"/>
      <c r="BC188" s="202"/>
      <c r="BD188" s="202"/>
      <c r="BE188" s="202"/>
    </row>
    <row r="189" spans="39:57" ht="14.25" customHeight="1" x14ac:dyDescent="0.25">
      <c r="AM189" s="202"/>
      <c r="AN189" s="202"/>
      <c r="AO189" s="202"/>
      <c r="AP189" s="202"/>
      <c r="AQ189" s="202"/>
      <c r="AR189" s="202"/>
      <c r="AS189" s="202"/>
      <c r="AT189" s="202"/>
      <c r="AU189" s="202"/>
      <c r="AV189" s="202"/>
      <c r="AW189" s="202"/>
      <c r="AX189" s="202"/>
      <c r="AY189" s="202"/>
      <c r="AZ189" s="202"/>
      <c r="BA189" s="202"/>
      <c r="BB189" s="202"/>
      <c r="BC189" s="202"/>
      <c r="BD189" s="202"/>
      <c r="BE189" s="202"/>
    </row>
    <row r="190" spans="39:57" ht="14.25" customHeight="1" x14ac:dyDescent="0.25"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</row>
    <row r="191" spans="39:57" ht="14.25" customHeight="1" x14ac:dyDescent="0.25"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</row>
    <row r="192" spans="39:57" ht="14.25" customHeight="1" x14ac:dyDescent="0.25"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</row>
    <row r="193" spans="39:57" ht="14.25" customHeight="1" x14ac:dyDescent="0.25"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</row>
    <row r="194" spans="39:57" ht="14.25" customHeight="1" x14ac:dyDescent="0.25"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</row>
    <row r="195" spans="39:57" ht="14.25" customHeight="1" x14ac:dyDescent="0.25"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</row>
    <row r="196" spans="39:57" ht="14.25" customHeight="1" x14ac:dyDescent="0.25">
      <c r="AM196" s="202"/>
      <c r="AN196" s="202"/>
      <c r="AO196" s="202"/>
      <c r="AP196" s="202"/>
      <c r="AQ196" s="202"/>
      <c r="AR196" s="202"/>
      <c r="AS196" s="202"/>
      <c r="AT196" s="202"/>
      <c r="AU196" s="202"/>
      <c r="AV196" s="202"/>
      <c r="AW196" s="202"/>
      <c r="AX196" s="202"/>
      <c r="AY196" s="202"/>
      <c r="AZ196" s="202"/>
      <c r="BA196" s="202"/>
      <c r="BB196" s="202"/>
      <c r="BC196" s="202"/>
      <c r="BD196" s="202"/>
      <c r="BE196" s="202"/>
    </row>
    <row r="197" spans="39:57" ht="14.25" customHeight="1" x14ac:dyDescent="0.25"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</row>
    <row r="198" spans="39:57" ht="14.25" customHeight="1" x14ac:dyDescent="0.25"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</row>
    <row r="199" spans="39:57" ht="14.25" customHeight="1" x14ac:dyDescent="0.25"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</row>
    <row r="200" spans="39:57" ht="14.25" customHeight="1" x14ac:dyDescent="0.25"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</row>
    <row r="201" spans="39:57" ht="14.25" customHeight="1" x14ac:dyDescent="0.25"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</row>
    <row r="202" spans="39:57" ht="14.25" customHeight="1" x14ac:dyDescent="0.25"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</row>
    <row r="203" spans="39:57" ht="14.25" customHeight="1" x14ac:dyDescent="0.25"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</row>
    <row r="204" spans="39:57" ht="14.25" customHeight="1" x14ac:dyDescent="0.25"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</row>
    <row r="205" spans="39:57" ht="14.25" customHeight="1" x14ac:dyDescent="0.25"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</row>
    <row r="206" spans="39:57" ht="14.25" customHeight="1" x14ac:dyDescent="0.25"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</row>
    <row r="207" spans="39:57" ht="14.25" customHeight="1" x14ac:dyDescent="0.25"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</row>
    <row r="208" spans="39:57" ht="14.25" customHeight="1" x14ac:dyDescent="0.25"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</row>
    <row r="209" spans="39:57" ht="14.25" customHeight="1" x14ac:dyDescent="0.25"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</row>
    <row r="210" spans="39:57" ht="14.25" customHeight="1" x14ac:dyDescent="0.25"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</row>
    <row r="211" spans="39:57" ht="14.25" customHeight="1" x14ac:dyDescent="0.25"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</row>
    <row r="212" spans="39:57" ht="14.25" customHeight="1" x14ac:dyDescent="0.25"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</row>
    <row r="213" spans="39:57" ht="14.25" customHeight="1" x14ac:dyDescent="0.25"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</row>
    <row r="214" spans="39:57" ht="14.25" customHeight="1" x14ac:dyDescent="0.25"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</row>
    <row r="215" spans="39:57" ht="14.25" customHeight="1" x14ac:dyDescent="0.25"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</row>
    <row r="216" spans="39:57" ht="14.25" customHeight="1" x14ac:dyDescent="0.25"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</row>
    <row r="217" spans="39:57" ht="14.25" customHeight="1" x14ac:dyDescent="0.25"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</row>
    <row r="218" spans="39:57" ht="14.25" customHeight="1" x14ac:dyDescent="0.25"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</row>
    <row r="219" spans="39:57" ht="14.25" customHeight="1" x14ac:dyDescent="0.25"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</row>
    <row r="220" spans="39:57" ht="14.25" customHeight="1" x14ac:dyDescent="0.25"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</row>
    <row r="221" spans="39:57" ht="14.25" customHeight="1" x14ac:dyDescent="0.25"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</row>
    <row r="222" spans="39:57" ht="14.25" customHeight="1" x14ac:dyDescent="0.25"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</row>
    <row r="223" spans="39:57" ht="14.25" customHeight="1" x14ac:dyDescent="0.25"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</row>
    <row r="224" spans="39:57" ht="14.25" customHeight="1" x14ac:dyDescent="0.25"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</row>
    <row r="225" spans="39:57" ht="14.25" customHeight="1" x14ac:dyDescent="0.25"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</row>
    <row r="226" spans="39:57" ht="14.25" customHeight="1" x14ac:dyDescent="0.25"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</row>
    <row r="227" spans="39:57" ht="14.25" customHeight="1" x14ac:dyDescent="0.25"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</row>
    <row r="228" spans="39:57" ht="14.25" customHeight="1" x14ac:dyDescent="0.25"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</row>
    <row r="229" spans="39:57" ht="14.25" customHeight="1" x14ac:dyDescent="0.25"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</row>
    <row r="230" spans="39:57" ht="14.25" customHeight="1" x14ac:dyDescent="0.25"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</row>
    <row r="231" spans="39:57" ht="14.25" customHeight="1" x14ac:dyDescent="0.25"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</row>
    <row r="232" spans="39:57" ht="14.25" customHeight="1" x14ac:dyDescent="0.25"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</row>
    <row r="233" spans="39:57" ht="14.25" customHeight="1" x14ac:dyDescent="0.25"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</row>
    <row r="234" spans="39:57" ht="14.25" customHeight="1" x14ac:dyDescent="0.25"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</row>
    <row r="235" spans="39:57" ht="14.25" customHeight="1" x14ac:dyDescent="0.25"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  <c r="BE235" s="202"/>
    </row>
    <row r="236" spans="39:57" ht="14.25" customHeight="1" x14ac:dyDescent="0.25"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</row>
    <row r="237" spans="39:57" ht="14.25" customHeight="1" x14ac:dyDescent="0.25"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</row>
    <row r="238" spans="39:57" ht="14.25" customHeight="1" x14ac:dyDescent="0.25"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</row>
    <row r="239" spans="39:57" ht="14.25" customHeight="1" x14ac:dyDescent="0.25"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</row>
    <row r="240" spans="39:57" ht="14.25" customHeight="1" x14ac:dyDescent="0.25"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  <c r="BE240" s="202"/>
    </row>
    <row r="241" spans="39:57" ht="14.25" customHeight="1" x14ac:dyDescent="0.25"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  <c r="BE241" s="202"/>
    </row>
    <row r="242" spans="39:57" ht="14.25" customHeight="1" x14ac:dyDescent="0.25">
      <c r="AM242" s="202"/>
      <c r="AN242" s="202"/>
      <c r="AO242" s="202"/>
      <c r="AP242" s="202"/>
      <c r="AQ242" s="202"/>
      <c r="AR242" s="202"/>
      <c r="AS242" s="202"/>
      <c r="AT242" s="202"/>
      <c r="AU242" s="202"/>
      <c r="AV242" s="202"/>
      <c r="AW242" s="202"/>
      <c r="AX242" s="202"/>
      <c r="AY242" s="202"/>
      <c r="AZ242" s="202"/>
      <c r="BA242" s="202"/>
      <c r="BB242" s="202"/>
      <c r="BC242" s="202"/>
      <c r="BD242" s="202"/>
      <c r="BE242" s="202"/>
    </row>
    <row r="243" spans="39:57" ht="14.25" customHeight="1" x14ac:dyDescent="0.25"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  <c r="BE243" s="202"/>
    </row>
    <row r="244" spans="39:57" ht="14.25" customHeight="1" x14ac:dyDescent="0.25"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  <c r="BE244" s="202"/>
    </row>
    <row r="245" spans="39:57" ht="14.25" customHeight="1" x14ac:dyDescent="0.25"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  <c r="BE245" s="202"/>
    </row>
    <row r="246" spans="39:57" ht="14.25" customHeight="1" x14ac:dyDescent="0.25"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  <c r="BE246" s="202"/>
    </row>
    <row r="247" spans="39:57" ht="14.25" customHeight="1" x14ac:dyDescent="0.25"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  <c r="BE247" s="202"/>
    </row>
    <row r="248" spans="39:57" ht="14.25" customHeight="1" x14ac:dyDescent="0.25"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</row>
    <row r="249" spans="39:57" ht="14.25" customHeight="1" x14ac:dyDescent="0.25"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202"/>
      <c r="AZ249" s="202"/>
      <c r="BA249" s="202"/>
      <c r="BB249" s="202"/>
      <c r="BC249" s="202"/>
      <c r="BD249" s="202"/>
      <c r="BE249" s="202"/>
    </row>
    <row r="250" spans="39:57" ht="14.25" customHeight="1" x14ac:dyDescent="0.25"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</row>
    <row r="251" spans="39:57" ht="14.25" customHeight="1" x14ac:dyDescent="0.25">
      <c r="AM251" s="202"/>
      <c r="AN251" s="202"/>
      <c r="AO251" s="202"/>
      <c r="AP251" s="202"/>
      <c r="AQ251" s="202"/>
      <c r="AR251" s="202"/>
      <c r="AS251" s="202"/>
      <c r="AT251" s="202"/>
      <c r="AU251" s="202"/>
      <c r="AV251" s="202"/>
      <c r="AW251" s="202"/>
      <c r="AX251" s="202"/>
      <c r="AY251" s="202"/>
      <c r="AZ251" s="202"/>
      <c r="BA251" s="202"/>
      <c r="BB251" s="202"/>
      <c r="BC251" s="202"/>
      <c r="BD251" s="202"/>
      <c r="BE251" s="202"/>
    </row>
    <row r="252" spans="39:57" ht="14.25" customHeight="1" x14ac:dyDescent="0.25"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202"/>
      <c r="AZ252" s="202"/>
      <c r="BA252" s="202"/>
      <c r="BB252" s="202"/>
      <c r="BC252" s="202"/>
      <c r="BD252" s="202"/>
      <c r="BE252" s="202"/>
    </row>
    <row r="253" spans="39:57" ht="14.25" customHeight="1" x14ac:dyDescent="0.25">
      <c r="AM253" s="202"/>
      <c r="AN253" s="202"/>
      <c r="AO253" s="202"/>
      <c r="AP253" s="202"/>
      <c r="AQ253" s="202"/>
      <c r="AR253" s="202"/>
      <c r="AS253" s="202"/>
      <c r="AT253" s="202"/>
      <c r="AU253" s="202"/>
      <c r="AV253" s="202"/>
      <c r="AW253" s="202"/>
      <c r="AX253" s="202"/>
      <c r="AY253" s="202"/>
      <c r="AZ253" s="202"/>
      <c r="BA253" s="202"/>
      <c r="BB253" s="202"/>
      <c r="BC253" s="202"/>
      <c r="BD253" s="202"/>
      <c r="BE253" s="202"/>
    </row>
    <row r="254" spans="39:57" ht="14.25" customHeight="1" x14ac:dyDescent="0.25">
      <c r="AM254" s="202"/>
      <c r="AN254" s="202"/>
      <c r="AO254" s="202"/>
      <c r="AP254" s="202"/>
      <c r="AQ254" s="202"/>
      <c r="AR254" s="202"/>
      <c r="AS254" s="202"/>
      <c r="AT254" s="202"/>
      <c r="AU254" s="202"/>
      <c r="AV254" s="202"/>
      <c r="AW254" s="202"/>
      <c r="AX254" s="202"/>
      <c r="AY254" s="202"/>
      <c r="AZ254" s="202"/>
      <c r="BA254" s="202"/>
      <c r="BB254" s="202"/>
      <c r="BC254" s="202"/>
      <c r="BD254" s="202"/>
      <c r="BE254" s="202"/>
    </row>
    <row r="255" spans="39:57" ht="14.25" customHeight="1" x14ac:dyDescent="0.25">
      <c r="AM255" s="202"/>
      <c r="AN255" s="202"/>
      <c r="AO255" s="202"/>
      <c r="AP255" s="202"/>
      <c r="AQ255" s="202"/>
      <c r="AR255" s="202"/>
      <c r="AS255" s="202"/>
      <c r="AT255" s="202"/>
      <c r="AU255" s="202"/>
      <c r="AV255" s="202"/>
      <c r="AW255" s="202"/>
      <c r="AX255" s="202"/>
      <c r="AY255" s="202"/>
      <c r="AZ255" s="202"/>
      <c r="BA255" s="202"/>
      <c r="BB255" s="202"/>
      <c r="BC255" s="202"/>
      <c r="BD255" s="202"/>
      <c r="BE255" s="202"/>
    </row>
    <row r="256" spans="39:57" ht="14.25" customHeight="1" x14ac:dyDescent="0.25">
      <c r="AM256" s="202"/>
      <c r="AN256" s="202"/>
      <c r="AO256" s="202"/>
      <c r="AP256" s="202"/>
      <c r="AQ256" s="202"/>
      <c r="AR256" s="202"/>
      <c r="AS256" s="202"/>
      <c r="AT256" s="202"/>
      <c r="AU256" s="202"/>
      <c r="AV256" s="202"/>
      <c r="AW256" s="202"/>
      <c r="AX256" s="202"/>
      <c r="AY256" s="202"/>
      <c r="AZ256" s="202"/>
      <c r="BA256" s="202"/>
      <c r="BB256" s="202"/>
      <c r="BC256" s="202"/>
      <c r="BD256" s="202"/>
      <c r="BE256" s="202"/>
    </row>
    <row r="257" spans="39:57" ht="14.25" customHeight="1" x14ac:dyDescent="0.25">
      <c r="AM257" s="202"/>
      <c r="AN257" s="202"/>
      <c r="AO257" s="202"/>
      <c r="AP257" s="202"/>
      <c r="AQ257" s="202"/>
      <c r="AR257" s="202"/>
      <c r="AS257" s="202"/>
      <c r="AT257" s="202"/>
      <c r="AU257" s="202"/>
      <c r="AV257" s="202"/>
      <c r="AW257" s="202"/>
      <c r="AX257" s="202"/>
      <c r="AY257" s="202"/>
      <c r="AZ257" s="202"/>
      <c r="BA257" s="202"/>
      <c r="BB257" s="202"/>
      <c r="BC257" s="202"/>
      <c r="BD257" s="202"/>
      <c r="BE257" s="202"/>
    </row>
    <row r="258" spans="39:57" ht="14.25" customHeight="1" x14ac:dyDescent="0.25">
      <c r="AM258" s="202"/>
      <c r="AN258" s="202"/>
      <c r="AO258" s="202"/>
      <c r="AP258" s="202"/>
      <c r="AQ258" s="202"/>
      <c r="AR258" s="202"/>
      <c r="AS258" s="202"/>
      <c r="AT258" s="202"/>
      <c r="AU258" s="202"/>
      <c r="AV258" s="202"/>
      <c r="AW258" s="202"/>
      <c r="AX258" s="202"/>
      <c r="AY258" s="202"/>
      <c r="AZ258" s="202"/>
      <c r="BA258" s="202"/>
      <c r="BB258" s="202"/>
      <c r="BC258" s="202"/>
      <c r="BD258" s="202"/>
      <c r="BE258" s="202"/>
    </row>
    <row r="259" spans="39:57" ht="14.25" customHeight="1" x14ac:dyDescent="0.25">
      <c r="AM259" s="202"/>
      <c r="AN259" s="202"/>
      <c r="AO259" s="202"/>
      <c r="AP259" s="202"/>
      <c r="AQ259" s="202"/>
      <c r="AR259" s="202"/>
      <c r="AS259" s="202"/>
      <c r="AT259" s="202"/>
      <c r="AU259" s="202"/>
      <c r="AV259" s="202"/>
      <c r="AW259" s="202"/>
      <c r="AX259" s="202"/>
      <c r="AY259" s="202"/>
      <c r="AZ259" s="202"/>
      <c r="BA259" s="202"/>
      <c r="BB259" s="202"/>
      <c r="BC259" s="202"/>
      <c r="BD259" s="202"/>
      <c r="BE259" s="202"/>
    </row>
    <row r="260" spans="39:57" ht="14.25" customHeight="1" x14ac:dyDescent="0.25">
      <c r="AM260" s="202"/>
      <c r="AN260" s="202"/>
      <c r="AO260" s="202"/>
      <c r="AP260" s="202"/>
      <c r="AQ260" s="202"/>
      <c r="AR260" s="202"/>
      <c r="AS260" s="202"/>
      <c r="AT260" s="202"/>
      <c r="AU260" s="202"/>
      <c r="AV260" s="202"/>
      <c r="AW260" s="202"/>
      <c r="AX260" s="202"/>
      <c r="AY260" s="202"/>
      <c r="AZ260" s="202"/>
      <c r="BA260" s="202"/>
      <c r="BB260" s="202"/>
      <c r="BC260" s="202"/>
      <c r="BD260" s="202"/>
      <c r="BE260" s="202"/>
    </row>
    <row r="261" spans="39:57" ht="14.25" customHeight="1" x14ac:dyDescent="0.25">
      <c r="AM261" s="202"/>
      <c r="AN261" s="202"/>
      <c r="AO261" s="202"/>
      <c r="AP261" s="202"/>
      <c r="AQ261" s="202"/>
      <c r="AR261" s="202"/>
      <c r="AS261" s="202"/>
      <c r="AT261" s="202"/>
      <c r="AU261" s="202"/>
      <c r="AV261" s="202"/>
      <c r="AW261" s="202"/>
      <c r="AX261" s="202"/>
      <c r="AY261" s="202"/>
      <c r="AZ261" s="202"/>
      <c r="BA261" s="202"/>
      <c r="BB261" s="202"/>
      <c r="BC261" s="202"/>
      <c r="BD261" s="202"/>
      <c r="BE261" s="202"/>
    </row>
    <row r="262" spans="39:57" ht="14.25" customHeight="1" x14ac:dyDescent="0.25">
      <c r="AM262" s="202"/>
      <c r="AN262" s="202"/>
      <c r="AO262" s="202"/>
      <c r="AP262" s="202"/>
      <c r="AQ262" s="202"/>
      <c r="AR262" s="202"/>
      <c r="AS262" s="202"/>
      <c r="AT262" s="202"/>
      <c r="AU262" s="202"/>
      <c r="AV262" s="202"/>
      <c r="AW262" s="202"/>
      <c r="AX262" s="202"/>
      <c r="AY262" s="202"/>
      <c r="AZ262" s="202"/>
      <c r="BA262" s="202"/>
      <c r="BB262" s="202"/>
      <c r="BC262" s="202"/>
      <c r="BD262" s="202"/>
      <c r="BE262" s="202"/>
    </row>
    <row r="263" spans="39:57" ht="14.25" customHeight="1" x14ac:dyDescent="0.25">
      <c r="AM263" s="202"/>
      <c r="AN263" s="202"/>
      <c r="AO263" s="202"/>
      <c r="AP263" s="202"/>
      <c r="AQ263" s="202"/>
      <c r="AR263" s="202"/>
      <c r="AS263" s="202"/>
      <c r="AT263" s="202"/>
      <c r="AU263" s="202"/>
      <c r="AV263" s="202"/>
      <c r="AW263" s="202"/>
      <c r="AX263" s="202"/>
      <c r="AY263" s="202"/>
      <c r="AZ263" s="202"/>
      <c r="BA263" s="202"/>
      <c r="BB263" s="202"/>
      <c r="BC263" s="202"/>
      <c r="BD263" s="202"/>
      <c r="BE263" s="202"/>
    </row>
    <row r="264" spans="39:57" ht="14.25" customHeight="1" x14ac:dyDescent="0.25">
      <c r="AM264" s="202"/>
      <c r="AN264" s="202"/>
      <c r="AO264" s="202"/>
      <c r="AP264" s="202"/>
      <c r="AQ264" s="202"/>
      <c r="AR264" s="202"/>
      <c r="AS264" s="202"/>
      <c r="AT264" s="202"/>
      <c r="AU264" s="202"/>
      <c r="AV264" s="202"/>
      <c r="AW264" s="202"/>
      <c r="AX264" s="202"/>
      <c r="AY264" s="202"/>
      <c r="AZ264" s="202"/>
      <c r="BA264" s="202"/>
      <c r="BB264" s="202"/>
      <c r="BC264" s="202"/>
      <c r="BD264" s="202"/>
      <c r="BE264" s="202"/>
    </row>
    <row r="265" spans="39:57" ht="14.25" customHeight="1" x14ac:dyDescent="0.25">
      <c r="AM265" s="202"/>
      <c r="AN265" s="202"/>
      <c r="AO265" s="202"/>
      <c r="AP265" s="202"/>
      <c r="AQ265" s="202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202"/>
      <c r="BD265" s="202"/>
      <c r="BE265" s="202"/>
    </row>
    <row r="266" spans="39:57" ht="14.25" customHeight="1" x14ac:dyDescent="0.25">
      <c r="AM266" s="202"/>
      <c r="AN266" s="202"/>
      <c r="AO266" s="202"/>
      <c r="AP266" s="202"/>
      <c r="AQ266" s="20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202"/>
      <c r="BD266" s="202"/>
      <c r="BE266" s="202"/>
    </row>
    <row r="267" spans="39:57" ht="14.25" customHeight="1" x14ac:dyDescent="0.25">
      <c r="AM267" s="202"/>
      <c r="AN267" s="202"/>
      <c r="AO267" s="202"/>
      <c r="AP267" s="202"/>
      <c r="AQ267" s="202"/>
      <c r="AR267" s="202"/>
      <c r="AS267" s="202"/>
      <c r="AT267" s="202"/>
      <c r="AU267" s="202"/>
      <c r="AV267" s="202"/>
      <c r="AW267" s="202"/>
      <c r="AX267" s="202"/>
      <c r="AY267" s="202"/>
      <c r="AZ267" s="202"/>
      <c r="BA267" s="202"/>
      <c r="BB267" s="202"/>
      <c r="BC267" s="202"/>
      <c r="BD267" s="202"/>
      <c r="BE267" s="202"/>
    </row>
    <row r="268" spans="39:57" ht="14.25" customHeight="1" x14ac:dyDescent="0.25">
      <c r="AM268" s="202"/>
      <c r="AN268" s="202"/>
      <c r="AO268" s="202"/>
      <c r="AP268" s="202"/>
      <c r="AQ268" s="202"/>
      <c r="AR268" s="202"/>
      <c r="AS268" s="202"/>
      <c r="AT268" s="202"/>
      <c r="AU268" s="202"/>
      <c r="AV268" s="202"/>
      <c r="AW268" s="202"/>
      <c r="AX268" s="202"/>
      <c r="AY268" s="202"/>
      <c r="AZ268" s="202"/>
      <c r="BA268" s="202"/>
      <c r="BB268" s="202"/>
      <c r="BC268" s="202"/>
      <c r="BD268" s="202"/>
      <c r="BE268" s="202"/>
    </row>
    <row r="269" spans="39:57" ht="14.25" customHeight="1" x14ac:dyDescent="0.25">
      <c r="AM269" s="202"/>
      <c r="AN269" s="202"/>
      <c r="AO269" s="202"/>
      <c r="AP269" s="202"/>
      <c r="AQ269" s="202"/>
      <c r="AR269" s="202"/>
      <c r="AS269" s="202"/>
      <c r="AT269" s="202"/>
      <c r="AU269" s="202"/>
      <c r="AV269" s="202"/>
      <c r="AW269" s="202"/>
      <c r="AX269" s="202"/>
      <c r="AY269" s="202"/>
      <c r="AZ269" s="202"/>
      <c r="BA269" s="202"/>
      <c r="BB269" s="202"/>
      <c r="BC269" s="202"/>
      <c r="BD269" s="202"/>
      <c r="BE269" s="202"/>
    </row>
    <row r="270" spans="39:57" ht="14.25" customHeight="1" x14ac:dyDescent="0.25">
      <c r="AM270" s="202"/>
      <c r="AN270" s="202"/>
      <c r="AO270" s="202"/>
      <c r="AP270" s="202"/>
      <c r="AQ270" s="202"/>
      <c r="AR270" s="202"/>
      <c r="AS270" s="202"/>
      <c r="AT270" s="202"/>
      <c r="AU270" s="202"/>
      <c r="AV270" s="202"/>
      <c r="AW270" s="202"/>
      <c r="AX270" s="202"/>
      <c r="AY270" s="202"/>
      <c r="AZ270" s="202"/>
      <c r="BA270" s="202"/>
      <c r="BB270" s="202"/>
      <c r="BC270" s="202"/>
      <c r="BD270" s="202"/>
      <c r="BE270" s="202"/>
    </row>
    <row r="271" spans="39:57" ht="14.25" customHeight="1" x14ac:dyDescent="0.25"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</row>
    <row r="272" spans="39:57" ht="14.25" customHeight="1" x14ac:dyDescent="0.25">
      <c r="AM272" s="202"/>
      <c r="AN272" s="202"/>
      <c r="AO272" s="202"/>
      <c r="AP272" s="202"/>
      <c r="AQ272" s="202"/>
      <c r="AR272" s="202"/>
      <c r="AS272" s="202"/>
      <c r="AT272" s="202"/>
      <c r="AU272" s="202"/>
      <c r="AV272" s="202"/>
      <c r="AW272" s="202"/>
      <c r="AX272" s="202"/>
      <c r="AY272" s="202"/>
      <c r="AZ272" s="202"/>
      <c r="BA272" s="202"/>
      <c r="BB272" s="202"/>
      <c r="BC272" s="202"/>
      <c r="BD272" s="202"/>
      <c r="BE272" s="202"/>
    </row>
    <row r="273" spans="39:57" ht="14.25" customHeight="1" x14ac:dyDescent="0.25">
      <c r="AM273" s="202"/>
      <c r="AN273" s="202"/>
      <c r="AO273" s="202"/>
      <c r="AP273" s="202"/>
      <c r="AQ273" s="202"/>
      <c r="AR273" s="202"/>
      <c r="AS273" s="202"/>
      <c r="AT273" s="202"/>
      <c r="AU273" s="202"/>
      <c r="AV273" s="202"/>
      <c r="AW273" s="202"/>
      <c r="AX273" s="202"/>
      <c r="AY273" s="202"/>
      <c r="AZ273" s="202"/>
      <c r="BA273" s="202"/>
      <c r="BB273" s="202"/>
      <c r="BC273" s="202"/>
      <c r="BD273" s="202"/>
      <c r="BE273" s="202"/>
    </row>
    <row r="274" spans="39:57" ht="14.25" customHeight="1" x14ac:dyDescent="0.25">
      <c r="AM274" s="202"/>
      <c r="AN274" s="202"/>
      <c r="AO274" s="202"/>
      <c r="AP274" s="202"/>
      <c r="AQ274" s="202"/>
      <c r="AR274" s="202"/>
      <c r="AS274" s="202"/>
      <c r="AT274" s="202"/>
      <c r="AU274" s="202"/>
      <c r="AV274" s="202"/>
      <c r="AW274" s="202"/>
      <c r="AX274" s="202"/>
      <c r="AY274" s="202"/>
      <c r="AZ274" s="202"/>
      <c r="BA274" s="202"/>
      <c r="BB274" s="202"/>
      <c r="BC274" s="202"/>
      <c r="BD274" s="202"/>
      <c r="BE274" s="202"/>
    </row>
    <row r="275" spans="39:57" ht="14.25" customHeight="1" x14ac:dyDescent="0.25">
      <c r="AM275" s="202"/>
      <c r="AN275" s="202"/>
      <c r="AO275" s="202"/>
      <c r="AP275" s="202"/>
      <c r="AQ275" s="202"/>
      <c r="AR275" s="202"/>
      <c r="AS275" s="202"/>
      <c r="AT275" s="202"/>
      <c r="AU275" s="202"/>
      <c r="AV275" s="202"/>
      <c r="AW275" s="202"/>
      <c r="AX275" s="202"/>
      <c r="AY275" s="202"/>
      <c r="AZ275" s="202"/>
      <c r="BA275" s="202"/>
      <c r="BB275" s="202"/>
      <c r="BC275" s="202"/>
      <c r="BD275" s="202"/>
      <c r="BE275" s="202"/>
    </row>
    <row r="276" spans="39:57" ht="14.25" customHeight="1" x14ac:dyDescent="0.25">
      <c r="AM276" s="202"/>
      <c r="AN276" s="202"/>
      <c r="AO276" s="202"/>
      <c r="AP276" s="202"/>
      <c r="AQ276" s="202"/>
      <c r="AR276" s="202"/>
      <c r="AS276" s="202"/>
      <c r="AT276" s="202"/>
      <c r="AU276" s="202"/>
      <c r="AV276" s="202"/>
      <c r="AW276" s="202"/>
      <c r="AX276" s="202"/>
      <c r="AY276" s="202"/>
      <c r="AZ276" s="202"/>
      <c r="BA276" s="202"/>
      <c r="BB276" s="202"/>
      <c r="BC276" s="202"/>
      <c r="BD276" s="202"/>
      <c r="BE276" s="202"/>
    </row>
    <row r="277" spans="39:57" ht="14.25" customHeight="1" x14ac:dyDescent="0.25">
      <c r="AM277" s="202"/>
      <c r="AN277" s="202"/>
      <c r="AO277" s="202"/>
      <c r="AP277" s="202"/>
      <c r="AQ277" s="202"/>
      <c r="AR277" s="202"/>
      <c r="AS277" s="202"/>
      <c r="AT277" s="202"/>
      <c r="AU277" s="202"/>
      <c r="AV277" s="202"/>
      <c r="AW277" s="202"/>
      <c r="AX277" s="202"/>
      <c r="AY277" s="202"/>
      <c r="AZ277" s="202"/>
      <c r="BA277" s="202"/>
      <c r="BB277" s="202"/>
      <c r="BC277" s="202"/>
      <c r="BD277" s="202"/>
      <c r="BE277" s="202"/>
    </row>
    <row r="278" spans="39:57" ht="14.25" customHeight="1" x14ac:dyDescent="0.25">
      <c r="AM278" s="202"/>
      <c r="AN278" s="202"/>
      <c r="AO278" s="202"/>
      <c r="AP278" s="202"/>
      <c r="AQ278" s="202"/>
      <c r="AR278" s="202"/>
      <c r="AS278" s="202"/>
      <c r="AT278" s="202"/>
      <c r="AU278" s="202"/>
      <c r="AV278" s="202"/>
      <c r="AW278" s="202"/>
      <c r="AX278" s="202"/>
      <c r="AY278" s="202"/>
      <c r="AZ278" s="202"/>
      <c r="BA278" s="202"/>
      <c r="BB278" s="202"/>
      <c r="BC278" s="202"/>
      <c r="BD278" s="202"/>
      <c r="BE278" s="202"/>
    </row>
    <row r="279" spans="39:57" ht="14.25" customHeight="1" x14ac:dyDescent="0.25">
      <c r="AM279" s="202"/>
      <c r="AN279" s="202"/>
      <c r="AO279" s="202"/>
      <c r="AP279" s="202"/>
      <c r="AQ279" s="202"/>
      <c r="AR279" s="202"/>
      <c r="AS279" s="202"/>
      <c r="AT279" s="202"/>
      <c r="AU279" s="202"/>
      <c r="AV279" s="202"/>
      <c r="AW279" s="202"/>
      <c r="AX279" s="202"/>
      <c r="AY279" s="202"/>
      <c r="AZ279" s="202"/>
      <c r="BA279" s="202"/>
      <c r="BB279" s="202"/>
      <c r="BC279" s="202"/>
      <c r="BD279" s="202"/>
      <c r="BE279" s="202"/>
    </row>
    <row r="280" spans="39:57" ht="14.25" customHeight="1" x14ac:dyDescent="0.25">
      <c r="AM280" s="202"/>
      <c r="AN280" s="202"/>
      <c r="AO280" s="202"/>
      <c r="AP280" s="202"/>
      <c r="AQ280" s="202"/>
      <c r="AR280" s="202"/>
      <c r="AS280" s="202"/>
      <c r="AT280" s="202"/>
      <c r="AU280" s="202"/>
      <c r="AV280" s="202"/>
      <c r="AW280" s="202"/>
      <c r="AX280" s="202"/>
      <c r="AY280" s="202"/>
      <c r="AZ280" s="202"/>
      <c r="BA280" s="202"/>
      <c r="BB280" s="202"/>
      <c r="BC280" s="202"/>
      <c r="BD280" s="202"/>
      <c r="BE280" s="202"/>
    </row>
    <row r="281" spans="39:57" ht="14.25" customHeight="1" x14ac:dyDescent="0.25">
      <c r="AM281" s="202"/>
      <c r="AN281" s="202"/>
      <c r="AO281" s="202"/>
      <c r="AP281" s="202"/>
      <c r="AQ281" s="202"/>
      <c r="AR281" s="202"/>
      <c r="AS281" s="202"/>
      <c r="AT281" s="202"/>
      <c r="AU281" s="202"/>
      <c r="AV281" s="202"/>
      <c r="AW281" s="202"/>
      <c r="AX281" s="202"/>
      <c r="AY281" s="202"/>
      <c r="AZ281" s="202"/>
      <c r="BA281" s="202"/>
      <c r="BB281" s="202"/>
      <c r="BC281" s="202"/>
      <c r="BD281" s="202"/>
      <c r="BE281" s="202"/>
    </row>
    <row r="282" spans="39:57" ht="14.25" customHeight="1" x14ac:dyDescent="0.25"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202"/>
      <c r="AX282" s="202"/>
      <c r="AY282" s="202"/>
      <c r="AZ282" s="202"/>
      <c r="BA282" s="202"/>
      <c r="BB282" s="202"/>
      <c r="BC282" s="202"/>
      <c r="BD282" s="202"/>
      <c r="BE282" s="202"/>
    </row>
    <row r="283" spans="39:57" ht="14.25" customHeight="1" x14ac:dyDescent="0.25">
      <c r="AM283" s="202"/>
      <c r="AN283" s="202"/>
      <c r="AO283" s="202"/>
      <c r="AP283" s="202"/>
      <c r="AQ283" s="202"/>
      <c r="AR283" s="202"/>
      <c r="AS283" s="202"/>
      <c r="AT283" s="202"/>
      <c r="AU283" s="202"/>
      <c r="AV283" s="202"/>
      <c r="AW283" s="202"/>
      <c r="AX283" s="202"/>
      <c r="AY283" s="202"/>
      <c r="AZ283" s="202"/>
      <c r="BA283" s="202"/>
      <c r="BB283" s="202"/>
      <c r="BC283" s="202"/>
      <c r="BD283" s="202"/>
      <c r="BE283" s="202"/>
    </row>
    <row r="284" spans="39:57" ht="14.25" customHeight="1" x14ac:dyDescent="0.25"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202"/>
      <c r="AX284" s="202"/>
      <c r="AY284" s="202"/>
      <c r="AZ284" s="202"/>
      <c r="BA284" s="202"/>
      <c r="BB284" s="202"/>
      <c r="BC284" s="202"/>
      <c r="BD284" s="202"/>
      <c r="BE284" s="202"/>
    </row>
    <row r="285" spans="39:57" ht="14.25" customHeight="1" x14ac:dyDescent="0.25"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202"/>
      <c r="AW285" s="202"/>
      <c r="AX285" s="202"/>
      <c r="AY285" s="202"/>
      <c r="AZ285" s="202"/>
      <c r="BA285" s="202"/>
      <c r="BB285" s="202"/>
      <c r="BC285" s="202"/>
      <c r="BD285" s="202"/>
      <c r="BE285" s="202"/>
    </row>
    <row r="286" spans="39:57" ht="14.25" customHeight="1" x14ac:dyDescent="0.25">
      <c r="AM286" s="202"/>
      <c r="AN286" s="202"/>
      <c r="AO286" s="202"/>
      <c r="AP286" s="202"/>
      <c r="AQ286" s="202"/>
      <c r="AR286" s="202"/>
      <c r="AS286" s="202"/>
      <c r="AT286" s="202"/>
      <c r="AU286" s="202"/>
      <c r="AV286" s="202"/>
      <c r="AW286" s="202"/>
      <c r="AX286" s="202"/>
      <c r="AY286" s="202"/>
      <c r="AZ286" s="202"/>
      <c r="BA286" s="202"/>
      <c r="BB286" s="202"/>
      <c r="BC286" s="202"/>
      <c r="BD286" s="202"/>
      <c r="BE286" s="202"/>
    </row>
    <row r="287" spans="39:57" ht="14.25" customHeight="1" x14ac:dyDescent="0.25">
      <c r="AM287" s="202"/>
      <c r="AN287" s="202"/>
      <c r="AO287" s="202"/>
      <c r="AP287" s="202"/>
      <c r="AQ287" s="202"/>
      <c r="AR287" s="202"/>
      <c r="AS287" s="202"/>
      <c r="AT287" s="202"/>
      <c r="AU287" s="202"/>
      <c r="AV287" s="202"/>
      <c r="AW287" s="202"/>
      <c r="AX287" s="202"/>
      <c r="AY287" s="202"/>
      <c r="AZ287" s="202"/>
      <c r="BA287" s="202"/>
      <c r="BB287" s="202"/>
      <c r="BC287" s="202"/>
      <c r="BD287" s="202"/>
      <c r="BE287" s="202"/>
    </row>
    <row r="288" spans="39:57" ht="14.25" customHeight="1" x14ac:dyDescent="0.25">
      <c r="AM288" s="202"/>
      <c r="AN288" s="202"/>
      <c r="AO288" s="202"/>
      <c r="AP288" s="202"/>
      <c r="AQ288" s="202"/>
      <c r="AR288" s="202"/>
      <c r="AS288" s="202"/>
      <c r="AT288" s="202"/>
      <c r="AU288" s="202"/>
      <c r="AV288" s="202"/>
      <c r="AW288" s="202"/>
      <c r="AX288" s="202"/>
      <c r="AY288" s="202"/>
      <c r="AZ288" s="202"/>
      <c r="BA288" s="202"/>
      <c r="BB288" s="202"/>
      <c r="BC288" s="202"/>
      <c r="BD288" s="202"/>
      <c r="BE288" s="202"/>
    </row>
    <row r="289" spans="39:57" ht="14.25" customHeight="1" x14ac:dyDescent="0.25">
      <c r="AM289" s="202"/>
      <c r="AN289" s="202"/>
      <c r="AO289" s="202"/>
      <c r="AP289" s="202"/>
      <c r="AQ289" s="202"/>
      <c r="AR289" s="202"/>
      <c r="AS289" s="202"/>
      <c r="AT289" s="202"/>
      <c r="AU289" s="202"/>
      <c r="AV289" s="202"/>
      <c r="AW289" s="202"/>
      <c r="AX289" s="202"/>
      <c r="AY289" s="202"/>
      <c r="AZ289" s="202"/>
      <c r="BA289" s="202"/>
      <c r="BB289" s="202"/>
      <c r="BC289" s="202"/>
      <c r="BD289" s="202"/>
      <c r="BE289" s="202"/>
    </row>
    <row r="290" spans="39:57" ht="14.25" customHeight="1" x14ac:dyDescent="0.25">
      <c r="AM290" s="202"/>
      <c r="AN290" s="202"/>
      <c r="AO290" s="202"/>
      <c r="AP290" s="202"/>
      <c r="AQ290" s="202"/>
      <c r="AR290" s="202"/>
      <c r="AS290" s="202"/>
      <c r="AT290" s="202"/>
      <c r="AU290" s="202"/>
      <c r="AV290" s="202"/>
      <c r="AW290" s="202"/>
      <c r="AX290" s="202"/>
      <c r="AY290" s="202"/>
      <c r="AZ290" s="202"/>
      <c r="BA290" s="202"/>
      <c r="BB290" s="202"/>
      <c r="BC290" s="202"/>
      <c r="BD290" s="202"/>
      <c r="BE290" s="202"/>
    </row>
    <row r="291" spans="39:57" ht="14.25" customHeight="1" x14ac:dyDescent="0.25">
      <c r="AM291" s="202"/>
      <c r="AN291" s="202"/>
      <c r="AO291" s="202"/>
      <c r="AP291" s="202"/>
      <c r="AQ291" s="202"/>
      <c r="AR291" s="202"/>
      <c r="AS291" s="202"/>
      <c r="AT291" s="202"/>
      <c r="AU291" s="202"/>
      <c r="AV291" s="202"/>
      <c r="AW291" s="202"/>
      <c r="AX291" s="202"/>
      <c r="AY291" s="202"/>
      <c r="AZ291" s="202"/>
      <c r="BA291" s="202"/>
      <c r="BB291" s="202"/>
      <c r="BC291" s="202"/>
      <c r="BD291" s="202"/>
      <c r="BE291" s="202"/>
    </row>
    <row r="292" spans="39:57" ht="14.25" customHeight="1" x14ac:dyDescent="0.25">
      <c r="AM292" s="202"/>
      <c r="AN292" s="202"/>
      <c r="AO292" s="202"/>
      <c r="AP292" s="202"/>
      <c r="AQ292" s="202"/>
      <c r="AR292" s="202"/>
      <c r="AS292" s="202"/>
      <c r="AT292" s="202"/>
      <c r="AU292" s="202"/>
      <c r="AV292" s="202"/>
      <c r="AW292" s="202"/>
      <c r="AX292" s="202"/>
      <c r="AY292" s="202"/>
      <c r="AZ292" s="202"/>
      <c r="BA292" s="202"/>
      <c r="BB292" s="202"/>
      <c r="BC292" s="202"/>
      <c r="BD292" s="202"/>
      <c r="BE292" s="202"/>
    </row>
    <row r="293" spans="39:57" ht="14.25" customHeight="1" x14ac:dyDescent="0.25">
      <c r="AM293" s="202"/>
      <c r="AN293" s="202"/>
      <c r="AO293" s="202"/>
      <c r="AP293" s="202"/>
      <c r="AQ293" s="202"/>
      <c r="AR293" s="202"/>
      <c r="AS293" s="202"/>
      <c r="AT293" s="202"/>
      <c r="AU293" s="202"/>
      <c r="AV293" s="202"/>
      <c r="AW293" s="202"/>
      <c r="AX293" s="202"/>
      <c r="AY293" s="202"/>
      <c r="AZ293" s="202"/>
      <c r="BA293" s="202"/>
      <c r="BB293" s="202"/>
      <c r="BC293" s="202"/>
      <c r="BD293" s="202"/>
      <c r="BE293" s="202"/>
    </row>
    <row r="294" spans="39:57" ht="14.25" customHeight="1" x14ac:dyDescent="0.25">
      <c r="AM294" s="202"/>
      <c r="AN294" s="202"/>
      <c r="AO294" s="202"/>
      <c r="AP294" s="202"/>
      <c r="AQ294" s="202"/>
      <c r="AR294" s="202"/>
      <c r="AS294" s="202"/>
      <c r="AT294" s="202"/>
      <c r="AU294" s="202"/>
      <c r="AV294" s="202"/>
      <c r="AW294" s="202"/>
      <c r="AX294" s="202"/>
      <c r="AY294" s="202"/>
      <c r="AZ294" s="202"/>
      <c r="BA294" s="202"/>
      <c r="BB294" s="202"/>
      <c r="BC294" s="202"/>
      <c r="BD294" s="202"/>
      <c r="BE294" s="202"/>
    </row>
    <row r="295" spans="39:57" ht="14.25" customHeight="1" x14ac:dyDescent="0.25">
      <c r="AM295" s="202"/>
      <c r="AN295" s="202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</row>
    <row r="296" spans="39:57" ht="14.25" customHeight="1" x14ac:dyDescent="0.25">
      <c r="AM296" s="202"/>
      <c r="AN296" s="202"/>
      <c r="AO296" s="202"/>
      <c r="AP296" s="202"/>
      <c r="AQ296" s="202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202"/>
      <c r="BD296" s="202"/>
      <c r="BE296" s="202"/>
    </row>
    <row r="297" spans="39:57" ht="14.25" customHeight="1" x14ac:dyDescent="0.25">
      <c r="AM297" s="202"/>
      <c r="AN297" s="202"/>
      <c r="AO297" s="202"/>
      <c r="AP297" s="202"/>
      <c r="AQ297" s="202"/>
      <c r="AR297" s="202"/>
      <c r="AS297" s="202"/>
      <c r="AT297" s="202"/>
      <c r="AU297" s="202"/>
      <c r="AV297" s="202"/>
      <c r="AW297" s="202"/>
      <c r="AX297" s="202"/>
      <c r="AY297" s="202"/>
      <c r="AZ297" s="202"/>
      <c r="BA297" s="202"/>
      <c r="BB297" s="202"/>
      <c r="BC297" s="202"/>
      <c r="BD297" s="202"/>
      <c r="BE297" s="202"/>
    </row>
    <row r="298" spans="39:57" ht="14.25" customHeight="1" x14ac:dyDescent="0.25">
      <c r="AM298" s="202"/>
      <c r="AN298" s="202"/>
      <c r="AO298" s="202"/>
      <c r="AP298" s="202"/>
      <c r="AQ298" s="202"/>
      <c r="AR298" s="202"/>
      <c r="AS298" s="202"/>
      <c r="AT298" s="202"/>
      <c r="AU298" s="202"/>
      <c r="AV298" s="202"/>
      <c r="AW298" s="202"/>
      <c r="AX298" s="202"/>
      <c r="AY298" s="202"/>
      <c r="AZ298" s="202"/>
      <c r="BA298" s="202"/>
      <c r="BB298" s="202"/>
      <c r="BC298" s="202"/>
      <c r="BD298" s="202"/>
      <c r="BE298" s="202"/>
    </row>
    <row r="299" spans="39:57" ht="14.25" customHeight="1" x14ac:dyDescent="0.25">
      <c r="AM299" s="202"/>
      <c r="AN299" s="202"/>
      <c r="AO299" s="202"/>
      <c r="AP299" s="202"/>
      <c r="AQ299" s="202"/>
      <c r="AR299" s="202"/>
      <c r="AS299" s="202"/>
      <c r="AT299" s="202"/>
      <c r="AU299" s="202"/>
      <c r="AV299" s="202"/>
      <c r="AW299" s="202"/>
      <c r="AX299" s="202"/>
      <c r="AY299" s="202"/>
      <c r="AZ299" s="202"/>
      <c r="BA299" s="202"/>
      <c r="BB299" s="202"/>
      <c r="BC299" s="202"/>
      <c r="BD299" s="202"/>
      <c r="BE299" s="202"/>
    </row>
    <row r="300" spans="39:57" ht="14.25" customHeight="1" x14ac:dyDescent="0.25">
      <c r="AM300" s="202"/>
      <c r="AN300" s="202"/>
      <c r="AO300" s="202"/>
      <c r="AP300" s="202"/>
      <c r="AQ300" s="202"/>
      <c r="AR300" s="202"/>
      <c r="AS300" s="202"/>
      <c r="AT300" s="202"/>
      <c r="AU300" s="202"/>
      <c r="AV300" s="202"/>
      <c r="AW300" s="202"/>
      <c r="AX300" s="202"/>
      <c r="AY300" s="202"/>
      <c r="AZ300" s="202"/>
      <c r="BA300" s="202"/>
      <c r="BB300" s="202"/>
      <c r="BC300" s="202"/>
      <c r="BD300" s="202"/>
      <c r="BE300" s="202"/>
    </row>
    <row r="301" spans="39:57" ht="14.25" customHeight="1" x14ac:dyDescent="0.25">
      <c r="AM301" s="202"/>
      <c r="AN301" s="202"/>
      <c r="AO301" s="202"/>
      <c r="AP301" s="202"/>
      <c r="AQ301" s="202"/>
      <c r="AR301" s="202"/>
      <c r="AS301" s="202"/>
      <c r="AT301" s="202"/>
      <c r="AU301" s="202"/>
      <c r="AV301" s="202"/>
      <c r="AW301" s="202"/>
      <c r="AX301" s="202"/>
      <c r="AY301" s="202"/>
      <c r="AZ301" s="202"/>
      <c r="BA301" s="202"/>
      <c r="BB301" s="202"/>
      <c r="BC301" s="202"/>
      <c r="BD301" s="202"/>
      <c r="BE301" s="202"/>
    </row>
    <row r="302" spans="39:57" ht="14.25" customHeight="1" x14ac:dyDescent="0.25">
      <c r="AM302" s="202"/>
      <c r="AN302" s="202"/>
      <c r="AO302" s="202"/>
      <c r="AP302" s="202"/>
      <c r="AQ302" s="202"/>
      <c r="AR302" s="202"/>
      <c r="AS302" s="202"/>
      <c r="AT302" s="202"/>
      <c r="AU302" s="202"/>
      <c r="AV302" s="202"/>
      <c r="AW302" s="202"/>
      <c r="AX302" s="202"/>
      <c r="AY302" s="202"/>
      <c r="AZ302" s="202"/>
      <c r="BA302" s="202"/>
      <c r="BB302" s="202"/>
      <c r="BC302" s="202"/>
      <c r="BD302" s="202"/>
      <c r="BE302" s="202"/>
    </row>
    <row r="303" spans="39:57" ht="14.25" customHeight="1" x14ac:dyDescent="0.25">
      <c r="AM303" s="202"/>
      <c r="AN303" s="202"/>
      <c r="AO303" s="202"/>
      <c r="AP303" s="202"/>
      <c r="AQ303" s="202"/>
      <c r="AR303" s="202"/>
      <c r="AS303" s="202"/>
      <c r="AT303" s="202"/>
      <c r="AU303" s="202"/>
      <c r="AV303" s="202"/>
      <c r="AW303" s="202"/>
      <c r="AX303" s="202"/>
      <c r="AY303" s="202"/>
      <c r="AZ303" s="202"/>
      <c r="BA303" s="202"/>
      <c r="BB303" s="202"/>
      <c r="BC303" s="202"/>
      <c r="BD303" s="202"/>
      <c r="BE303" s="202"/>
    </row>
    <row r="304" spans="39:57" ht="14.25" customHeight="1" x14ac:dyDescent="0.25">
      <c r="AM304" s="202"/>
      <c r="AN304" s="202"/>
      <c r="AO304" s="202"/>
      <c r="AP304" s="202"/>
      <c r="AQ304" s="202"/>
      <c r="AR304" s="202"/>
      <c r="AS304" s="202"/>
      <c r="AT304" s="202"/>
      <c r="AU304" s="202"/>
      <c r="AV304" s="202"/>
      <c r="AW304" s="202"/>
      <c r="AX304" s="202"/>
      <c r="AY304" s="202"/>
      <c r="AZ304" s="202"/>
      <c r="BA304" s="202"/>
      <c r="BB304" s="202"/>
      <c r="BC304" s="202"/>
      <c r="BD304" s="202"/>
      <c r="BE304" s="202"/>
    </row>
    <row r="305" spans="39:57" ht="14.25" customHeight="1" x14ac:dyDescent="0.25">
      <c r="AM305" s="202"/>
      <c r="AN305" s="202"/>
      <c r="AO305" s="202"/>
      <c r="AP305" s="202"/>
      <c r="AQ305" s="202"/>
      <c r="AR305" s="202"/>
      <c r="AS305" s="202"/>
      <c r="AT305" s="202"/>
      <c r="AU305" s="202"/>
      <c r="AV305" s="202"/>
      <c r="AW305" s="202"/>
      <c r="AX305" s="202"/>
      <c r="AY305" s="202"/>
      <c r="AZ305" s="202"/>
      <c r="BA305" s="202"/>
      <c r="BB305" s="202"/>
      <c r="BC305" s="202"/>
      <c r="BD305" s="202"/>
      <c r="BE305" s="202"/>
    </row>
    <row r="306" spans="39:57" ht="14.25" customHeight="1" x14ac:dyDescent="0.25">
      <c r="AM306" s="202"/>
      <c r="AN306" s="202"/>
      <c r="AO306" s="202"/>
      <c r="AP306" s="202"/>
      <c r="AQ306" s="202"/>
      <c r="AR306" s="202"/>
      <c r="AS306" s="202"/>
      <c r="AT306" s="202"/>
      <c r="AU306" s="202"/>
      <c r="AV306" s="202"/>
      <c r="AW306" s="202"/>
      <c r="AX306" s="202"/>
      <c r="AY306" s="202"/>
      <c r="AZ306" s="202"/>
      <c r="BA306" s="202"/>
      <c r="BB306" s="202"/>
      <c r="BC306" s="202"/>
      <c r="BD306" s="202"/>
      <c r="BE306" s="202"/>
    </row>
    <row r="307" spans="39:57" ht="14.25" customHeight="1" x14ac:dyDescent="0.25">
      <c r="AM307" s="202"/>
      <c r="AN307" s="202"/>
      <c r="AO307" s="202"/>
      <c r="AP307" s="202"/>
      <c r="AQ307" s="202"/>
      <c r="AR307" s="202"/>
      <c r="AS307" s="202"/>
      <c r="AT307" s="202"/>
      <c r="AU307" s="202"/>
      <c r="AV307" s="202"/>
      <c r="AW307" s="202"/>
      <c r="AX307" s="202"/>
      <c r="AY307" s="202"/>
      <c r="AZ307" s="202"/>
      <c r="BA307" s="202"/>
      <c r="BB307" s="202"/>
      <c r="BC307" s="202"/>
      <c r="BD307" s="202"/>
      <c r="BE307" s="202"/>
    </row>
    <row r="308" spans="39:57" ht="14.25" customHeight="1" x14ac:dyDescent="0.25">
      <c r="AM308" s="202"/>
      <c r="AN308" s="202"/>
      <c r="AO308" s="202"/>
      <c r="AP308" s="202"/>
      <c r="AQ308" s="202"/>
      <c r="AR308" s="202"/>
      <c r="AS308" s="202"/>
      <c r="AT308" s="202"/>
      <c r="AU308" s="202"/>
      <c r="AV308" s="202"/>
      <c r="AW308" s="202"/>
      <c r="AX308" s="202"/>
      <c r="AY308" s="202"/>
      <c r="AZ308" s="202"/>
      <c r="BA308" s="202"/>
      <c r="BB308" s="202"/>
      <c r="BC308" s="202"/>
      <c r="BD308" s="202"/>
      <c r="BE308" s="202"/>
    </row>
    <row r="309" spans="39:57" ht="14.25" customHeight="1" x14ac:dyDescent="0.25">
      <c r="AM309" s="202"/>
      <c r="AN309" s="202"/>
      <c r="AO309" s="202"/>
      <c r="AP309" s="202"/>
      <c r="AQ309" s="202"/>
      <c r="AR309" s="202"/>
      <c r="AS309" s="202"/>
      <c r="AT309" s="202"/>
      <c r="AU309" s="202"/>
      <c r="AV309" s="202"/>
      <c r="AW309" s="202"/>
      <c r="AX309" s="202"/>
      <c r="AY309" s="202"/>
      <c r="AZ309" s="202"/>
      <c r="BA309" s="202"/>
      <c r="BB309" s="202"/>
      <c r="BC309" s="202"/>
      <c r="BD309" s="202"/>
      <c r="BE309" s="202"/>
    </row>
    <row r="310" spans="39:57" ht="14.25" customHeight="1" x14ac:dyDescent="0.25">
      <c r="AM310" s="202"/>
      <c r="AN310" s="202"/>
      <c r="AO310" s="202"/>
      <c r="AP310" s="202"/>
      <c r="AQ310" s="202"/>
      <c r="AR310" s="202"/>
      <c r="AS310" s="202"/>
      <c r="AT310" s="202"/>
      <c r="AU310" s="202"/>
      <c r="AV310" s="202"/>
      <c r="AW310" s="202"/>
      <c r="AX310" s="202"/>
      <c r="AY310" s="202"/>
      <c r="AZ310" s="202"/>
      <c r="BA310" s="202"/>
      <c r="BB310" s="202"/>
      <c r="BC310" s="202"/>
      <c r="BD310" s="202"/>
      <c r="BE310" s="202"/>
    </row>
    <row r="311" spans="39:57" ht="14.25" customHeight="1" x14ac:dyDescent="0.25"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202"/>
      <c r="AW311" s="202"/>
      <c r="AX311" s="202"/>
      <c r="AY311" s="202"/>
      <c r="AZ311" s="202"/>
      <c r="BA311" s="202"/>
      <c r="BB311" s="202"/>
      <c r="BC311" s="202"/>
      <c r="BD311" s="202"/>
      <c r="BE311" s="202"/>
    </row>
    <row r="312" spans="39:57" ht="14.25" customHeight="1" x14ac:dyDescent="0.25"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202"/>
      <c r="AW312" s="202"/>
      <c r="AX312" s="202"/>
      <c r="AY312" s="202"/>
      <c r="AZ312" s="202"/>
      <c r="BA312" s="202"/>
      <c r="BB312" s="202"/>
      <c r="BC312" s="202"/>
      <c r="BD312" s="202"/>
      <c r="BE312" s="202"/>
    </row>
    <row r="313" spans="39:57" ht="14.25" customHeight="1" x14ac:dyDescent="0.25">
      <c r="AM313" s="202"/>
      <c r="AN313" s="202"/>
      <c r="AO313" s="202"/>
      <c r="AP313" s="202"/>
      <c r="AQ313" s="202"/>
      <c r="AR313" s="202"/>
      <c r="AS313" s="202"/>
      <c r="AT313" s="202"/>
      <c r="AU313" s="202"/>
      <c r="AV313" s="202"/>
      <c r="AW313" s="202"/>
      <c r="AX313" s="202"/>
      <c r="AY313" s="202"/>
      <c r="AZ313" s="202"/>
      <c r="BA313" s="202"/>
      <c r="BB313" s="202"/>
      <c r="BC313" s="202"/>
      <c r="BD313" s="202"/>
      <c r="BE313" s="202"/>
    </row>
    <row r="314" spans="39:57" ht="14.25" customHeight="1" x14ac:dyDescent="0.25">
      <c r="AM314" s="202"/>
      <c r="AN314" s="202"/>
      <c r="AO314" s="202"/>
      <c r="AP314" s="202"/>
      <c r="AQ314" s="202"/>
      <c r="AR314" s="202"/>
      <c r="AS314" s="202"/>
      <c r="AT314" s="202"/>
      <c r="AU314" s="202"/>
      <c r="AV314" s="202"/>
      <c r="AW314" s="202"/>
      <c r="AX314" s="202"/>
      <c r="AY314" s="202"/>
      <c r="AZ314" s="202"/>
      <c r="BA314" s="202"/>
      <c r="BB314" s="202"/>
      <c r="BC314" s="202"/>
      <c r="BD314" s="202"/>
      <c r="BE314" s="202"/>
    </row>
    <row r="315" spans="39:57" ht="14.25" customHeight="1" x14ac:dyDescent="0.25">
      <c r="AM315" s="202"/>
      <c r="AN315" s="202"/>
      <c r="AO315" s="202"/>
      <c r="AP315" s="202"/>
      <c r="AQ315" s="202"/>
      <c r="AR315" s="202"/>
      <c r="AS315" s="202"/>
      <c r="AT315" s="202"/>
      <c r="AU315" s="202"/>
      <c r="AV315" s="202"/>
      <c r="AW315" s="202"/>
      <c r="AX315" s="202"/>
      <c r="AY315" s="202"/>
      <c r="AZ315" s="202"/>
      <c r="BA315" s="202"/>
      <c r="BB315" s="202"/>
      <c r="BC315" s="202"/>
      <c r="BD315" s="202"/>
      <c r="BE315" s="202"/>
    </row>
    <row r="316" spans="39:57" ht="14.25" customHeight="1" x14ac:dyDescent="0.25">
      <c r="AM316" s="202"/>
      <c r="AN316" s="202"/>
      <c r="AO316" s="202"/>
      <c r="AP316" s="202"/>
      <c r="AQ316" s="202"/>
      <c r="AR316" s="202"/>
      <c r="AS316" s="202"/>
      <c r="AT316" s="202"/>
      <c r="AU316" s="202"/>
      <c r="AV316" s="202"/>
      <c r="AW316" s="202"/>
      <c r="AX316" s="202"/>
      <c r="AY316" s="202"/>
      <c r="AZ316" s="202"/>
      <c r="BA316" s="202"/>
      <c r="BB316" s="202"/>
      <c r="BC316" s="202"/>
      <c r="BD316" s="202"/>
      <c r="BE316" s="202"/>
    </row>
    <row r="317" spans="39:57" ht="14.25" customHeight="1" x14ac:dyDescent="0.25">
      <c r="AM317" s="202"/>
      <c r="AN317" s="202"/>
      <c r="AO317" s="202"/>
      <c r="AP317" s="202"/>
      <c r="AQ317" s="202"/>
      <c r="AR317" s="202"/>
      <c r="AS317" s="202"/>
      <c r="AT317" s="202"/>
      <c r="AU317" s="202"/>
      <c r="AV317" s="202"/>
      <c r="AW317" s="202"/>
      <c r="AX317" s="202"/>
      <c r="AY317" s="202"/>
      <c r="AZ317" s="202"/>
      <c r="BA317" s="202"/>
      <c r="BB317" s="202"/>
      <c r="BC317" s="202"/>
      <c r="BD317" s="202"/>
      <c r="BE317" s="202"/>
    </row>
    <row r="318" spans="39:57" ht="14.25" customHeight="1" x14ac:dyDescent="0.25">
      <c r="AM318" s="202"/>
      <c r="AN318" s="202"/>
      <c r="AO318" s="202"/>
      <c r="AP318" s="202"/>
      <c r="AQ318" s="202"/>
      <c r="AR318" s="202"/>
      <c r="AS318" s="202"/>
      <c r="AT318" s="202"/>
      <c r="AU318" s="202"/>
      <c r="AV318" s="202"/>
      <c r="AW318" s="202"/>
      <c r="AX318" s="202"/>
      <c r="AY318" s="202"/>
      <c r="AZ318" s="202"/>
      <c r="BA318" s="202"/>
      <c r="BB318" s="202"/>
      <c r="BC318" s="202"/>
      <c r="BD318" s="202"/>
      <c r="BE318" s="202"/>
    </row>
    <row r="319" spans="39:57" ht="14.25" customHeight="1" x14ac:dyDescent="0.25">
      <c r="AM319" s="202"/>
      <c r="AN319" s="202"/>
      <c r="AO319" s="202"/>
      <c r="AP319" s="202"/>
      <c r="AQ319" s="202"/>
      <c r="AR319" s="202"/>
      <c r="AS319" s="202"/>
      <c r="AT319" s="202"/>
      <c r="AU319" s="202"/>
      <c r="AV319" s="202"/>
      <c r="AW319" s="202"/>
      <c r="AX319" s="202"/>
      <c r="AY319" s="202"/>
      <c r="AZ319" s="202"/>
      <c r="BA319" s="202"/>
      <c r="BB319" s="202"/>
      <c r="BC319" s="202"/>
      <c r="BD319" s="202"/>
      <c r="BE319" s="202"/>
    </row>
    <row r="320" spans="39:57" ht="14.25" customHeight="1" x14ac:dyDescent="0.25">
      <c r="AM320" s="202"/>
      <c r="AN320" s="202"/>
      <c r="AO320" s="202"/>
      <c r="AP320" s="202"/>
      <c r="AQ320" s="202"/>
      <c r="AR320" s="202"/>
      <c r="AS320" s="202"/>
      <c r="AT320" s="202"/>
      <c r="AU320" s="202"/>
      <c r="AV320" s="202"/>
      <c r="AW320" s="202"/>
      <c r="AX320" s="202"/>
      <c r="AY320" s="202"/>
      <c r="AZ320" s="202"/>
      <c r="BA320" s="202"/>
      <c r="BB320" s="202"/>
      <c r="BC320" s="202"/>
      <c r="BD320" s="202"/>
      <c r="BE320" s="202"/>
    </row>
    <row r="321" spans="39:57" ht="14.25" customHeight="1" x14ac:dyDescent="0.25">
      <c r="AM321" s="202"/>
      <c r="AN321" s="202"/>
      <c r="AO321" s="202"/>
      <c r="AP321" s="202"/>
      <c r="AQ321" s="202"/>
      <c r="AR321" s="202"/>
      <c r="AS321" s="202"/>
      <c r="AT321" s="202"/>
      <c r="AU321" s="202"/>
      <c r="AV321" s="202"/>
      <c r="AW321" s="202"/>
      <c r="AX321" s="202"/>
      <c r="AY321" s="202"/>
      <c r="AZ321" s="202"/>
      <c r="BA321" s="202"/>
      <c r="BB321" s="202"/>
      <c r="BC321" s="202"/>
      <c r="BD321" s="202"/>
      <c r="BE321" s="202"/>
    </row>
    <row r="322" spans="39:57" ht="14.25" customHeight="1" x14ac:dyDescent="0.25">
      <c r="AM322" s="202"/>
      <c r="AN322" s="202"/>
      <c r="AO322" s="202"/>
      <c r="AP322" s="202"/>
      <c r="AQ322" s="202"/>
      <c r="AR322" s="202"/>
      <c r="AS322" s="202"/>
      <c r="AT322" s="202"/>
      <c r="AU322" s="202"/>
      <c r="AV322" s="202"/>
      <c r="AW322" s="202"/>
      <c r="AX322" s="202"/>
      <c r="AY322" s="202"/>
      <c r="AZ322" s="202"/>
      <c r="BA322" s="202"/>
      <c r="BB322" s="202"/>
      <c r="BC322" s="202"/>
      <c r="BD322" s="202"/>
      <c r="BE322" s="202"/>
    </row>
    <row r="323" spans="39:57" ht="14.25" customHeight="1" x14ac:dyDescent="0.25">
      <c r="AM323" s="202"/>
      <c r="AN323" s="202"/>
      <c r="AO323" s="202"/>
      <c r="AP323" s="202"/>
      <c r="AQ323" s="202"/>
      <c r="AR323" s="202"/>
      <c r="AS323" s="202"/>
      <c r="AT323" s="202"/>
      <c r="AU323" s="202"/>
      <c r="AV323" s="202"/>
      <c r="AW323" s="202"/>
      <c r="AX323" s="202"/>
      <c r="AY323" s="202"/>
      <c r="AZ323" s="202"/>
      <c r="BA323" s="202"/>
      <c r="BB323" s="202"/>
      <c r="BC323" s="202"/>
      <c r="BD323" s="202"/>
      <c r="BE323" s="202"/>
    </row>
    <row r="324" spans="39:57" ht="14.25" customHeight="1" x14ac:dyDescent="0.25">
      <c r="AM324" s="202"/>
      <c r="AN324" s="202"/>
      <c r="AO324" s="202"/>
      <c r="AP324" s="202"/>
      <c r="AQ324" s="202"/>
      <c r="AR324" s="202"/>
      <c r="AS324" s="202"/>
      <c r="AT324" s="202"/>
      <c r="AU324" s="202"/>
      <c r="AV324" s="202"/>
      <c r="AW324" s="202"/>
      <c r="AX324" s="202"/>
      <c r="AY324" s="202"/>
      <c r="AZ324" s="202"/>
      <c r="BA324" s="202"/>
      <c r="BB324" s="202"/>
      <c r="BC324" s="202"/>
      <c r="BD324" s="202"/>
      <c r="BE324" s="202"/>
    </row>
    <row r="325" spans="39:57" ht="14.25" customHeight="1" x14ac:dyDescent="0.25">
      <c r="AM325" s="202"/>
      <c r="AN325" s="202"/>
      <c r="AO325" s="202"/>
      <c r="AP325" s="202"/>
      <c r="AQ325" s="202"/>
      <c r="AR325" s="202"/>
      <c r="AS325" s="202"/>
      <c r="AT325" s="202"/>
      <c r="AU325" s="202"/>
      <c r="AV325" s="202"/>
      <c r="AW325" s="202"/>
      <c r="AX325" s="202"/>
      <c r="AY325" s="202"/>
      <c r="AZ325" s="202"/>
      <c r="BA325" s="202"/>
      <c r="BB325" s="202"/>
      <c r="BC325" s="202"/>
      <c r="BD325" s="202"/>
      <c r="BE325" s="202"/>
    </row>
    <row r="326" spans="39:57" ht="14.25" customHeight="1" x14ac:dyDescent="0.25">
      <c r="AM326" s="202"/>
      <c r="AN326" s="202"/>
      <c r="AO326" s="202"/>
      <c r="AP326" s="202"/>
      <c r="AQ326" s="202"/>
      <c r="AR326" s="202"/>
      <c r="AS326" s="202"/>
      <c r="AT326" s="202"/>
      <c r="AU326" s="202"/>
      <c r="AV326" s="202"/>
      <c r="AW326" s="202"/>
      <c r="AX326" s="202"/>
      <c r="AY326" s="202"/>
      <c r="AZ326" s="202"/>
      <c r="BA326" s="202"/>
      <c r="BB326" s="202"/>
      <c r="BC326" s="202"/>
      <c r="BD326" s="202"/>
      <c r="BE326" s="202"/>
    </row>
    <row r="327" spans="39:57" ht="14.25" customHeight="1" x14ac:dyDescent="0.25">
      <c r="AM327" s="202"/>
      <c r="AN327" s="202"/>
      <c r="AO327" s="202"/>
      <c r="AP327" s="202"/>
      <c r="AQ327" s="202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202"/>
      <c r="BD327" s="202"/>
      <c r="BE327" s="202"/>
    </row>
    <row r="328" spans="39:57" ht="14.25" customHeight="1" x14ac:dyDescent="0.25">
      <c r="AM328" s="202"/>
      <c r="AN328" s="202"/>
      <c r="AO328" s="202"/>
      <c r="AP328" s="202"/>
      <c r="AQ328" s="202"/>
      <c r="AR328" s="202"/>
      <c r="AS328" s="202"/>
      <c r="AT328" s="202"/>
      <c r="AU328" s="202"/>
      <c r="AV328" s="202"/>
      <c r="AW328" s="202"/>
      <c r="AX328" s="202"/>
      <c r="AY328" s="202"/>
      <c r="AZ328" s="202"/>
      <c r="BA328" s="202"/>
      <c r="BB328" s="202"/>
      <c r="BC328" s="202"/>
      <c r="BD328" s="202"/>
      <c r="BE328" s="202"/>
    </row>
    <row r="329" spans="39:57" ht="14.25" customHeight="1" x14ac:dyDescent="0.25">
      <c r="AM329" s="202"/>
      <c r="AN329" s="202"/>
      <c r="AO329" s="202"/>
      <c r="AP329" s="202"/>
      <c r="AQ329" s="202"/>
      <c r="AR329" s="202"/>
      <c r="AS329" s="202"/>
      <c r="AT329" s="202"/>
      <c r="AU329" s="202"/>
      <c r="AV329" s="202"/>
      <c r="AW329" s="202"/>
      <c r="AX329" s="202"/>
      <c r="AY329" s="202"/>
      <c r="AZ329" s="202"/>
      <c r="BA329" s="202"/>
      <c r="BB329" s="202"/>
      <c r="BC329" s="202"/>
      <c r="BD329" s="202"/>
      <c r="BE329" s="202"/>
    </row>
    <row r="330" spans="39:57" ht="14.25" customHeight="1" x14ac:dyDescent="0.25">
      <c r="AM330" s="202"/>
      <c r="AN330" s="202"/>
      <c r="AO330" s="202"/>
      <c r="AP330" s="202"/>
      <c r="AQ330" s="202"/>
      <c r="AR330" s="202"/>
      <c r="AS330" s="202"/>
      <c r="AT330" s="202"/>
      <c r="AU330" s="202"/>
      <c r="AV330" s="202"/>
      <c r="AW330" s="202"/>
      <c r="AX330" s="202"/>
      <c r="AY330" s="202"/>
      <c r="AZ330" s="202"/>
      <c r="BA330" s="202"/>
      <c r="BB330" s="202"/>
      <c r="BC330" s="202"/>
      <c r="BD330" s="202"/>
      <c r="BE330" s="202"/>
    </row>
    <row r="331" spans="39:57" ht="14.25" customHeight="1" x14ac:dyDescent="0.25">
      <c r="AM331" s="202"/>
      <c r="AN331" s="202"/>
      <c r="AO331" s="202"/>
      <c r="AP331" s="202"/>
      <c r="AQ331" s="202"/>
      <c r="AR331" s="202"/>
      <c r="AS331" s="202"/>
      <c r="AT331" s="202"/>
      <c r="AU331" s="202"/>
      <c r="AV331" s="202"/>
      <c r="AW331" s="202"/>
      <c r="AX331" s="202"/>
      <c r="AY331" s="202"/>
      <c r="AZ331" s="202"/>
      <c r="BA331" s="202"/>
      <c r="BB331" s="202"/>
      <c r="BC331" s="202"/>
      <c r="BD331" s="202"/>
      <c r="BE331" s="202"/>
    </row>
    <row r="332" spans="39:57" ht="14.25" customHeight="1" x14ac:dyDescent="0.25">
      <c r="AM332" s="202"/>
      <c r="AN332" s="202"/>
      <c r="AO332" s="202"/>
      <c r="AP332" s="202"/>
      <c r="AQ332" s="202"/>
      <c r="AR332" s="202"/>
      <c r="AS332" s="202"/>
      <c r="AT332" s="202"/>
      <c r="AU332" s="202"/>
      <c r="AV332" s="202"/>
      <c r="AW332" s="202"/>
      <c r="AX332" s="202"/>
      <c r="AY332" s="202"/>
      <c r="AZ332" s="202"/>
      <c r="BA332" s="202"/>
      <c r="BB332" s="202"/>
      <c r="BC332" s="202"/>
      <c r="BD332" s="202"/>
      <c r="BE332" s="202"/>
    </row>
    <row r="333" spans="39:57" ht="14.25" customHeight="1" x14ac:dyDescent="0.25"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</row>
    <row r="334" spans="39:57" ht="14.25" customHeight="1" x14ac:dyDescent="0.25">
      <c r="AM334" s="202"/>
      <c r="AN334" s="202"/>
      <c r="AO334" s="202"/>
      <c r="AP334" s="202"/>
      <c r="AQ334" s="202"/>
      <c r="AR334" s="202"/>
      <c r="AS334" s="202"/>
      <c r="AT334" s="202"/>
      <c r="AU334" s="202"/>
      <c r="AV334" s="202"/>
      <c r="AW334" s="202"/>
      <c r="AX334" s="202"/>
      <c r="AY334" s="202"/>
      <c r="AZ334" s="202"/>
      <c r="BA334" s="202"/>
      <c r="BB334" s="202"/>
      <c r="BC334" s="202"/>
      <c r="BD334" s="202"/>
      <c r="BE334" s="202"/>
    </row>
    <row r="335" spans="39:57" ht="14.25" customHeight="1" x14ac:dyDescent="0.25">
      <c r="AM335" s="202"/>
      <c r="AN335" s="202"/>
      <c r="AO335" s="202"/>
      <c r="AP335" s="202"/>
      <c r="AQ335" s="202"/>
      <c r="AR335" s="202"/>
      <c r="AS335" s="202"/>
      <c r="AT335" s="202"/>
      <c r="AU335" s="202"/>
      <c r="AV335" s="202"/>
      <c r="AW335" s="202"/>
      <c r="AX335" s="202"/>
      <c r="AY335" s="202"/>
      <c r="AZ335" s="202"/>
      <c r="BA335" s="202"/>
      <c r="BB335" s="202"/>
      <c r="BC335" s="202"/>
      <c r="BD335" s="202"/>
      <c r="BE335" s="202"/>
    </row>
    <row r="336" spans="39:57" ht="14.25" customHeight="1" x14ac:dyDescent="0.25">
      <c r="AM336" s="202"/>
      <c r="AN336" s="202"/>
      <c r="AO336" s="202"/>
      <c r="AP336" s="202"/>
      <c r="AQ336" s="202"/>
      <c r="AR336" s="202"/>
      <c r="AS336" s="202"/>
      <c r="AT336" s="202"/>
      <c r="AU336" s="202"/>
      <c r="AV336" s="202"/>
      <c r="AW336" s="202"/>
      <c r="AX336" s="202"/>
      <c r="AY336" s="202"/>
      <c r="AZ336" s="202"/>
      <c r="BA336" s="202"/>
      <c r="BB336" s="202"/>
      <c r="BC336" s="202"/>
      <c r="BD336" s="202"/>
      <c r="BE336" s="202"/>
    </row>
    <row r="337" spans="39:57" ht="14.25" customHeight="1" x14ac:dyDescent="0.25">
      <c r="AM337" s="202"/>
      <c r="AN337" s="202"/>
      <c r="AO337" s="202"/>
      <c r="AP337" s="202"/>
      <c r="AQ337" s="202"/>
      <c r="AR337" s="202"/>
      <c r="AS337" s="202"/>
      <c r="AT337" s="202"/>
      <c r="AU337" s="202"/>
      <c r="AV337" s="202"/>
      <c r="AW337" s="202"/>
      <c r="AX337" s="202"/>
      <c r="AY337" s="202"/>
      <c r="AZ337" s="202"/>
      <c r="BA337" s="202"/>
      <c r="BB337" s="202"/>
      <c r="BC337" s="202"/>
      <c r="BD337" s="202"/>
      <c r="BE337" s="202"/>
    </row>
    <row r="338" spans="39:57" ht="14.25" customHeight="1" x14ac:dyDescent="0.25">
      <c r="AM338" s="202"/>
      <c r="AN338" s="202"/>
      <c r="AO338" s="202"/>
      <c r="AP338" s="202"/>
      <c r="AQ338" s="202"/>
      <c r="AR338" s="202"/>
      <c r="AS338" s="202"/>
      <c r="AT338" s="202"/>
      <c r="AU338" s="202"/>
      <c r="AV338" s="202"/>
      <c r="AW338" s="202"/>
      <c r="AX338" s="202"/>
      <c r="AY338" s="202"/>
      <c r="AZ338" s="202"/>
      <c r="BA338" s="202"/>
      <c r="BB338" s="202"/>
      <c r="BC338" s="202"/>
      <c r="BD338" s="202"/>
      <c r="BE338" s="202"/>
    </row>
    <row r="339" spans="39:57" ht="14.25" customHeight="1" x14ac:dyDescent="0.25">
      <c r="AM339" s="202"/>
      <c r="AN339" s="202"/>
      <c r="AO339" s="202"/>
      <c r="AP339" s="202"/>
      <c r="AQ339" s="202"/>
      <c r="AR339" s="202"/>
      <c r="AS339" s="202"/>
      <c r="AT339" s="202"/>
      <c r="AU339" s="202"/>
      <c r="AV339" s="202"/>
      <c r="AW339" s="202"/>
      <c r="AX339" s="202"/>
      <c r="AY339" s="202"/>
      <c r="AZ339" s="202"/>
      <c r="BA339" s="202"/>
      <c r="BB339" s="202"/>
      <c r="BC339" s="202"/>
      <c r="BD339" s="202"/>
      <c r="BE339" s="202"/>
    </row>
    <row r="340" spans="39:57" ht="14.25" customHeight="1" x14ac:dyDescent="0.25">
      <c r="AM340" s="202"/>
      <c r="AN340" s="202"/>
      <c r="AO340" s="202"/>
      <c r="AP340" s="202"/>
      <c r="AQ340" s="202"/>
      <c r="AR340" s="202"/>
      <c r="AS340" s="202"/>
      <c r="AT340" s="202"/>
      <c r="AU340" s="202"/>
      <c r="AV340" s="202"/>
      <c r="AW340" s="202"/>
      <c r="AX340" s="202"/>
      <c r="AY340" s="202"/>
      <c r="AZ340" s="202"/>
      <c r="BA340" s="202"/>
      <c r="BB340" s="202"/>
      <c r="BC340" s="202"/>
      <c r="BD340" s="202"/>
      <c r="BE340" s="202"/>
    </row>
    <row r="341" spans="39:57" ht="14.25" customHeight="1" x14ac:dyDescent="0.25">
      <c r="AM341" s="202"/>
      <c r="AN341" s="202"/>
      <c r="AO341" s="202"/>
      <c r="AP341" s="202"/>
      <c r="AQ341" s="202"/>
      <c r="AR341" s="202"/>
      <c r="AS341" s="202"/>
      <c r="AT341" s="202"/>
      <c r="AU341" s="202"/>
      <c r="AV341" s="202"/>
      <c r="AW341" s="202"/>
      <c r="AX341" s="202"/>
      <c r="AY341" s="202"/>
      <c r="AZ341" s="202"/>
      <c r="BA341" s="202"/>
      <c r="BB341" s="202"/>
      <c r="BC341" s="202"/>
      <c r="BD341" s="202"/>
      <c r="BE341" s="202"/>
    </row>
    <row r="342" spans="39:57" ht="14.25" customHeight="1" x14ac:dyDescent="0.25">
      <c r="AM342" s="202"/>
      <c r="AN342" s="202"/>
      <c r="AO342" s="202"/>
      <c r="AP342" s="202"/>
      <c r="AQ342" s="202"/>
      <c r="AR342" s="202"/>
      <c r="AS342" s="202"/>
      <c r="AT342" s="202"/>
      <c r="AU342" s="202"/>
      <c r="AV342" s="202"/>
      <c r="AW342" s="202"/>
      <c r="AX342" s="202"/>
      <c r="AY342" s="202"/>
      <c r="AZ342" s="202"/>
      <c r="BA342" s="202"/>
      <c r="BB342" s="202"/>
      <c r="BC342" s="202"/>
      <c r="BD342" s="202"/>
      <c r="BE342" s="202"/>
    </row>
    <row r="343" spans="39:57" ht="14.25" customHeight="1" x14ac:dyDescent="0.25">
      <c r="AM343" s="202"/>
      <c r="AN343" s="202"/>
      <c r="AO343" s="202"/>
      <c r="AP343" s="202"/>
      <c r="AQ343" s="202"/>
      <c r="AR343" s="202"/>
      <c r="AS343" s="202"/>
      <c r="AT343" s="202"/>
      <c r="AU343" s="202"/>
      <c r="AV343" s="202"/>
      <c r="AW343" s="202"/>
      <c r="AX343" s="202"/>
      <c r="AY343" s="202"/>
      <c r="AZ343" s="202"/>
      <c r="BA343" s="202"/>
      <c r="BB343" s="202"/>
      <c r="BC343" s="202"/>
      <c r="BD343" s="202"/>
      <c r="BE343" s="202"/>
    </row>
    <row r="344" spans="39:57" ht="14.25" customHeight="1" x14ac:dyDescent="0.25">
      <c r="AM344" s="202"/>
      <c r="AN344" s="202"/>
      <c r="AO344" s="202"/>
      <c r="AP344" s="202"/>
      <c r="AQ344" s="202"/>
      <c r="AR344" s="202"/>
      <c r="AS344" s="202"/>
      <c r="AT344" s="202"/>
      <c r="AU344" s="202"/>
      <c r="AV344" s="202"/>
      <c r="AW344" s="202"/>
      <c r="AX344" s="202"/>
      <c r="AY344" s="202"/>
      <c r="AZ344" s="202"/>
      <c r="BA344" s="202"/>
      <c r="BB344" s="202"/>
      <c r="BC344" s="202"/>
      <c r="BD344" s="202"/>
      <c r="BE344" s="202"/>
    </row>
    <row r="345" spans="39:57" ht="14.25" customHeight="1" x14ac:dyDescent="0.25">
      <c r="AM345" s="202"/>
      <c r="AN345" s="202"/>
      <c r="AO345" s="202"/>
      <c r="AP345" s="202"/>
      <c r="AQ345" s="202"/>
      <c r="AR345" s="202"/>
      <c r="AS345" s="202"/>
      <c r="AT345" s="202"/>
      <c r="AU345" s="202"/>
      <c r="AV345" s="202"/>
      <c r="AW345" s="202"/>
      <c r="AX345" s="202"/>
      <c r="AY345" s="202"/>
      <c r="AZ345" s="202"/>
      <c r="BA345" s="202"/>
      <c r="BB345" s="202"/>
      <c r="BC345" s="202"/>
      <c r="BD345" s="202"/>
      <c r="BE345" s="202"/>
    </row>
    <row r="346" spans="39:57" ht="14.25" customHeight="1" x14ac:dyDescent="0.25">
      <c r="AM346" s="202"/>
      <c r="AN346" s="202"/>
      <c r="AO346" s="202"/>
      <c r="AP346" s="202"/>
      <c r="AQ346" s="202"/>
      <c r="AR346" s="202"/>
      <c r="AS346" s="202"/>
      <c r="AT346" s="202"/>
      <c r="AU346" s="202"/>
      <c r="AV346" s="202"/>
      <c r="AW346" s="202"/>
      <c r="AX346" s="202"/>
      <c r="AY346" s="202"/>
      <c r="AZ346" s="202"/>
      <c r="BA346" s="202"/>
      <c r="BB346" s="202"/>
      <c r="BC346" s="202"/>
      <c r="BD346" s="202"/>
      <c r="BE346" s="202"/>
    </row>
    <row r="347" spans="39:57" ht="14.25" customHeight="1" x14ac:dyDescent="0.25">
      <c r="AM347" s="202"/>
      <c r="AN347" s="202"/>
      <c r="AO347" s="202"/>
      <c r="AP347" s="202"/>
      <c r="AQ347" s="202"/>
      <c r="AR347" s="202"/>
      <c r="AS347" s="202"/>
      <c r="AT347" s="202"/>
      <c r="AU347" s="202"/>
      <c r="AV347" s="202"/>
      <c r="AW347" s="202"/>
      <c r="AX347" s="202"/>
      <c r="AY347" s="202"/>
      <c r="AZ347" s="202"/>
      <c r="BA347" s="202"/>
      <c r="BB347" s="202"/>
      <c r="BC347" s="202"/>
      <c r="BD347" s="202"/>
      <c r="BE347" s="202"/>
    </row>
    <row r="348" spans="39:57" ht="14.25" customHeight="1" x14ac:dyDescent="0.25">
      <c r="AM348" s="202"/>
      <c r="AN348" s="202"/>
      <c r="AO348" s="202"/>
      <c r="AP348" s="202"/>
      <c r="AQ348" s="202"/>
      <c r="AR348" s="202"/>
      <c r="AS348" s="202"/>
      <c r="AT348" s="202"/>
      <c r="AU348" s="202"/>
      <c r="AV348" s="202"/>
      <c r="AW348" s="202"/>
      <c r="AX348" s="202"/>
      <c r="AY348" s="202"/>
      <c r="AZ348" s="202"/>
      <c r="BA348" s="202"/>
      <c r="BB348" s="202"/>
      <c r="BC348" s="202"/>
      <c r="BD348" s="202"/>
      <c r="BE348" s="202"/>
    </row>
    <row r="349" spans="39:57" ht="14.25" customHeight="1" x14ac:dyDescent="0.25">
      <c r="AM349" s="202"/>
      <c r="AN349" s="202"/>
      <c r="AO349" s="202"/>
      <c r="AP349" s="202"/>
      <c r="AQ349" s="202"/>
      <c r="AR349" s="202"/>
      <c r="AS349" s="202"/>
      <c r="AT349" s="202"/>
      <c r="AU349" s="202"/>
      <c r="AV349" s="202"/>
      <c r="AW349" s="202"/>
      <c r="AX349" s="202"/>
      <c r="AY349" s="202"/>
      <c r="AZ349" s="202"/>
      <c r="BA349" s="202"/>
      <c r="BB349" s="202"/>
      <c r="BC349" s="202"/>
      <c r="BD349" s="202"/>
      <c r="BE349" s="202"/>
    </row>
    <row r="350" spans="39:57" ht="14.25" customHeight="1" x14ac:dyDescent="0.25">
      <c r="AM350" s="202"/>
      <c r="AN350" s="202"/>
      <c r="AO350" s="202"/>
      <c r="AP350" s="202"/>
      <c r="AQ350" s="202"/>
      <c r="AR350" s="202"/>
      <c r="AS350" s="202"/>
      <c r="AT350" s="202"/>
      <c r="AU350" s="202"/>
      <c r="AV350" s="202"/>
      <c r="AW350" s="202"/>
      <c r="AX350" s="202"/>
      <c r="AY350" s="202"/>
      <c r="AZ350" s="202"/>
      <c r="BA350" s="202"/>
      <c r="BB350" s="202"/>
      <c r="BC350" s="202"/>
      <c r="BD350" s="202"/>
      <c r="BE350" s="202"/>
    </row>
    <row r="351" spans="39:57" ht="14.25" customHeight="1" x14ac:dyDescent="0.25">
      <c r="AM351" s="202"/>
      <c r="AN351" s="202"/>
      <c r="AO351" s="202"/>
      <c r="AP351" s="202"/>
      <c r="AQ351" s="202"/>
      <c r="AR351" s="202"/>
      <c r="AS351" s="202"/>
      <c r="AT351" s="202"/>
      <c r="AU351" s="202"/>
      <c r="AV351" s="202"/>
      <c r="AW351" s="202"/>
      <c r="AX351" s="202"/>
      <c r="AY351" s="202"/>
      <c r="AZ351" s="202"/>
      <c r="BA351" s="202"/>
      <c r="BB351" s="202"/>
      <c r="BC351" s="202"/>
      <c r="BD351" s="202"/>
      <c r="BE351" s="202"/>
    </row>
    <row r="352" spans="39:57" ht="14.25" customHeight="1" x14ac:dyDescent="0.25">
      <c r="AM352" s="202"/>
      <c r="AN352" s="202"/>
      <c r="AO352" s="202"/>
      <c r="AP352" s="202"/>
      <c r="AQ352" s="202"/>
      <c r="AR352" s="202"/>
      <c r="AS352" s="202"/>
      <c r="AT352" s="202"/>
      <c r="AU352" s="202"/>
      <c r="AV352" s="202"/>
      <c r="AW352" s="202"/>
      <c r="AX352" s="202"/>
      <c r="AY352" s="202"/>
      <c r="AZ352" s="202"/>
      <c r="BA352" s="202"/>
      <c r="BB352" s="202"/>
      <c r="BC352" s="202"/>
      <c r="BD352" s="202"/>
      <c r="BE352" s="202"/>
    </row>
    <row r="353" spans="39:57" ht="14.25" customHeight="1" x14ac:dyDescent="0.25">
      <c r="AM353" s="202"/>
      <c r="AN353" s="202"/>
      <c r="AO353" s="202"/>
      <c r="AP353" s="202"/>
      <c r="AQ353" s="202"/>
      <c r="AR353" s="202"/>
      <c r="AS353" s="202"/>
      <c r="AT353" s="202"/>
      <c r="AU353" s="202"/>
      <c r="AV353" s="202"/>
      <c r="AW353" s="202"/>
      <c r="AX353" s="202"/>
      <c r="AY353" s="202"/>
      <c r="AZ353" s="202"/>
      <c r="BA353" s="202"/>
      <c r="BB353" s="202"/>
      <c r="BC353" s="202"/>
      <c r="BD353" s="202"/>
      <c r="BE353" s="202"/>
    </row>
    <row r="354" spans="39:57" ht="14.25" customHeight="1" x14ac:dyDescent="0.25">
      <c r="AM354" s="202"/>
      <c r="AN354" s="202"/>
      <c r="AO354" s="202"/>
      <c r="AP354" s="202"/>
      <c r="AQ354" s="202"/>
      <c r="AR354" s="202"/>
      <c r="AS354" s="202"/>
      <c r="AT354" s="202"/>
      <c r="AU354" s="202"/>
      <c r="AV354" s="202"/>
      <c r="AW354" s="202"/>
      <c r="AX354" s="202"/>
      <c r="AY354" s="202"/>
      <c r="AZ354" s="202"/>
      <c r="BA354" s="202"/>
      <c r="BB354" s="202"/>
      <c r="BC354" s="202"/>
      <c r="BD354" s="202"/>
      <c r="BE354" s="202"/>
    </row>
    <row r="355" spans="39:57" ht="14.25" customHeight="1" x14ac:dyDescent="0.25">
      <c r="AM355" s="202"/>
      <c r="AN355" s="202"/>
      <c r="AO355" s="202"/>
      <c r="AP355" s="202"/>
      <c r="AQ355" s="202"/>
      <c r="AR355" s="202"/>
      <c r="AS355" s="202"/>
      <c r="AT355" s="202"/>
      <c r="AU355" s="202"/>
      <c r="AV355" s="202"/>
      <c r="AW355" s="202"/>
      <c r="AX355" s="202"/>
      <c r="AY355" s="202"/>
      <c r="AZ355" s="202"/>
      <c r="BA355" s="202"/>
      <c r="BB355" s="202"/>
      <c r="BC355" s="202"/>
      <c r="BD355" s="202"/>
      <c r="BE355" s="202"/>
    </row>
    <row r="356" spans="39:57" ht="14.25" customHeight="1" x14ac:dyDescent="0.25">
      <c r="AM356" s="202"/>
      <c r="AN356" s="202"/>
      <c r="AO356" s="202"/>
      <c r="AP356" s="202"/>
      <c r="AQ356" s="202"/>
      <c r="AR356" s="202"/>
      <c r="AS356" s="202"/>
      <c r="AT356" s="202"/>
      <c r="AU356" s="202"/>
      <c r="AV356" s="202"/>
      <c r="AW356" s="202"/>
      <c r="AX356" s="202"/>
      <c r="AY356" s="202"/>
      <c r="AZ356" s="202"/>
      <c r="BA356" s="202"/>
      <c r="BB356" s="202"/>
      <c r="BC356" s="202"/>
      <c r="BD356" s="202"/>
      <c r="BE356" s="202"/>
    </row>
    <row r="357" spans="39:57" ht="14.25" customHeight="1" x14ac:dyDescent="0.25">
      <c r="AM357" s="202"/>
      <c r="AN357" s="202"/>
      <c r="AO357" s="202"/>
      <c r="AP357" s="202"/>
      <c r="AQ357" s="202"/>
      <c r="AR357" s="202"/>
      <c r="AS357" s="202"/>
      <c r="AT357" s="202"/>
      <c r="AU357" s="202"/>
      <c r="AV357" s="202"/>
      <c r="AW357" s="202"/>
      <c r="AX357" s="202"/>
      <c r="AY357" s="202"/>
      <c r="AZ357" s="202"/>
      <c r="BA357" s="202"/>
      <c r="BB357" s="202"/>
      <c r="BC357" s="202"/>
      <c r="BD357" s="202"/>
      <c r="BE357" s="202"/>
    </row>
    <row r="358" spans="39:57" ht="14.25" customHeight="1" x14ac:dyDescent="0.25">
      <c r="AM358" s="202"/>
      <c r="AN358" s="202"/>
      <c r="AO358" s="202"/>
      <c r="AP358" s="202"/>
      <c r="AQ358" s="202"/>
      <c r="AR358" s="202"/>
      <c r="AS358" s="202"/>
      <c r="AT358" s="202"/>
      <c r="AU358" s="202"/>
      <c r="AV358" s="202"/>
      <c r="AW358" s="202"/>
      <c r="AX358" s="202"/>
      <c r="AY358" s="202"/>
      <c r="AZ358" s="202"/>
      <c r="BA358" s="202"/>
      <c r="BB358" s="202"/>
      <c r="BC358" s="202"/>
      <c r="BD358" s="202"/>
      <c r="BE358" s="202"/>
    </row>
    <row r="359" spans="39:57" ht="14.25" customHeight="1" x14ac:dyDescent="0.25">
      <c r="AM359" s="202"/>
      <c r="AN359" s="202"/>
      <c r="AO359" s="202"/>
      <c r="AP359" s="202"/>
      <c r="AQ359" s="202"/>
      <c r="AR359" s="202"/>
      <c r="AS359" s="202"/>
      <c r="AT359" s="202"/>
      <c r="AU359" s="202"/>
      <c r="AV359" s="202"/>
      <c r="AW359" s="202"/>
      <c r="AX359" s="202"/>
      <c r="AY359" s="202"/>
      <c r="AZ359" s="202"/>
      <c r="BA359" s="202"/>
      <c r="BB359" s="202"/>
      <c r="BC359" s="202"/>
      <c r="BD359" s="202"/>
      <c r="BE359" s="202"/>
    </row>
    <row r="360" spans="39:57" ht="14.25" customHeight="1" x14ac:dyDescent="0.25">
      <c r="AM360" s="202"/>
      <c r="AN360" s="202"/>
      <c r="AO360" s="202"/>
      <c r="AP360" s="202"/>
      <c r="AQ360" s="202"/>
      <c r="AR360" s="202"/>
      <c r="AS360" s="202"/>
      <c r="AT360" s="202"/>
      <c r="AU360" s="202"/>
      <c r="AV360" s="202"/>
      <c r="AW360" s="202"/>
      <c r="AX360" s="202"/>
      <c r="AY360" s="202"/>
      <c r="AZ360" s="202"/>
      <c r="BA360" s="202"/>
      <c r="BB360" s="202"/>
      <c r="BC360" s="202"/>
      <c r="BD360" s="202"/>
      <c r="BE360" s="202"/>
    </row>
    <row r="361" spans="39:57" ht="14.25" customHeight="1" x14ac:dyDescent="0.25"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202"/>
      <c r="AX361" s="202"/>
      <c r="AY361" s="202"/>
      <c r="AZ361" s="202"/>
      <c r="BA361" s="202"/>
      <c r="BB361" s="202"/>
      <c r="BC361" s="202"/>
      <c r="BD361" s="202"/>
      <c r="BE361" s="202"/>
    </row>
    <row r="362" spans="39:57" ht="14.25" customHeight="1" x14ac:dyDescent="0.25">
      <c r="AM362" s="202"/>
      <c r="AN362" s="202"/>
      <c r="AO362" s="202"/>
      <c r="AP362" s="202"/>
      <c r="AQ362" s="202"/>
      <c r="AR362" s="202"/>
      <c r="AS362" s="202"/>
      <c r="AT362" s="202"/>
      <c r="AU362" s="202"/>
      <c r="AV362" s="202"/>
      <c r="AW362" s="202"/>
      <c r="AX362" s="202"/>
      <c r="AY362" s="202"/>
      <c r="AZ362" s="202"/>
      <c r="BA362" s="202"/>
      <c r="BB362" s="202"/>
      <c r="BC362" s="202"/>
      <c r="BD362" s="202"/>
      <c r="BE362" s="202"/>
    </row>
    <row r="363" spans="39:57" ht="14.25" customHeight="1" x14ac:dyDescent="0.25">
      <c r="AM363" s="202"/>
      <c r="AN363" s="202"/>
      <c r="AO363" s="202"/>
      <c r="AP363" s="202"/>
      <c r="AQ363" s="202"/>
      <c r="AR363" s="202"/>
      <c r="AS363" s="202"/>
      <c r="AT363" s="202"/>
      <c r="AU363" s="202"/>
      <c r="AV363" s="202"/>
      <c r="AW363" s="202"/>
      <c r="AX363" s="202"/>
      <c r="AY363" s="202"/>
      <c r="AZ363" s="202"/>
      <c r="BA363" s="202"/>
      <c r="BB363" s="202"/>
      <c r="BC363" s="202"/>
      <c r="BD363" s="202"/>
      <c r="BE363" s="202"/>
    </row>
    <row r="364" spans="39:57" ht="14.25" customHeight="1" x14ac:dyDescent="0.25">
      <c r="AM364" s="202"/>
      <c r="AN364" s="202"/>
      <c r="AO364" s="202"/>
      <c r="AP364" s="202"/>
      <c r="AQ364" s="202"/>
      <c r="AR364" s="202"/>
      <c r="AS364" s="202"/>
      <c r="AT364" s="202"/>
      <c r="AU364" s="202"/>
      <c r="AV364" s="202"/>
      <c r="AW364" s="202"/>
      <c r="AX364" s="202"/>
      <c r="AY364" s="202"/>
      <c r="AZ364" s="202"/>
      <c r="BA364" s="202"/>
      <c r="BB364" s="202"/>
      <c r="BC364" s="202"/>
      <c r="BD364" s="202"/>
      <c r="BE364" s="202"/>
    </row>
    <row r="365" spans="39:57" ht="14.25" customHeight="1" x14ac:dyDescent="0.25">
      <c r="AM365" s="202"/>
      <c r="AN365" s="202"/>
      <c r="AO365" s="202"/>
      <c r="AP365" s="202"/>
      <c r="AQ365" s="202"/>
      <c r="AR365" s="202"/>
      <c r="AS365" s="202"/>
      <c r="AT365" s="202"/>
      <c r="AU365" s="202"/>
      <c r="AV365" s="202"/>
      <c r="AW365" s="202"/>
      <c r="AX365" s="202"/>
      <c r="AY365" s="202"/>
      <c r="AZ365" s="202"/>
      <c r="BA365" s="202"/>
      <c r="BB365" s="202"/>
      <c r="BC365" s="202"/>
      <c r="BD365" s="202"/>
      <c r="BE365" s="202"/>
    </row>
    <row r="366" spans="39:57" ht="14.25" customHeight="1" x14ac:dyDescent="0.25">
      <c r="AM366" s="202"/>
      <c r="AN366" s="202"/>
      <c r="AO366" s="202"/>
      <c r="AP366" s="202"/>
      <c r="AQ366" s="202"/>
      <c r="AR366" s="202"/>
      <c r="AS366" s="202"/>
      <c r="AT366" s="202"/>
      <c r="AU366" s="202"/>
      <c r="AV366" s="202"/>
      <c r="AW366" s="202"/>
      <c r="AX366" s="202"/>
      <c r="AY366" s="202"/>
      <c r="AZ366" s="202"/>
      <c r="BA366" s="202"/>
      <c r="BB366" s="202"/>
      <c r="BC366" s="202"/>
      <c r="BD366" s="202"/>
      <c r="BE366" s="202"/>
    </row>
    <row r="367" spans="39:57" ht="14.25" customHeight="1" x14ac:dyDescent="0.25">
      <c r="AM367" s="202"/>
      <c r="AN367" s="202"/>
      <c r="AO367" s="202"/>
      <c r="AP367" s="202"/>
      <c r="AQ367" s="202"/>
      <c r="AR367" s="202"/>
      <c r="AS367" s="202"/>
      <c r="AT367" s="202"/>
      <c r="AU367" s="202"/>
      <c r="AV367" s="202"/>
      <c r="AW367" s="202"/>
      <c r="AX367" s="202"/>
      <c r="AY367" s="202"/>
      <c r="AZ367" s="202"/>
      <c r="BA367" s="202"/>
      <c r="BB367" s="202"/>
      <c r="BC367" s="202"/>
      <c r="BD367" s="202"/>
      <c r="BE367" s="202"/>
    </row>
    <row r="368" spans="39:57" ht="14.25" customHeight="1" x14ac:dyDescent="0.25">
      <c r="AM368" s="202"/>
      <c r="AN368" s="202"/>
      <c r="AO368" s="202"/>
      <c r="AP368" s="202"/>
      <c r="AQ368" s="202"/>
      <c r="AR368" s="202"/>
      <c r="AS368" s="202"/>
      <c r="AT368" s="202"/>
      <c r="AU368" s="202"/>
      <c r="AV368" s="202"/>
      <c r="AW368" s="202"/>
      <c r="AX368" s="202"/>
      <c r="AY368" s="202"/>
      <c r="AZ368" s="202"/>
      <c r="BA368" s="202"/>
      <c r="BB368" s="202"/>
      <c r="BC368" s="202"/>
      <c r="BD368" s="202"/>
      <c r="BE368" s="202"/>
    </row>
    <row r="369" spans="39:57" ht="14.25" customHeight="1" x14ac:dyDescent="0.25">
      <c r="AM369" s="202"/>
      <c r="AN369" s="202"/>
      <c r="AO369" s="202"/>
      <c r="AP369" s="202"/>
      <c r="AQ369" s="202"/>
      <c r="AR369" s="202"/>
      <c r="AS369" s="202"/>
      <c r="AT369" s="202"/>
      <c r="AU369" s="202"/>
      <c r="AV369" s="202"/>
      <c r="AW369" s="202"/>
      <c r="AX369" s="202"/>
      <c r="AY369" s="202"/>
      <c r="AZ369" s="202"/>
      <c r="BA369" s="202"/>
      <c r="BB369" s="202"/>
      <c r="BC369" s="202"/>
      <c r="BD369" s="202"/>
      <c r="BE369" s="202"/>
    </row>
    <row r="370" spans="39:57" ht="14.25" customHeight="1" x14ac:dyDescent="0.25">
      <c r="AM370" s="202"/>
      <c r="AN370" s="202"/>
      <c r="AO370" s="202"/>
      <c r="AP370" s="202"/>
      <c r="AQ370" s="202"/>
      <c r="AR370" s="202"/>
      <c r="AS370" s="202"/>
      <c r="AT370" s="202"/>
      <c r="AU370" s="202"/>
      <c r="AV370" s="202"/>
      <c r="AW370" s="202"/>
      <c r="AX370" s="202"/>
      <c r="AY370" s="202"/>
      <c r="AZ370" s="202"/>
      <c r="BA370" s="202"/>
      <c r="BB370" s="202"/>
      <c r="BC370" s="202"/>
      <c r="BD370" s="202"/>
      <c r="BE370" s="202"/>
    </row>
    <row r="371" spans="39:57" ht="14.25" customHeight="1" x14ac:dyDescent="0.25">
      <c r="AM371" s="202"/>
      <c r="AN371" s="202"/>
      <c r="AO371" s="202"/>
      <c r="AP371" s="202"/>
      <c r="AQ371" s="202"/>
      <c r="AR371" s="202"/>
      <c r="AS371" s="202"/>
      <c r="AT371" s="202"/>
      <c r="AU371" s="202"/>
      <c r="AV371" s="202"/>
      <c r="AW371" s="202"/>
      <c r="AX371" s="202"/>
      <c r="AY371" s="202"/>
      <c r="AZ371" s="202"/>
      <c r="BA371" s="202"/>
      <c r="BB371" s="202"/>
      <c r="BC371" s="202"/>
      <c r="BD371" s="202"/>
      <c r="BE371" s="202"/>
    </row>
    <row r="372" spans="39:57" ht="14.25" customHeight="1" x14ac:dyDescent="0.25">
      <c r="AM372" s="202"/>
      <c r="AN372" s="202"/>
      <c r="AO372" s="202"/>
      <c r="AP372" s="202"/>
      <c r="AQ372" s="202"/>
      <c r="AR372" s="202"/>
      <c r="AS372" s="202"/>
      <c r="AT372" s="202"/>
      <c r="AU372" s="202"/>
      <c r="AV372" s="202"/>
      <c r="AW372" s="202"/>
      <c r="AX372" s="202"/>
      <c r="AY372" s="202"/>
      <c r="AZ372" s="202"/>
      <c r="BA372" s="202"/>
      <c r="BB372" s="202"/>
      <c r="BC372" s="202"/>
      <c r="BD372" s="202"/>
      <c r="BE372" s="202"/>
    </row>
    <row r="373" spans="39:57" ht="14.25" customHeight="1" x14ac:dyDescent="0.25">
      <c r="AM373" s="202"/>
      <c r="AN373" s="202"/>
      <c r="AO373" s="202"/>
      <c r="AP373" s="202"/>
      <c r="AQ373" s="202"/>
      <c r="AR373" s="202"/>
      <c r="AS373" s="202"/>
      <c r="AT373" s="202"/>
      <c r="AU373" s="202"/>
      <c r="AV373" s="202"/>
      <c r="AW373" s="202"/>
      <c r="AX373" s="202"/>
      <c r="AY373" s="202"/>
      <c r="AZ373" s="202"/>
      <c r="BA373" s="202"/>
      <c r="BB373" s="202"/>
      <c r="BC373" s="202"/>
      <c r="BD373" s="202"/>
      <c r="BE373" s="202"/>
    </row>
    <row r="374" spans="39:57" ht="14.25" customHeight="1" x14ac:dyDescent="0.25">
      <c r="AM374" s="202"/>
      <c r="AN374" s="202"/>
      <c r="AO374" s="202"/>
      <c r="AP374" s="202"/>
      <c r="AQ374" s="202"/>
      <c r="AR374" s="202"/>
      <c r="AS374" s="202"/>
      <c r="AT374" s="202"/>
      <c r="AU374" s="202"/>
      <c r="AV374" s="202"/>
      <c r="AW374" s="202"/>
      <c r="AX374" s="202"/>
      <c r="AY374" s="202"/>
      <c r="AZ374" s="202"/>
      <c r="BA374" s="202"/>
      <c r="BB374" s="202"/>
      <c r="BC374" s="202"/>
      <c r="BD374" s="202"/>
      <c r="BE374" s="202"/>
    </row>
    <row r="375" spans="39:57" ht="14.25" customHeight="1" x14ac:dyDescent="0.25">
      <c r="AM375" s="202"/>
      <c r="AN375" s="202"/>
      <c r="AO375" s="202"/>
      <c r="AP375" s="202"/>
      <c r="AQ375" s="202"/>
      <c r="AR375" s="202"/>
      <c r="AS375" s="202"/>
      <c r="AT375" s="202"/>
      <c r="AU375" s="202"/>
      <c r="AV375" s="202"/>
      <c r="AW375" s="202"/>
      <c r="AX375" s="202"/>
      <c r="AY375" s="202"/>
      <c r="AZ375" s="202"/>
      <c r="BA375" s="202"/>
      <c r="BB375" s="202"/>
      <c r="BC375" s="202"/>
      <c r="BD375" s="202"/>
      <c r="BE375" s="202"/>
    </row>
    <row r="376" spans="39:57" ht="14.25" customHeight="1" x14ac:dyDescent="0.25">
      <c r="AM376" s="202"/>
      <c r="AN376" s="202"/>
      <c r="AO376" s="202"/>
      <c r="AP376" s="202"/>
      <c r="AQ376" s="202"/>
      <c r="AR376" s="202"/>
      <c r="AS376" s="202"/>
      <c r="AT376" s="202"/>
      <c r="AU376" s="202"/>
      <c r="AV376" s="202"/>
      <c r="AW376" s="202"/>
      <c r="AX376" s="202"/>
      <c r="AY376" s="202"/>
      <c r="AZ376" s="202"/>
      <c r="BA376" s="202"/>
      <c r="BB376" s="202"/>
      <c r="BC376" s="202"/>
      <c r="BD376" s="202"/>
      <c r="BE376" s="202"/>
    </row>
    <row r="377" spans="39:57" ht="14.25" customHeight="1" x14ac:dyDescent="0.25">
      <c r="AM377" s="202"/>
      <c r="AN377" s="202"/>
      <c r="AO377" s="202"/>
      <c r="AP377" s="202"/>
      <c r="AQ377" s="202"/>
      <c r="AR377" s="202"/>
      <c r="AS377" s="202"/>
      <c r="AT377" s="202"/>
      <c r="AU377" s="202"/>
      <c r="AV377" s="202"/>
      <c r="AW377" s="202"/>
      <c r="AX377" s="202"/>
      <c r="AY377" s="202"/>
      <c r="AZ377" s="202"/>
      <c r="BA377" s="202"/>
      <c r="BB377" s="202"/>
      <c r="BC377" s="202"/>
      <c r="BD377" s="202"/>
      <c r="BE377" s="202"/>
    </row>
    <row r="378" spans="39:57" ht="14.25" customHeight="1" x14ac:dyDescent="0.25">
      <c r="AM378" s="202"/>
      <c r="AN378" s="202"/>
      <c r="AO378" s="202"/>
      <c r="AP378" s="202"/>
      <c r="AQ378" s="202"/>
      <c r="AR378" s="202"/>
      <c r="AS378" s="202"/>
      <c r="AT378" s="202"/>
      <c r="AU378" s="202"/>
      <c r="AV378" s="202"/>
      <c r="AW378" s="202"/>
      <c r="AX378" s="202"/>
      <c r="AY378" s="202"/>
      <c r="AZ378" s="202"/>
      <c r="BA378" s="202"/>
      <c r="BB378" s="202"/>
      <c r="BC378" s="202"/>
      <c r="BD378" s="202"/>
      <c r="BE378" s="202"/>
    </row>
    <row r="379" spans="39:57" ht="14.25" customHeight="1" x14ac:dyDescent="0.25">
      <c r="AM379" s="202"/>
      <c r="AN379" s="202"/>
      <c r="AO379" s="202"/>
      <c r="AP379" s="202"/>
      <c r="AQ379" s="202"/>
      <c r="AR379" s="202"/>
      <c r="AS379" s="202"/>
      <c r="AT379" s="202"/>
      <c r="AU379" s="202"/>
      <c r="AV379" s="202"/>
      <c r="AW379" s="202"/>
      <c r="AX379" s="202"/>
      <c r="AY379" s="202"/>
      <c r="AZ379" s="202"/>
      <c r="BA379" s="202"/>
      <c r="BB379" s="202"/>
      <c r="BC379" s="202"/>
      <c r="BD379" s="202"/>
      <c r="BE379" s="202"/>
    </row>
    <row r="380" spans="39:57" ht="14.25" customHeight="1" x14ac:dyDescent="0.25">
      <c r="AM380" s="202"/>
      <c r="AN380" s="202"/>
      <c r="AO380" s="202"/>
      <c r="AP380" s="202"/>
      <c r="AQ380" s="202"/>
      <c r="AR380" s="202"/>
      <c r="AS380" s="202"/>
      <c r="AT380" s="202"/>
      <c r="AU380" s="202"/>
      <c r="AV380" s="202"/>
      <c r="AW380" s="202"/>
      <c r="AX380" s="202"/>
      <c r="AY380" s="202"/>
      <c r="AZ380" s="202"/>
      <c r="BA380" s="202"/>
      <c r="BB380" s="202"/>
      <c r="BC380" s="202"/>
      <c r="BD380" s="202"/>
      <c r="BE380" s="202"/>
    </row>
    <row r="381" spans="39:57" ht="14.25" customHeight="1" x14ac:dyDescent="0.25">
      <c r="AM381" s="202"/>
      <c r="AN381" s="202"/>
      <c r="AO381" s="202"/>
      <c r="AP381" s="202"/>
      <c r="AQ381" s="202"/>
      <c r="AR381" s="202"/>
      <c r="AS381" s="202"/>
      <c r="AT381" s="202"/>
      <c r="AU381" s="202"/>
      <c r="AV381" s="202"/>
      <c r="AW381" s="202"/>
      <c r="AX381" s="202"/>
      <c r="AY381" s="202"/>
      <c r="AZ381" s="202"/>
      <c r="BA381" s="202"/>
      <c r="BB381" s="202"/>
      <c r="BC381" s="202"/>
      <c r="BD381" s="202"/>
      <c r="BE381" s="202"/>
    </row>
    <row r="382" spans="39:57" ht="14.25" customHeight="1" x14ac:dyDescent="0.25">
      <c r="AM382" s="202"/>
      <c r="AN382" s="202"/>
      <c r="AO382" s="202"/>
      <c r="AP382" s="202"/>
      <c r="AQ382" s="202"/>
      <c r="AR382" s="202"/>
      <c r="AS382" s="202"/>
      <c r="AT382" s="202"/>
      <c r="AU382" s="202"/>
      <c r="AV382" s="202"/>
      <c r="AW382" s="202"/>
      <c r="AX382" s="202"/>
      <c r="AY382" s="202"/>
      <c r="AZ382" s="202"/>
      <c r="BA382" s="202"/>
      <c r="BB382" s="202"/>
      <c r="BC382" s="202"/>
      <c r="BD382" s="202"/>
      <c r="BE382" s="202"/>
    </row>
    <row r="383" spans="39:57" ht="14.25" customHeight="1" x14ac:dyDescent="0.25">
      <c r="AM383" s="202"/>
      <c r="AN383" s="202"/>
      <c r="AO383" s="202"/>
      <c r="AP383" s="202"/>
      <c r="AQ383" s="202"/>
      <c r="AR383" s="202"/>
      <c r="AS383" s="202"/>
      <c r="AT383" s="202"/>
      <c r="AU383" s="202"/>
      <c r="AV383" s="202"/>
      <c r="AW383" s="202"/>
      <c r="AX383" s="202"/>
      <c r="AY383" s="202"/>
      <c r="AZ383" s="202"/>
      <c r="BA383" s="202"/>
      <c r="BB383" s="202"/>
      <c r="BC383" s="202"/>
      <c r="BD383" s="202"/>
      <c r="BE383" s="202"/>
    </row>
    <row r="384" spans="39:57" ht="14.25" customHeight="1" x14ac:dyDescent="0.25">
      <c r="AM384" s="202"/>
      <c r="AN384" s="202"/>
      <c r="AO384" s="202"/>
      <c r="AP384" s="202"/>
      <c r="AQ384" s="202"/>
      <c r="AR384" s="202"/>
      <c r="AS384" s="202"/>
      <c r="AT384" s="202"/>
      <c r="AU384" s="202"/>
      <c r="AV384" s="202"/>
      <c r="AW384" s="202"/>
      <c r="AX384" s="202"/>
      <c r="AY384" s="202"/>
      <c r="AZ384" s="202"/>
      <c r="BA384" s="202"/>
      <c r="BB384" s="202"/>
      <c r="BC384" s="202"/>
      <c r="BD384" s="202"/>
      <c r="BE384" s="202"/>
    </row>
    <row r="385" spans="39:57" ht="14.25" customHeight="1" x14ac:dyDescent="0.25">
      <c r="AM385" s="202"/>
      <c r="AN385" s="202"/>
      <c r="AO385" s="202"/>
      <c r="AP385" s="202"/>
      <c r="AQ385" s="202"/>
      <c r="AR385" s="202"/>
      <c r="AS385" s="202"/>
      <c r="AT385" s="202"/>
      <c r="AU385" s="202"/>
      <c r="AV385" s="202"/>
      <c r="AW385" s="202"/>
      <c r="AX385" s="202"/>
      <c r="AY385" s="202"/>
      <c r="AZ385" s="202"/>
      <c r="BA385" s="202"/>
      <c r="BB385" s="202"/>
      <c r="BC385" s="202"/>
      <c r="BD385" s="202"/>
      <c r="BE385" s="202"/>
    </row>
    <row r="386" spans="39:57" ht="14.25" customHeight="1" x14ac:dyDescent="0.25">
      <c r="AM386" s="202"/>
      <c r="AN386" s="202"/>
      <c r="AO386" s="202"/>
      <c r="AP386" s="202"/>
      <c r="AQ386" s="202"/>
      <c r="AR386" s="202"/>
      <c r="AS386" s="202"/>
      <c r="AT386" s="202"/>
      <c r="AU386" s="202"/>
      <c r="AV386" s="202"/>
      <c r="AW386" s="202"/>
      <c r="AX386" s="202"/>
      <c r="AY386" s="202"/>
      <c r="AZ386" s="202"/>
      <c r="BA386" s="202"/>
      <c r="BB386" s="202"/>
      <c r="BC386" s="202"/>
      <c r="BD386" s="202"/>
      <c r="BE386" s="202"/>
    </row>
    <row r="387" spans="39:57" ht="14.25" customHeight="1" x14ac:dyDescent="0.25">
      <c r="AM387" s="202"/>
      <c r="AN387" s="202"/>
      <c r="AO387" s="202"/>
      <c r="AP387" s="202"/>
      <c r="AQ387" s="202"/>
      <c r="AR387" s="202"/>
      <c r="AS387" s="202"/>
      <c r="AT387" s="202"/>
      <c r="AU387" s="202"/>
      <c r="AV387" s="202"/>
      <c r="AW387" s="202"/>
      <c r="AX387" s="202"/>
      <c r="AY387" s="202"/>
      <c r="AZ387" s="202"/>
      <c r="BA387" s="202"/>
      <c r="BB387" s="202"/>
      <c r="BC387" s="202"/>
      <c r="BD387" s="202"/>
      <c r="BE387" s="202"/>
    </row>
    <row r="388" spans="39:57" ht="14.25" customHeight="1" x14ac:dyDescent="0.25">
      <c r="AM388" s="202"/>
      <c r="AN388" s="202"/>
      <c r="AO388" s="202"/>
      <c r="AP388" s="202"/>
      <c r="AQ388" s="202"/>
      <c r="AR388" s="202"/>
      <c r="AS388" s="202"/>
      <c r="AT388" s="202"/>
      <c r="AU388" s="202"/>
      <c r="AV388" s="202"/>
      <c r="AW388" s="202"/>
      <c r="AX388" s="202"/>
      <c r="AY388" s="202"/>
      <c r="AZ388" s="202"/>
      <c r="BA388" s="202"/>
      <c r="BB388" s="202"/>
      <c r="BC388" s="202"/>
      <c r="BD388" s="202"/>
      <c r="BE388" s="202"/>
    </row>
    <row r="389" spans="39:57" ht="14.25" customHeight="1" x14ac:dyDescent="0.25">
      <c r="AM389" s="202"/>
      <c r="AN389" s="202"/>
      <c r="AO389" s="202"/>
      <c r="AP389" s="202"/>
      <c r="AQ389" s="202"/>
      <c r="AR389" s="202"/>
      <c r="AS389" s="202"/>
      <c r="AT389" s="202"/>
      <c r="AU389" s="202"/>
      <c r="AV389" s="202"/>
      <c r="AW389" s="202"/>
      <c r="AX389" s="202"/>
      <c r="AY389" s="202"/>
      <c r="AZ389" s="202"/>
      <c r="BA389" s="202"/>
      <c r="BB389" s="202"/>
      <c r="BC389" s="202"/>
      <c r="BD389" s="202"/>
      <c r="BE389" s="202"/>
    </row>
    <row r="390" spans="39:57" ht="14.25" customHeight="1" x14ac:dyDescent="0.25">
      <c r="AM390" s="202"/>
      <c r="AN390" s="202"/>
      <c r="AO390" s="202"/>
      <c r="AP390" s="202"/>
      <c r="AQ390" s="202"/>
      <c r="AR390" s="202"/>
      <c r="AS390" s="202"/>
      <c r="AT390" s="202"/>
      <c r="AU390" s="202"/>
      <c r="AV390" s="202"/>
      <c r="AW390" s="202"/>
      <c r="AX390" s="202"/>
      <c r="AY390" s="202"/>
      <c r="AZ390" s="202"/>
      <c r="BA390" s="202"/>
      <c r="BB390" s="202"/>
      <c r="BC390" s="202"/>
      <c r="BD390" s="202"/>
      <c r="BE390" s="202"/>
    </row>
    <row r="391" spans="39:57" ht="14.25" customHeight="1" x14ac:dyDescent="0.25">
      <c r="AM391" s="202"/>
      <c r="AN391" s="202"/>
      <c r="AO391" s="202"/>
      <c r="AP391" s="202"/>
      <c r="AQ391" s="202"/>
      <c r="AR391" s="202"/>
      <c r="AS391" s="202"/>
      <c r="AT391" s="202"/>
      <c r="AU391" s="202"/>
      <c r="AV391" s="202"/>
      <c r="AW391" s="202"/>
      <c r="AX391" s="202"/>
      <c r="AY391" s="202"/>
      <c r="AZ391" s="202"/>
      <c r="BA391" s="202"/>
      <c r="BB391" s="202"/>
      <c r="BC391" s="202"/>
      <c r="BD391" s="202"/>
      <c r="BE391" s="202"/>
    </row>
    <row r="392" spans="39:57" ht="14.25" customHeight="1" x14ac:dyDescent="0.25">
      <c r="AM392" s="202"/>
      <c r="AN392" s="202"/>
      <c r="AO392" s="202"/>
      <c r="AP392" s="202"/>
      <c r="AQ392" s="202"/>
      <c r="AR392" s="202"/>
      <c r="AS392" s="202"/>
      <c r="AT392" s="202"/>
      <c r="AU392" s="202"/>
      <c r="AV392" s="202"/>
      <c r="AW392" s="202"/>
      <c r="AX392" s="202"/>
      <c r="AY392" s="202"/>
      <c r="AZ392" s="202"/>
      <c r="BA392" s="202"/>
      <c r="BB392" s="202"/>
      <c r="BC392" s="202"/>
      <c r="BD392" s="202"/>
      <c r="BE392" s="202"/>
    </row>
    <row r="393" spans="39:57" ht="14.25" customHeight="1" x14ac:dyDescent="0.25">
      <c r="AM393" s="202"/>
      <c r="AN393" s="202"/>
      <c r="AO393" s="202"/>
      <c r="AP393" s="202"/>
      <c r="AQ393" s="202"/>
      <c r="AR393" s="202"/>
      <c r="AS393" s="202"/>
      <c r="AT393" s="202"/>
      <c r="AU393" s="202"/>
      <c r="AV393" s="202"/>
      <c r="AW393" s="202"/>
      <c r="AX393" s="202"/>
      <c r="AY393" s="202"/>
      <c r="AZ393" s="202"/>
      <c r="BA393" s="202"/>
      <c r="BB393" s="202"/>
      <c r="BC393" s="202"/>
      <c r="BD393" s="202"/>
      <c r="BE393" s="202"/>
    </row>
    <row r="394" spans="39:57" ht="14.25" customHeight="1" x14ac:dyDescent="0.25">
      <c r="AM394" s="202"/>
      <c r="AN394" s="202"/>
      <c r="AO394" s="202"/>
      <c r="AP394" s="202"/>
      <c r="AQ394" s="202"/>
      <c r="AR394" s="202"/>
      <c r="AS394" s="202"/>
      <c r="AT394" s="202"/>
      <c r="AU394" s="202"/>
      <c r="AV394" s="202"/>
      <c r="AW394" s="202"/>
      <c r="AX394" s="202"/>
      <c r="AY394" s="202"/>
      <c r="AZ394" s="202"/>
      <c r="BA394" s="202"/>
      <c r="BB394" s="202"/>
      <c r="BC394" s="202"/>
      <c r="BD394" s="202"/>
      <c r="BE394" s="202"/>
    </row>
    <row r="395" spans="39:57" ht="14.25" customHeight="1" x14ac:dyDescent="0.25">
      <c r="AM395" s="202"/>
      <c r="AN395" s="202"/>
      <c r="AO395" s="202"/>
      <c r="AP395" s="202"/>
      <c r="AQ395" s="202"/>
      <c r="AR395" s="202"/>
      <c r="AS395" s="202"/>
      <c r="AT395" s="202"/>
      <c r="AU395" s="202"/>
      <c r="AV395" s="202"/>
      <c r="AW395" s="202"/>
      <c r="AX395" s="202"/>
      <c r="AY395" s="202"/>
      <c r="AZ395" s="202"/>
      <c r="BA395" s="202"/>
      <c r="BB395" s="202"/>
      <c r="BC395" s="202"/>
      <c r="BD395" s="202"/>
      <c r="BE395" s="202"/>
    </row>
    <row r="396" spans="39:57" ht="14.25" customHeight="1" x14ac:dyDescent="0.25">
      <c r="AM396" s="202"/>
      <c r="AN396" s="202"/>
      <c r="AO396" s="202"/>
      <c r="AP396" s="202"/>
      <c r="AQ396" s="202"/>
      <c r="AR396" s="202"/>
      <c r="AS396" s="202"/>
      <c r="AT396" s="202"/>
      <c r="AU396" s="202"/>
      <c r="AV396" s="202"/>
      <c r="AW396" s="202"/>
      <c r="AX396" s="202"/>
      <c r="AY396" s="202"/>
      <c r="AZ396" s="202"/>
      <c r="BA396" s="202"/>
      <c r="BB396" s="202"/>
      <c r="BC396" s="202"/>
      <c r="BD396" s="202"/>
      <c r="BE396" s="202"/>
    </row>
    <row r="397" spans="39:57" ht="14.25" customHeight="1" x14ac:dyDescent="0.25">
      <c r="AM397" s="202"/>
      <c r="AN397" s="202"/>
      <c r="AO397" s="202"/>
      <c r="AP397" s="202"/>
      <c r="AQ397" s="202"/>
      <c r="AR397" s="202"/>
      <c r="AS397" s="202"/>
      <c r="AT397" s="202"/>
      <c r="AU397" s="202"/>
      <c r="AV397" s="202"/>
      <c r="AW397" s="202"/>
      <c r="AX397" s="202"/>
      <c r="AY397" s="202"/>
      <c r="AZ397" s="202"/>
      <c r="BA397" s="202"/>
      <c r="BB397" s="202"/>
      <c r="BC397" s="202"/>
      <c r="BD397" s="202"/>
      <c r="BE397" s="202"/>
    </row>
    <row r="398" spans="39:57" ht="14.25" customHeight="1" x14ac:dyDescent="0.25">
      <c r="AM398" s="202"/>
      <c r="AN398" s="202"/>
      <c r="AO398" s="202"/>
      <c r="AP398" s="202"/>
      <c r="AQ398" s="202"/>
      <c r="AR398" s="202"/>
      <c r="AS398" s="202"/>
      <c r="AT398" s="202"/>
      <c r="AU398" s="202"/>
      <c r="AV398" s="202"/>
      <c r="AW398" s="202"/>
      <c r="AX398" s="202"/>
      <c r="AY398" s="202"/>
      <c r="AZ398" s="202"/>
      <c r="BA398" s="202"/>
      <c r="BB398" s="202"/>
      <c r="BC398" s="202"/>
      <c r="BD398" s="202"/>
      <c r="BE398" s="202"/>
    </row>
    <row r="399" spans="39:57" ht="14.25" customHeight="1" x14ac:dyDescent="0.25">
      <c r="AM399" s="202"/>
      <c r="AN399" s="202"/>
      <c r="AO399" s="202"/>
      <c r="AP399" s="202"/>
      <c r="AQ399" s="202"/>
      <c r="AR399" s="202"/>
      <c r="AS399" s="202"/>
      <c r="AT399" s="202"/>
      <c r="AU399" s="202"/>
      <c r="AV399" s="202"/>
      <c r="AW399" s="202"/>
      <c r="AX399" s="202"/>
      <c r="AY399" s="202"/>
      <c r="AZ399" s="202"/>
      <c r="BA399" s="202"/>
      <c r="BB399" s="202"/>
      <c r="BC399" s="202"/>
      <c r="BD399" s="202"/>
      <c r="BE399" s="202"/>
    </row>
    <row r="400" spans="39:57" ht="14.25" customHeight="1" x14ac:dyDescent="0.25">
      <c r="AM400" s="202"/>
      <c r="AN400" s="202"/>
      <c r="AO400" s="202"/>
      <c r="AP400" s="202"/>
      <c r="AQ400" s="202"/>
      <c r="AR400" s="202"/>
      <c r="AS400" s="202"/>
      <c r="AT400" s="202"/>
      <c r="AU400" s="202"/>
      <c r="AV400" s="202"/>
      <c r="AW400" s="202"/>
      <c r="AX400" s="202"/>
      <c r="AY400" s="202"/>
      <c r="AZ400" s="202"/>
      <c r="BA400" s="202"/>
      <c r="BB400" s="202"/>
      <c r="BC400" s="202"/>
      <c r="BD400" s="202"/>
      <c r="BE400" s="202"/>
    </row>
    <row r="401" spans="39:57" ht="14.25" customHeight="1" x14ac:dyDescent="0.25">
      <c r="AM401" s="202"/>
      <c r="AN401" s="202"/>
      <c r="AO401" s="202"/>
      <c r="AP401" s="202"/>
      <c r="AQ401" s="202"/>
      <c r="AR401" s="202"/>
      <c r="AS401" s="202"/>
      <c r="AT401" s="202"/>
      <c r="AU401" s="202"/>
      <c r="AV401" s="202"/>
      <c r="AW401" s="202"/>
      <c r="AX401" s="202"/>
      <c r="AY401" s="202"/>
      <c r="AZ401" s="202"/>
      <c r="BA401" s="202"/>
      <c r="BB401" s="202"/>
      <c r="BC401" s="202"/>
      <c r="BD401" s="202"/>
      <c r="BE401" s="202"/>
    </row>
    <row r="402" spans="39:57" ht="14.25" customHeight="1" x14ac:dyDescent="0.25">
      <c r="AM402" s="202"/>
      <c r="AN402" s="202"/>
      <c r="AO402" s="202"/>
      <c r="AP402" s="202"/>
      <c r="AQ402" s="202"/>
      <c r="AR402" s="202"/>
      <c r="AS402" s="202"/>
      <c r="AT402" s="202"/>
      <c r="AU402" s="202"/>
      <c r="AV402" s="202"/>
      <c r="AW402" s="202"/>
      <c r="AX402" s="202"/>
      <c r="AY402" s="202"/>
      <c r="AZ402" s="202"/>
      <c r="BA402" s="202"/>
      <c r="BB402" s="202"/>
      <c r="BC402" s="202"/>
      <c r="BD402" s="202"/>
      <c r="BE402" s="202"/>
    </row>
    <row r="403" spans="39:57" ht="14.25" customHeight="1" x14ac:dyDescent="0.25">
      <c r="AM403" s="202"/>
      <c r="AN403" s="202"/>
      <c r="AO403" s="202"/>
      <c r="AP403" s="202"/>
      <c r="AQ403" s="202"/>
      <c r="AR403" s="202"/>
      <c r="AS403" s="202"/>
      <c r="AT403" s="202"/>
      <c r="AU403" s="202"/>
      <c r="AV403" s="202"/>
      <c r="AW403" s="202"/>
      <c r="AX403" s="202"/>
      <c r="AY403" s="202"/>
      <c r="AZ403" s="202"/>
      <c r="BA403" s="202"/>
      <c r="BB403" s="202"/>
      <c r="BC403" s="202"/>
      <c r="BD403" s="202"/>
      <c r="BE403" s="202"/>
    </row>
    <row r="404" spans="39:57" ht="14.25" customHeight="1" x14ac:dyDescent="0.25">
      <c r="AM404" s="202"/>
      <c r="AN404" s="202"/>
      <c r="AO404" s="202"/>
      <c r="AP404" s="202"/>
      <c r="AQ404" s="202"/>
      <c r="AR404" s="202"/>
      <c r="AS404" s="202"/>
      <c r="AT404" s="202"/>
      <c r="AU404" s="202"/>
      <c r="AV404" s="202"/>
      <c r="AW404" s="202"/>
      <c r="AX404" s="202"/>
      <c r="AY404" s="202"/>
      <c r="AZ404" s="202"/>
      <c r="BA404" s="202"/>
      <c r="BB404" s="202"/>
      <c r="BC404" s="202"/>
      <c r="BD404" s="202"/>
      <c r="BE404" s="202"/>
    </row>
    <row r="405" spans="39:57" ht="14.25" customHeight="1" x14ac:dyDescent="0.25">
      <c r="AM405" s="202"/>
      <c r="AN405" s="202"/>
      <c r="AO405" s="202"/>
      <c r="AP405" s="202"/>
      <c r="AQ405" s="202"/>
      <c r="AR405" s="202"/>
      <c r="AS405" s="202"/>
      <c r="AT405" s="202"/>
      <c r="AU405" s="202"/>
      <c r="AV405" s="202"/>
      <c r="AW405" s="202"/>
      <c r="AX405" s="202"/>
      <c r="AY405" s="202"/>
      <c r="AZ405" s="202"/>
      <c r="BA405" s="202"/>
      <c r="BB405" s="202"/>
      <c r="BC405" s="202"/>
      <c r="BD405" s="202"/>
      <c r="BE405" s="202"/>
    </row>
    <row r="406" spans="39:57" ht="14.25" customHeight="1" x14ac:dyDescent="0.25">
      <c r="AM406" s="202"/>
      <c r="AN406" s="202"/>
      <c r="AO406" s="202"/>
      <c r="AP406" s="202"/>
      <c r="AQ406" s="202"/>
      <c r="AR406" s="202"/>
      <c r="AS406" s="202"/>
      <c r="AT406" s="202"/>
      <c r="AU406" s="202"/>
      <c r="AV406" s="202"/>
      <c r="AW406" s="202"/>
      <c r="AX406" s="202"/>
      <c r="AY406" s="202"/>
      <c r="AZ406" s="202"/>
      <c r="BA406" s="202"/>
      <c r="BB406" s="202"/>
      <c r="BC406" s="202"/>
      <c r="BD406" s="202"/>
      <c r="BE406" s="202"/>
    </row>
    <row r="407" spans="39:57" ht="14.25" customHeight="1" x14ac:dyDescent="0.25">
      <c r="AM407" s="202"/>
      <c r="AN407" s="202"/>
      <c r="AO407" s="202"/>
      <c r="AP407" s="202"/>
      <c r="AQ407" s="202"/>
      <c r="AR407" s="202"/>
      <c r="AS407" s="202"/>
      <c r="AT407" s="202"/>
      <c r="AU407" s="202"/>
      <c r="AV407" s="202"/>
      <c r="AW407" s="202"/>
      <c r="AX407" s="202"/>
      <c r="AY407" s="202"/>
      <c r="AZ407" s="202"/>
      <c r="BA407" s="202"/>
      <c r="BB407" s="202"/>
      <c r="BC407" s="202"/>
      <c r="BD407" s="202"/>
      <c r="BE407" s="202"/>
    </row>
    <row r="408" spans="39:57" ht="14.25" customHeight="1" x14ac:dyDescent="0.25">
      <c r="AM408" s="202"/>
      <c r="AN408" s="202"/>
      <c r="AO408" s="202"/>
      <c r="AP408" s="202"/>
      <c r="AQ408" s="202"/>
      <c r="AR408" s="202"/>
      <c r="AS408" s="202"/>
      <c r="AT408" s="202"/>
      <c r="AU408" s="202"/>
      <c r="AV408" s="202"/>
      <c r="AW408" s="202"/>
      <c r="AX408" s="202"/>
      <c r="AY408" s="202"/>
      <c r="AZ408" s="202"/>
      <c r="BA408" s="202"/>
      <c r="BB408" s="202"/>
      <c r="BC408" s="202"/>
      <c r="BD408" s="202"/>
      <c r="BE408" s="202"/>
    </row>
    <row r="409" spans="39:57" ht="14.25" customHeight="1" x14ac:dyDescent="0.25">
      <c r="AM409" s="202"/>
      <c r="AN409" s="202"/>
      <c r="AO409" s="202"/>
      <c r="AP409" s="202"/>
      <c r="AQ409" s="202"/>
      <c r="AR409" s="202"/>
      <c r="AS409" s="202"/>
      <c r="AT409" s="202"/>
      <c r="AU409" s="202"/>
      <c r="AV409" s="202"/>
      <c r="AW409" s="202"/>
      <c r="AX409" s="202"/>
      <c r="AY409" s="202"/>
      <c r="AZ409" s="202"/>
      <c r="BA409" s="202"/>
      <c r="BB409" s="202"/>
      <c r="BC409" s="202"/>
      <c r="BD409" s="202"/>
      <c r="BE409" s="202"/>
    </row>
    <row r="410" spans="39:57" ht="14.25" customHeight="1" x14ac:dyDescent="0.25">
      <c r="AM410" s="202"/>
      <c r="AN410" s="202"/>
      <c r="AO410" s="202"/>
      <c r="AP410" s="202"/>
      <c r="AQ410" s="202"/>
      <c r="AR410" s="202"/>
      <c r="AS410" s="202"/>
      <c r="AT410" s="202"/>
      <c r="AU410" s="202"/>
      <c r="AV410" s="202"/>
      <c r="AW410" s="202"/>
      <c r="AX410" s="202"/>
      <c r="AY410" s="202"/>
      <c r="AZ410" s="202"/>
      <c r="BA410" s="202"/>
      <c r="BB410" s="202"/>
      <c r="BC410" s="202"/>
      <c r="BD410" s="202"/>
      <c r="BE410" s="202"/>
    </row>
    <row r="411" spans="39:57" ht="14.25" customHeight="1" x14ac:dyDescent="0.25">
      <c r="AM411" s="202"/>
      <c r="AN411" s="202"/>
      <c r="AO411" s="202"/>
      <c r="AP411" s="202"/>
      <c r="AQ411" s="202"/>
      <c r="AR411" s="202"/>
      <c r="AS411" s="202"/>
      <c r="AT411" s="202"/>
      <c r="AU411" s="202"/>
      <c r="AV411" s="202"/>
      <c r="AW411" s="202"/>
      <c r="AX411" s="202"/>
      <c r="AY411" s="202"/>
      <c r="AZ411" s="202"/>
      <c r="BA411" s="202"/>
      <c r="BB411" s="202"/>
      <c r="BC411" s="202"/>
      <c r="BD411" s="202"/>
      <c r="BE411" s="202"/>
    </row>
    <row r="412" spans="39:57" ht="14.25" customHeight="1" x14ac:dyDescent="0.25">
      <c r="AM412" s="202"/>
      <c r="AN412" s="202"/>
      <c r="AO412" s="202"/>
      <c r="AP412" s="202"/>
      <c r="AQ412" s="202"/>
      <c r="AR412" s="202"/>
      <c r="AS412" s="202"/>
      <c r="AT412" s="202"/>
      <c r="AU412" s="202"/>
      <c r="AV412" s="202"/>
      <c r="AW412" s="202"/>
      <c r="AX412" s="202"/>
      <c r="AY412" s="202"/>
      <c r="AZ412" s="202"/>
      <c r="BA412" s="202"/>
      <c r="BB412" s="202"/>
      <c r="BC412" s="202"/>
      <c r="BD412" s="202"/>
      <c r="BE412" s="202"/>
    </row>
    <row r="413" spans="39:57" ht="14.25" customHeight="1" x14ac:dyDescent="0.25">
      <c r="AM413" s="202"/>
      <c r="AN413" s="202"/>
      <c r="AO413" s="202"/>
      <c r="AP413" s="202"/>
      <c r="AQ413" s="202"/>
      <c r="AR413" s="202"/>
      <c r="AS413" s="202"/>
      <c r="AT413" s="202"/>
      <c r="AU413" s="202"/>
      <c r="AV413" s="202"/>
      <c r="AW413" s="202"/>
      <c r="AX413" s="202"/>
      <c r="AY413" s="202"/>
      <c r="AZ413" s="202"/>
      <c r="BA413" s="202"/>
      <c r="BB413" s="202"/>
      <c r="BC413" s="202"/>
      <c r="BD413" s="202"/>
      <c r="BE413" s="202"/>
    </row>
    <row r="414" spans="39:57" ht="14.25" customHeight="1" x14ac:dyDescent="0.25">
      <c r="AM414" s="202"/>
      <c r="AN414" s="202"/>
      <c r="AO414" s="202"/>
      <c r="AP414" s="202"/>
      <c r="AQ414" s="202"/>
      <c r="AR414" s="202"/>
      <c r="AS414" s="202"/>
      <c r="AT414" s="202"/>
      <c r="AU414" s="202"/>
      <c r="AV414" s="202"/>
      <c r="AW414" s="202"/>
      <c r="AX414" s="202"/>
      <c r="AY414" s="202"/>
      <c r="AZ414" s="202"/>
      <c r="BA414" s="202"/>
      <c r="BB414" s="202"/>
      <c r="BC414" s="202"/>
      <c r="BD414" s="202"/>
      <c r="BE414" s="202"/>
    </row>
    <row r="415" spans="39:57" ht="14.25" customHeight="1" x14ac:dyDescent="0.25">
      <c r="AM415" s="202"/>
      <c r="AN415" s="202"/>
      <c r="AO415" s="202"/>
      <c r="AP415" s="202"/>
      <c r="AQ415" s="202"/>
      <c r="AR415" s="202"/>
      <c r="AS415" s="202"/>
      <c r="AT415" s="202"/>
      <c r="AU415" s="202"/>
      <c r="AV415" s="202"/>
      <c r="AW415" s="202"/>
      <c r="AX415" s="202"/>
      <c r="AY415" s="202"/>
      <c r="AZ415" s="202"/>
      <c r="BA415" s="202"/>
      <c r="BB415" s="202"/>
      <c r="BC415" s="202"/>
      <c r="BD415" s="202"/>
      <c r="BE415" s="202"/>
    </row>
    <row r="416" spans="39:57" ht="14.25" customHeight="1" x14ac:dyDescent="0.25"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</row>
    <row r="417" spans="39:57" ht="14.25" customHeight="1" x14ac:dyDescent="0.25">
      <c r="AM417" s="202"/>
      <c r="AN417" s="202"/>
      <c r="AO417" s="202"/>
      <c r="AP417" s="202"/>
      <c r="AQ417" s="202"/>
      <c r="AR417" s="202"/>
      <c r="AS417" s="202"/>
      <c r="AT417" s="202"/>
      <c r="AU417" s="202"/>
      <c r="AV417" s="202"/>
      <c r="AW417" s="202"/>
      <c r="AX417" s="202"/>
      <c r="AY417" s="202"/>
      <c r="AZ417" s="202"/>
      <c r="BA417" s="202"/>
      <c r="BB417" s="202"/>
      <c r="BC417" s="202"/>
      <c r="BD417" s="202"/>
      <c r="BE417" s="202"/>
    </row>
    <row r="418" spans="39:57" ht="14.25" customHeight="1" x14ac:dyDescent="0.25">
      <c r="AM418" s="202"/>
      <c r="AN418" s="202"/>
      <c r="AO418" s="202"/>
      <c r="AP418" s="202"/>
      <c r="AQ418" s="202"/>
      <c r="AR418" s="202"/>
      <c r="AS418" s="202"/>
      <c r="AT418" s="202"/>
      <c r="AU418" s="202"/>
      <c r="AV418" s="202"/>
      <c r="AW418" s="202"/>
      <c r="AX418" s="202"/>
      <c r="AY418" s="202"/>
      <c r="AZ418" s="202"/>
      <c r="BA418" s="202"/>
      <c r="BB418" s="202"/>
      <c r="BC418" s="202"/>
      <c r="BD418" s="202"/>
      <c r="BE418" s="202"/>
    </row>
    <row r="419" spans="39:57" ht="14.25" customHeight="1" x14ac:dyDescent="0.25">
      <c r="AM419" s="202"/>
      <c r="AN419" s="202"/>
      <c r="AO419" s="202"/>
      <c r="AP419" s="202"/>
      <c r="AQ419" s="202"/>
      <c r="AR419" s="202"/>
      <c r="AS419" s="202"/>
      <c r="AT419" s="202"/>
      <c r="AU419" s="202"/>
      <c r="AV419" s="202"/>
      <c r="AW419" s="202"/>
      <c r="AX419" s="202"/>
      <c r="AY419" s="202"/>
      <c r="AZ419" s="202"/>
      <c r="BA419" s="202"/>
      <c r="BB419" s="202"/>
      <c r="BC419" s="202"/>
      <c r="BD419" s="202"/>
      <c r="BE419" s="202"/>
    </row>
    <row r="420" spans="39:57" ht="14.25" customHeight="1" x14ac:dyDescent="0.25">
      <c r="AM420" s="202"/>
      <c r="AN420" s="202"/>
      <c r="AO420" s="202"/>
      <c r="AP420" s="202"/>
      <c r="AQ420" s="202"/>
      <c r="AR420" s="202"/>
      <c r="AS420" s="202"/>
      <c r="AT420" s="202"/>
      <c r="AU420" s="202"/>
      <c r="AV420" s="202"/>
      <c r="AW420" s="202"/>
      <c r="AX420" s="202"/>
      <c r="AY420" s="202"/>
      <c r="AZ420" s="202"/>
      <c r="BA420" s="202"/>
      <c r="BB420" s="202"/>
      <c r="BC420" s="202"/>
      <c r="BD420" s="202"/>
      <c r="BE420" s="202"/>
    </row>
    <row r="421" spans="39:57" ht="14.25" customHeight="1" x14ac:dyDescent="0.25">
      <c r="AM421" s="202"/>
      <c r="AN421" s="202"/>
      <c r="AO421" s="202"/>
      <c r="AP421" s="202"/>
      <c r="AQ421" s="202"/>
      <c r="AR421" s="202"/>
      <c r="AS421" s="202"/>
      <c r="AT421" s="202"/>
      <c r="AU421" s="202"/>
      <c r="AV421" s="202"/>
      <c r="AW421" s="202"/>
      <c r="AX421" s="202"/>
      <c r="AY421" s="202"/>
      <c r="AZ421" s="202"/>
      <c r="BA421" s="202"/>
      <c r="BB421" s="202"/>
      <c r="BC421" s="202"/>
      <c r="BD421" s="202"/>
      <c r="BE421" s="202"/>
    </row>
    <row r="422" spans="39:57" ht="14.25" customHeight="1" x14ac:dyDescent="0.25">
      <c r="AM422" s="202"/>
      <c r="AN422" s="202"/>
      <c r="AO422" s="202"/>
      <c r="AP422" s="202"/>
      <c r="AQ422" s="202"/>
      <c r="AR422" s="202"/>
      <c r="AS422" s="202"/>
      <c r="AT422" s="202"/>
      <c r="AU422" s="202"/>
      <c r="AV422" s="202"/>
      <c r="AW422" s="202"/>
      <c r="AX422" s="202"/>
      <c r="AY422" s="202"/>
      <c r="AZ422" s="202"/>
      <c r="BA422" s="202"/>
      <c r="BB422" s="202"/>
      <c r="BC422" s="202"/>
      <c r="BD422" s="202"/>
      <c r="BE422" s="202"/>
    </row>
    <row r="423" spans="39:57" ht="14.25" customHeight="1" x14ac:dyDescent="0.25">
      <c r="AM423" s="202"/>
      <c r="AN423" s="202"/>
      <c r="AO423" s="202"/>
      <c r="AP423" s="202"/>
      <c r="AQ423" s="202"/>
      <c r="AR423" s="202"/>
      <c r="AS423" s="202"/>
      <c r="AT423" s="202"/>
      <c r="AU423" s="202"/>
      <c r="AV423" s="202"/>
      <c r="AW423" s="202"/>
      <c r="AX423" s="202"/>
      <c r="AY423" s="202"/>
      <c r="AZ423" s="202"/>
      <c r="BA423" s="202"/>
      <c r="BB423" s="202"/>
      <c r="BC423" s="202"/>
      <c r="BD423" s="202"/>
      <c r="BE423" s="202"/>
    </row>
    <row r="424" spans="39:57" ht="14.25" customHeight="1" x14ac:dyDescent="0.25">
      <c r="AM424" s="202"/>
      <c r="AN424" s="202"/>
      <c r="AO424" s="202"/>
      <c r="AP424" s="202"/>
      <c r="AQ424" s="202"/>
      <c r="AR424" s="202"/>
      <c r="AS424" s="202"/>
      <c r="AT424" s="202"/>
      <c r="AU424" s="202"/>
      <c r="AV424" s="202"/>
      <c r="AW424" s="202"/>
      <c r="AX424" s="202"/>
      <c r="AY424" s="202"/>
      <c r="AZ424" s="202"/>
      <c r="BA424" s="202"/>
      <c r="BB424" s="202"/>
      <c r="BC424" s="202"/>
      <c r="BD424" s="202"/>
      <c r="BE424" s="202"/>
    </row>
    <row r="425" spans="39:57" ht="14.25" customHeight="1" x14ac:dyDescent="0.25">
      <c r="AM425" s="202"/>
      <c r="AN425" s="202"/>
      <c r="AO425" s="202"/>
      <c r="AP425" s="202"/>
      <c r="AQ425" s="202"/>
      <c r="AR425" s="202"/>
      <c r="AS425" s="202"/>
      <c r="AT425" s="202"/>
      <c r="AU425" s="202"/>
      <c r="AV425" s="202"/>
      <c r="AW425" s="202"/>
      <c r="AX425" s="202"/>
      <c r="AY425" s="202"/>
      <c r="AZ425" s="202"/>
      <c r="BA425" s="202"/>
      <c r="BB425" s="202"/>
      <c r="BC425" s="202"/>
      <c r="BD425" s="202"/>
      <c r="BE425" s="202"/>
    </row>
    <row r="426" spans="39:57" ht="14.25" customHeight="1" x14ac:dyDescent="0.25">
      <c r="AM426" s="202"/>
      <c r="AN426" s="202"/>
      <c r="AO426" s="202"/>
      <c r="AP426" s="202"/>
      <c r="AQ426" s="202"/>
      <c r="AR426" s="202"/>
      <c r="AS426" s="202"/>
      <c r="AT426" s="202"/>
      <c r="AU426" s="202"/>
      <c r="AV426" s="202"/>
      <c r="AW426" s="202"/>
      <c r="AX426" s="202"/>
      <c r="AY426" s="202"/>
      <c r="AZ426" s="202"/>
      <c r="BA426" s="202"/>
      <c r="BB426" s="202"/>
      <c r="BC426" s="202"/>
      <c r="BD426" s="202"/>
      <c r="BE426" s="202"/>
    </row>
    <row r="427" spans="39:57" ht="14.25" customHeight="1" x14ac:dyDescent="0.25">
      <c r="AM427" s="202"/>
      <c r="AN427" s="202"/>
      <c r="AO427" s="202"/>
      <c r="AP427" s="202"/>
      <c r="AQ427" s="202"/>
      <c r="AR427" s="202"/>
      <c r="AS427" s="202"/>
      <c r="AT427" s="202"/>
      <c r="AU427" s="202"/>
      <c r="AV427" s="202"/>
      <c r="AW427" s="202"/>
      <c r="AX427" s="202"/>
      <c r="AY427" s="202"/>
      <c r="AZ427" s="202"/>
      <c r="BA427" s="202"/>
      <c r="BB427" s="202"/>
      <c r="BC427" s="202"/>
      <c r="BD427" s="202"/>
      <c r="BE427" s="202"/>
    </row>
    <row r="428" spans="39:57" ht="14.25" customHeight="1" x14ac:dyDescent="0.25">
      <c r="AM428" s="202"/>
      <c r="AN428" s="202"/>
      <c r="AO428" s="202"/>
      <c r="AP428" s="202"/>
      <c r="AQ428" s="202"/>
      <c r="AR428" s="202"/>
      <c r="AS428" s="202"/>
      <c r="AT428" s="202"/>
      <c r="AU428" s="202"/>
      <c r="AV428" s="202"/>
      <c r="AW428" s="202"/>
      <c r="AX428" s="202"/>
      <c r="AY428" s="202"/>
      <c r="AZ428" s="202"/>
      <c r="BA428" s="202"/>
      <c r="BB428" s="202"/>
      <c r="BC428" s="202"/>
      <c r="BD428" s="202"/>
      <c r="BE428" s="202"/>
    </row>
    <row r="429" spans="39:57" ht="14.25" customHeight="1" x14ac:dyDescent="0.25">
      <c r="AM429" s="202"/>
      <c r="AN429" s="202"/>
      <c r="AO429" s="202"/>
      <c r="AP429" s="202"/>
      <c r="AQ429" s="202"/>
      <c r="AR429" s="202"/>
      <c r="AS429" s="202"/>
      <c r="AT429" s="202"/>
      <c r="AU429" s="202"/>
      <c r="AV429" s="202"/>
      <c r="AW429" s="202"/>
      <c r="AX429" s="202"/>
      <c r="AY429" s="202"/>
      <c r="AZ429" s="202"/>
      <c r="BA429" s="202"/>
      <c r="BB429" s="202"/>
      <c r="BC429" s="202"/>
      <c r="BD429" s="202"/>
      <c r="BE429" s="202"/>
    </row>
    <row r="430" spans="39:57" ht="14.25" customHeight="1" x14ac:dyDescent="0.25">
      <c r="AM430" s="202"/>
      <c r="AN430" s="202"/>
      <c r="AO430" s="202"/>
      <c r="AP430" s="202"/>
      <c r="AQ430" s="202"/>
      <c r="AR430" s="202"/>
      <c r="AS430" s="202"/>
      <c r="AT430" s="202"/>
      <c r="AU430" s="202"/>
      <c r="AV430" s="202"/>
      <c r="AW430" s="202"/>
      <c r="AX430" s="202"/>
      <c r="AY430" s="202"/>
      <c r="AZ430" s="202"/>
      <c r="BA430" s="202"/>
      <c r="BB430" s="202"/>
      <c r="BC430" s="202"/>
      <c r="BD430" s="202"/>
      <c r="BE430" s="202"/>
    </row>
    <row r="431" spans="39:57" ht="14.25" customHeight="1" x14ac:dyDescent="0.25">
      <c r="AM431" s="202"/>
      <c r="AN431" s="202"/>
      <c r="AO431" s="202"/>
      <c r="AP431" s="202"/>
      <c r="AQ431" s="202"/>
      <c r="AR431" s="202"/>
      <c r="AS431" s="202"/>
      <c r="AT431" s="202"/>
      <c r="AU431" s="202"/>
      <c r="AV431" s="202"/>
      <c r="AW431" s="202"/>
      <c r="AX431" s="202"/>
      <c r="AY431" s="202"/>
      <c r="AZ431" s="202"/>
      <c r="BA431" s="202"/>
      <c r="BB431" s="202"/>
      <c r="BC431" s="202"/>
      <c r="BD431" s="202"/>
      <c r="BE431" s="202"/>
    </row>
    <row r="432" spans="39:57" ht="14.25" customHeight="1" x14ac:dyDescent="0.25">
      <c r="AM432" s="202"/>
      <c r="AN432" s="202"/>
      <c r="AO432" s="202"/>
      <c r="AP432" s="202"/>
      <c r="AQ432" s="202"/>
      <c r="AR432" s="202"/>
      <c r="AS432" s="202"/>
      <c r="AT432" s="202"/>
      <c r="AU432" s="202"/>
      <c r="AV432" s="202"/>
      <c r="AW432" s="202"/>
      <c r="AX432" s="202"/>
      <c r="AY432" s="202"/>
      <c r="AZ432" s="202"/>
      <c r="BA432" s="202"/>
      <c r="BB432" s="202"/>
      <c r="BC432" s="202"/>
      <c r="BD432" s="202"/>
      <c r="BE432" s="202"/>
    </row>
    <row r="433" spans="39:57" ht="14.25" customHeight="1" x14ac:dyDescent="0.25">
      <c r="AM433" s="202"/>
      <c r="AN433" s="202"/>
      <c r="AO433" s="202"/>
      <c r="AP433" s="202"/>
      <c r="AQ433" s="202"/>
      <c r="AR433" s="202"/>
      <c r="AS433" s="202"/>
      <c r="AT433" s="202"/>
      <c r="AU433" s="202"/>
      <c r="AV433" s="202"/>
      <c r="AW433" s="202"/>
      <c r="AX433" s="202"/>
      <c r="AY433" s="202"/>
      <c r="AZ433" s="202"/>
      <c r="BA433" s="202"/>
      <c r="BB433" s="202"/>
      <c r="BC433" s="202"/>
      <c r="BD433" s="202"/>
      <c r="BE433" s="202"/>
    </row>
    <row r="434" spans="39:57" ht="14.25" customHeight="1" x14ac:dyDescent="0.25">
      <c r="AM434" s="202"/>
      <c r="AN434" s="202"/>
      <c r="AO434" s="202"/>
      <c r="AP434" s="202"/>
      <c r="AQ434" s="202"/>
      <c r="AR434" s="202"/>
      <c r="AS434" s="202"/>
      <c r="AT434" s="202"/>
      <c r="AU434" s="202"/>
      <c r="AV434" s="202"/>
      <c r="AW434" s="202"/>
      <c r="AX434" s="202"/>
      <c r="AY434" s="202"/>
      <c r="AZ434" s="202"/>
      <c r="BA434" s="202"/>
      <c r="BB434" s="202"/>
      <c r="BC434" s="202"/>
      <c r="BD434" s="202"/>
      <c r="BE434" s="202"/>
    </row>
    <row r="435" spans="39:57" ht="14.25" customHeight="1" x14ac:dyDescent="0.25">
      <c r="AM435" s="202"/>
      <c r="AN435" s="202"/>
      <c r="AO435" s="202"/>
      <c r="AP435" s="202"/>
      <c r="AQ435" s="202"/>
      <c r="AR435" s="202"/>
      <c r="AS435" s="202"/>
      <c r="AT435" s="202"/>
      <c r="AU435" s="202"/>
      <c r="AV435" s="202"/>
      <c r="AW435" s="202"/>
      <c r="AX435" s="202"/>
      <c r="AY435" s="202"/>
      <c r="AZ435" s="202"/>
      <c r="BA435" s="202"/>
      <c r="BB435" s="202"/>
      <c r="BC435" s="202"/>
      <c r="BD435" s="202"/>
      <c r="BE435" s="202"/>
    </row>
    <row r="436" spans="39:57" ht="14.25" customHeight="1" x14ac:dyDescent="0.25">
      <c r="AM436" s="202"/>
      <c r="AN436" s="202"/>
      <c r="AO436" s="202"/>
      <c r="AP436" s="202"/>
      <c r="AQ436" s="202"/>
      <c r="AR436" s="202"/>
      <c r="AS436" s="202"/>
      <c r="AT436" s="202"/>
      <c r="AU436" s="202"/>
      <c r="AV436" s="202"/>
      <c r="AW436" s="202"/>
      <c r="AX436" s="202"/>
      <c r="AY436" s="202"/>
      <c r="AZ436" s="202"/>
      <c r="BA436" s="202"/>
      <c r="BB436" s="202"/>
      <c r="BC436" s="202"/>
      <c r="BD436" s="202"/>
      <c r="BE436" s="202"/>
    </row>
    <row r="437" spans="39:57" ht="14.25" customHeight="1" x14ac:dyDescent="0.25">
      <c r="AM437" s="202"/>
      <c r="AN437" s="202"/>
      <c r="AO437" s="202"/>
      <c r="AP437" s="202"/>
      <c r="AQ437" s="202"/>
      <c r="AR437" s="202"/>
      <c r="AS437" s="202"/>
      <c r="AT437" s="202"/>
      <c r="AU437" s="202"/>
      <c r="AV437" s="202"/>
      <c r="AW437" s="202"/>
      <c r="AX437" s="202"/>
      <c r="AY437" s="202"/>
      <c r="AZ437" s="202"/>
      <c r="BA437" s="202"/>
      <c r="BB437" s="202"/>
      <c r="BC437" s="202"/>
      <c r="BD437" s="202"/>
      <c r="BE437" s="202"/>
    </row>
    <row r="438" spans="39:57" ht="14.25" customHeight="1" x14ac:dyDescent="0.25">
      <c r="AM438" s="202"/>
      <c r="AN438" s="202"/>
      <c r="AO438" s="202"/>
      <c r="AP438" s="202"/>
      <c r="AQ438" s="202"/>
      <c r="AR438" s="202"/>
      <c r="AS438" s="202"/>
      <c r="AT438" s="202"/>
      <c r="AU438" s="202"/>
      <c r="AV438" s="202"/>
      <c r="AW438" s="202"/>
      <c r="AX438" s="202"/>
      <c r="AY438" s="202"/>
      <c r="AZ438" s="202"/>
      <c r="BA438" s="202"/>
      <c r="BB438" s="202"/>
      <c r="BC438" s="202"/>
      <c r="BD438" s="202"/>
      <c r="BE438" s="202"/>
    </row>
    <row r="439" spans="39:57" ht="14.25" customHeight="1" x14ac:dyDescent="0.25">
      <c r="AM439" s="202"/>
      <c r="AN439" s="202"/>
      <c r="AO439" s="202"/>
      <c r="AP439" s="202"/>
      <c r="AQ439" s="202"/>
      <c r="AR439" s="202"/>
      <c r="AS439" s="202"/>
      <c r="AT439" s="202"/>
      <c r="AU439" s="202"/>
      <c r="AV439" s="202"/>
      <c r="AW439" s="202"/>
      <c r="AX439" s="202"/>
      <c r="AY439" s="202"/>
      <c r="AZ439" s="202"/>
      <c r="BA439" s="202"/>
      <c r="BB439" s="202"/>
      <c r="BC439" s="202"/>
      <c r="BD439" s="202"/>
      <c r="BE439" s="202"/>
    </row>
    <row r="440" spans="39:57" ht="14.25" customHeight="1" x14ac:dyDescent="0.25">
      <c r="AM440" s="202"/>
      <c r="AN440" s="202"/>
      <c r="AO440" s="202"/>
      <c r="AP440" s="202"/>
      <c r="AQ440" s="202"/>
      <c r="AR440" s="202"/>
      <c r="AS440" s="202"/>
      <c r="AT440" s="202"/>
      <c r="AU440" s="202"/>
      <c r="AV440" s="202"/>
      <c r="AW440" s="202"/>
      <c r="AX440" s="202"/>
      <c r="AY440" s="202"/>
      <c r="AZ440" s="202"/>
      <c r="BA440" s="202"/>
      <c r="BB440" s="202"/>
      <c r="BC440" s="202"/>
      <c r="BD440" s="202"/>
      <c r="BE440" s="202"/>
    </row>
    <row r="441" spans="39:57" ht="14.25" customHeight="1" x14ac:dyDescent="0.25">
      <c r="AM441" s="202"/>
      <c r="AN441" s="202"/>
      <c r="AO441" s="202"/>
      <c r="AP441" s="202"/>
      <c r="AQ441" s="202"/>
      <c r="AR441" s="202"/>
      <c r="AS441" s="202"/>
      <c r="AT441" s="202"/>
      <c r="AU441" s="202"/>
      <c r="AV441" s="202"/>
      <c r="AW441" s="202"/>
      <c r="AX441" s="202"/>
      <c r="AY441" s="202"/>
      <c r="AZ441" s="202"/>
      <c r="BA441" s="202"/>
      <c r="BB441" s="202"/>
      <c r="BC441" s="202"/>
      <c r="BD441" s="202"/>
      <c r="BE441" s="202"/>
    </row>
    <row r="442" spans="39:57" ht="14.25" customHeight="1" x14ac:dyDescent="0.25">
      <c r="AM442" s="202"/>
      <c r="AN442" s="202"/>
      <c r="AO442" s="202"/>
      <c r="AP442" s="202"/>
      <c r="AQ442" s="202"/>
      <c r="AR442" s="202"/>
      <c r="AS442" s="202"/>
      <c r="AT442" s="202"/>
      <c r="AU442" s="202"/>
      <c r="AV442" s="202"/>
      <c r="AW442" s="202"/>
      <c r="AX442" s="202"/>
      <c r="AY442" s="202"/>
      <c r="AZ442" s="202"/>
      <c r="BA442" s="202"/>
      <c r="BB442" s="202"/>
      <c r="BC442" s="202"/>
      <c r="BD442" s="202"/>
      <c r="BE442" s="202"/>
    </row>
    <row r="443" spans="39:57" ht="14.25" customHeight="1" x14ac:dyDescent="0.25">
      <c r="AM443" s="202"/>
      <c r="AN443" s="202"/>
      <c r="AO443" s="202"/>
      <c r="AP443" s="202"/>
      <c r="AQ443" s="202"/>
      <c r="AR443" s="202"/>
      <c r="AS443" s="202"/>
      <c r="AT443" s="202"/>
      <c r="AU443" s="202"/>
      <c r="AV443" s="202"/>
      <c r="AW443" s="202"/>
      <c r="AX443" s="202"/>
      <c r="AY443" s="202"/>
      <c r="AZ443" s="202"/>
      <c r="BA443" s="202"/>
      <c r="BB443" s="202"/>
      <c r="BC443" s="202"/>
      <c r="BD443" s="202"/>
      <c r="BE443" s="202"/>
    </row>
    <row r="444" spans="39:57" ht="14.25" customHeight="1" x14ac:dyDescent="0.25">
      <c r="AM444" s="202"/>
      <c r="AN444" s="202"/>
      <c r="AO444" s="202"/>
      <c r="AP444" s="202"/>
      <c r="AQ444" s="202"/>
      <c r="AR444" s="202"/>
      <c r="AS444" s="202"/>
      <c r="AT444" s="202"/>
      <c r="AU444" s="202"/>
      <c r="AV444" s="202"/>
      <c r="AW444" s="202"/>
      <c r="AX444" s="202"/>
      <c r="AY444" s="202"/>
      <c r="AZ444" s="202"/>
      <c r="BA444" s="202"/>
      <c r="BB444" s="202"/>
      <c r="BC444" s="202"/>
      <c r="BD444" s="202"/>
      <c r="BE444" s="202"/>
    </row>
    <row r="445" spans="39:57" ht="14.25" customHeight="1" x14ac:dyDescent="0.25">
      <c r="AM445" s="202"/>
      <c r="AN445" s="202"/>
      <c r="AO445" s="202"/>
      <c r="AP445" s="202"/>
      <c r="AQ445" s="202"/>
      <c r="AR445" s="202"/>
      <c r="AS445" s="202"/>
      <c r="AT445" s="202"/>
      <c r="AU445" s="202"/>
      <c r="AV445" s="202"/>
      <c r="AW445" s="202"/>
      <c r="AX445" s="202"/>
      <c r="AY445" s="202"/>
      <c r="AZ445" s="202"/>
      <c r="BA445" s="202"/>
      <c r="BB445" s="202"/>
      <c r="BC445" s="202"/>
      <c r="BD445" s="202"/>
      <c r="BE445" s="202"/>
    </row>
    <row r="446" spans="39:57" ht="14.25" customHeight="1" x14ac:dyDescent="0.25">
      <c r="AM446" s="202"/>
      <c r="AN446" s="202"/>
      <c r="AO446" s="202"/>
      <c r="AP446" s="202"/>
      <c r="AQ446" s="202"/>
      <c r="AR446" s="202"/>
      <c r="AS446" s="202"/>
      <c r="AT446" s="202"/>
      <c r="AU446" s="202"/>
      <c r="AV446" s="202"/>
      <c r="AW446" s="202"/>
      <c r="AX446" s="202"/>
      <c r="AY446" s="202"/>
      <c r="AZ446" s="202"/>
      <c r="BA446" s="202"/>
      <c r="BB446" s="202"/>
      <c r="BC446" s="202"/>
      <c r="BD446" s="202"/>
      <c r="BE446" s="202"/>
    </row>
    <row r="447" spans="39:57" ht="14.25" customHeight="1" x14ac:dyDescent="0.25">
      <c r="AM447" s="202"/>
      <c r="AN447" s="202"/>
      <c r="AO447" s="202"/>
      <c r="AP447" s="202"/>
      <c r="AQ447" s="202"/>
      <c r="AR447" s="202"/>
      <c r="AS447" s="202"/>
      <c r="AT447" s="202"/>
      <c r="AU447" s="202"/>
      <c r="AV447" s="202"/>
      <c r="AW447" s="202"/>
      <c r="AX447" s="202"/>
      <c r="AY447" s="202"/>
      <c r="AZ447" s="202"/>
      <c r="BA447" s="202"/>
      <c r="BB447" s="202"/>
      <c r="BC447" s="202"/>
      <c r="BD447" s="202"/>
      <c r="BE447" s="202"/>
    </row>
    <row r="448" spans="39:57" ht="14.25" customHeight="1" x14ac:dyDescent="0.25">
      <c r="AM448" s="202"/>
      <c r="AN448" s="202"/>
      <c r="AO448" s="202"/>
      <c r="AP448" s="202"/>
      <c r="AQ448" s="202"/>
      <c r="AR448" s="202"/>
      <c r="AS448" s="202"/>
      <c r="AT448" s="202"/>
      <c r="AU448" s="202"/>
      <c r="AV448" s="202"/>
      <c r="AW448" s="202"/>
      <c r="AX448" s="202"/>
      <c r="AY448" s="202"/>
      <c r="AZ448" s="202"/>
      <c r="BA448" s="202"/>
      <c r="BB448" s="202"/>
      <c r="BC448" s="202"/>
      <c r="BD448" s="202"/>
      <c r="BE448" s="202"/>
    </row>
    <row r="449" spans="39:57" ht="14.25" customHeight="1" x14ac:dyDescent="0.25">
      <c r="AM449" s="202"/>
      <c r="AN449" s="202"/>
      <c r="AO449" s="202"/>
      <c r="AP449" s="202"/>
      <c r="AQ449" s="202"/>
      <c r="AR449" s="202"/>
      <c r="AS449" s="202"/>
      <c r="AT449" s="202"/>
      <c r="AU449" s="202"/>
      <c r="AV449" s="202"/>
      <c r="AW449" s="202"/>
      <c r="AX449" s="202"/>
      <c r="AY449" s="202"/>
      <c r="AZ449" s="202"/>
      <c r="BA449" s="202"/>
      <c r="BB449" s="202"/>
      <c r="BC449" s="202"/>
      <c r="BD449" s="202"/>
      <c r="BE449" s="202"/>
    </row>
    <row r="450" spans="39:57" ht="14.25" customHeight="1" x14ac:dyDescent="0.25">
      <c r="AM450" s="202"/>
      <c r="AN450" s="202"/>
      <c r="AO450" s="202"/>
      <c r="AP450" s="202"/>
      <c r="AQ450" s="202"/>
      <c r="AR450" s="202"/>
      <c r="AS450" s="202"/>
      <c r="AT450" s="202"/>
      <c r="AU450" s="202"/>
      <c r="AV450" s="202"/>
      <c r="AW450" s="202"/>
      <c r="AX450" s="202"/>
      <c r="AY450" s="202"/>
      <c r="AZ450" s="202"/>
      <c r="BA450" s="202"/>
      <c r="BB450" s="202"/>
      <c r="BC450" s="202"/>
      <c r="BD450" s="202"/>
      <c r="BE450" s="202"/>
    </row>
    <row r="451" spans="39:57" ht="14.25" customHeight="1" x14ac:dyDescent="0.25">
      <c r="AM451" s="202"/>
      <c r="AN451" s="202"/>
      <c r="AO451" s="202"/>
      <c r="AP451" s="202"/>
      <c r="AQ451" s="202"/>
      <c r="AR451" s="202"/>
      <c r="AS451" s="202"/>
      <c r="AT451" s="202"/>
      <c r="AU451" s="202"/>
      <c r="AV451" s="202"/>
      <c r="AW451" s="202"/>
      <c r="AX451" s="202"/>
      <c r="AY451" s="202"/>
      <c r="AZ451" s="202"/>
      <c r="BA451" s="202"/>
      <c r="BB451" s="202"/>
      <c r="BC451" s="202"/>
      <c r="BD451" s="202"/>
      <c r="BE451" s="202"/>
    </row>
    <row r="452" spans="39:57" ht="14.25" customHeight="1" x14ac:dyDescent="0.25">
      <c r="AM452" s="202"/>
      <c r="AN452" s="202"/>
      <c r="AO452" s="202"/>
      <c r="AP452" s="202"/>
      <c r="AQ452" s="202"/>
      <c r="AR452" s="202"/>
      <c r="AS452" s="202"/>
      <c r="AT452" s="202"/>
      <c r="AU452" s="202"/>
      <c r="AV452" s="202"/>
      <c r="AW452" s="202"/>
      <c r="AX452" s="202"/>
      <c r="AY452" s="202"/>
      <c r="AZ452" s="202"/>
      <c r="BA452" s="202"/>
      <c r="BB452" s="202"/>
      <c r="BC452" s="202"/>
      <c r="BD452" s="202"/>
      <c r="BE452" s="202"/>
    </row>
    <row r="453" spans="39:57" ht="14.25" customHeight="1" x14ac:dyDescent="0.25">
      <c r="AM453" s="202"/>
      <c r="AN453" s="202"/>
      <c r="AO453" s="202"/>
      <c r="AP453" s="202"/>
      <c r="AQ453" s="202"/>
      <c r="AR453" s="202"/>
      <c r="AS453" s="202"/>
      <c r="AT453" s="202"/>
      <c r="AU453" s="202"/>
      <c r="AV453" s="202"/>
      <c r="AW453" s="202"/>
      <c r="AX453" s="202"/>
      <c r="AY453" s="202"/>
      <c r="AZ453" s="202"/>
      <c r="BA453" s="202"/>
      <c r="BB453" s="202"/>
      <c r="BC453" s="202"/>
      <c r="BD453" s="202"/>
      <c r="BE453" s="202"/>
    </row>
    <row r="454" spans="39:57" ht="14.25" customHeight="1" x14ac:dyDescent="0.25">
      <c r="AM454" s="202"/>
      <c r="AN454" s="202"/>
      <c r="AO454" s="202"/>
      <c r="AP454" s="202"/>
      <c r="AQ454" s="202"/>
      <c r="AR454" s="202"/>
      <c r="AS454" s="202"/>
      <c r="AT454" s="202"/>
      <c r="AU454" s="202"/>
      <c r="AV454" s="202"/>
      <c r="AW454" s="202"/>
      <c r="AX454" s="202"/>
      <c r="AY454" s="202"/>
      <c r="AZ454" s="202"/>
      <c r="BA454" s="202"/>
      <c r="BB454" s="202"/>
      <c r="BC454" s="202"/>
      <c r="BD454" s="202"/>
      <c r="BE454" s="202"/>
    </row>
    <row r="455" spans="39:57" ht="14.25" customHeight="1" x14ac:dyDescent="0.25">
      <c r="AM455" s="202"/>
      <c r="AN455" s="202"/>
      <c r="AO455" s="202"/>
      <c r="AP455" s="202"/>
      <c r="AQ455" s="202"/>
      <c r="AR455" s="202"/>
      <c r="AS455" s="202"/>
      <c r="AT455" s="202"/>
      <c r="AU455" s="202"/>
      <c r="AV455" s="202"/>
      <c r="AW455" s="202"/>
      <c r="AX455" s="202"/>
      <c r="AY455" s="202"/>
      <c r="AZ455" s="202"/>
      <c r="BA455" s="202"/>
      <c r="BB455" s="202"/>
      <c r="BC455" s="202"/>
      <c r="BD455" s="202"/>
      <c r="BE455" s="202"/>
    </row>
    <row r="456" spans="39:57" ht="14.25" customHeight="1" x14ac:dyDescent="0.25">
      <c r="AM456" s="202"/>
      <c r="AN456" s="202"/>
      <c r="AO456" s="202"/>
      <c r="AP456" s="202"/>
      <c r="AQ456" s="202"/>
      <c r="AR456" s="202"/>
      <c r="AS456" s="202"/>
      <c r="AT456" s="202"/>
      <c r="AU456" s="202"/>
      <c r="AV456" s="202"/>
      <c r="AW456" s="202"/>
      <c r="AX456" s="202"/>
      <c r="AY456" s="202"/>
      <c r="AZ456" s="202"/>
      <c r="BA456" s="202"/>
      <c r="BB456" s="202"/>
      <c r="BC456" s="202"/>
      <c r="BD456" s="202"/>
      <c r="BE456" s="202"/>
    </row>
    <row r="457" spans="39:57" ht="14.25" customHeight="1" x14ac:dyDescent="0.25">
      <c r="AM457" s="202"/>
      <c r="AN457" s="202"/>
      <c r="AO457" s="202"/>
      <c r="AP457" s="202"/>
      <c r="AQ457" s="202"/>
      <c r="AR457" s="202"/>
      <c r="AS457" s="202"/>
      <c r="AT457" s="202"/>
      <c r="AU457" s="202"/>
      <c r="AV457" s="202"/>
      <c r="AW457" s="202"/>
      <c r="AX457" s="202"/>
      <c r="AY457" s="202"/>
      <c r="AZ457" s="202"/>
      <c r="BA457" s="202"/>
      <c r="BB457" s="202"/>
      <c r="BC457" s="202"/>
      <c r="BD457" s="202"/>
      <c r="BE457" s="202"/>
    </row>
    <row r="458" spans="39:57" ht="14.25" customHeight="1" x14ac:dyDescent="0.25">
      <c r="AM458" s="202"/>
      <c r="AN458" s="202"/>
      <c r="AO458" s="202"/>
      <c r="AP458" s="202"/>
      <c r="AQ458" s="202"/>
      <c r="AR458" s="202"/>
      <c r="AS458" s="202"/>
      <c r="AT458" s="202"/>
      <c r="AU458" s="202"/>
      <c r="AV458" s="202"/>
      <c r="AW458" s="202"/>
      <c r="AX458" s="202"/>
      <c r="AY458" s="202"/>
      <c r="AZ458" s="202"/>
      <c r="BA458" s="202"/>
      <c r="BB458" s="202"/>
      <c r="BC458" s="202"/>
      <c r="BD458" s="202"/>
      <c r="BE458" s="202"/>
    </row>
    <row r="459" spans="39:57" ht="14.25" customHeight="1" x14ac:dyDescent="0.25">
      <c r="AM459" s="202"/>
      <c r="AN459" s="202"/>
      <c r="AO459" s="202"/>
      <c r="AP459" s="202"/>
      <c r="AQ459" s="202"/>
      <c r="AR459" s="202"/>
      <c r="AS459" s="202"/>
      <c r="AT459" s="202"/>
      <c r="AU459" s="202"/>
      <c r="AV459" s="202"/>
      <c r="AW459" s="202"/>
      <c r="AX459" s="202"/>
      <c r="AY459" s="202"/>
      <c r="AZ459" s="202"/>
      <c r="BA459" s="202"/>
      <c r="BB459" s="202"/>
      <c r="BC459" s="202"/>
      <c r="BD459" s="202"/>
      <c r="BE459" s="202"/>
    </row>
    <row r="460" spans="39:57" ht="14.25" customHeight="1" x14ac:dyDescent="0.25">
      <c r="AM460" s="202"/>
      <c r="AN460" s="202"/>
      <c r="AO460" s="202"/>
      <c r="AP460" s="202"/>
      <c r="AQ460" s="202"/>
      <c r="AR460" s="202"/>
      <c r="AS460" s="202"/>
      <c r="AT460" s="202"/>
      <c r="AU460" s="202"/>
      <c r="AV460" s="202"/>
      <c r="AW460" s="202"/>
      <c r="AX460" s="202"/>
      <c r="AY460" s="202"/>
      <c r="AZ460" s="202"/>
      <c r="BA460" s="202"/>
      <c r="BB460" s="202"/>
      <c r="BC460" s="202"/>
      <c r="BD460" s="202"/>
      <c r="BE460" s="202"/>
    </row>
    <row r="461" spans="39:57" ht="14.25" customHeight="1" x14ac:dyDescent="0.25">
      <c r="AM461" s="202"/>
      <c r="AN461" s="202"/>
      <c r="AO461" s="202"/>
      <c r="AP461" s="202"/>
      <c r="AQ461" s="202"/>
      <c r="AR461" s="202"/>
      <c r="AS461" s="202"/>
      <c r="AT461" s="202"/>
      <c r="AU461" s="202"/>
      <c r="AV461" s="202"/>
      <c r="AW461" s="202"/>
      <c r="AX461" s="202"/>
      <c r="AY461" s="202"/>
      <c r="AZ461" s="202"/>
      <c r="BA461" s="202"/>
      <c r="BB461" s="202"/>
      <c r="BC461" s="202"/>
      <c r="BD461" s="202"/>
      <c r="BE461" s="202"/>
    </row>
    <row r="462" spans="39:57" ht="14.25" customHeight="1" x14ac:dyDescent="0.25">
      <c r="AM462" s="202"/>
      <c r="AN462" s="202"/>
      <c r="AO462" s="202"/>
      <c r="AP462" s="202"/>
      <c r="AQ462" s="202"/>
      <c r="AR462" s="202"/>
      <c r="AS462" s="202"/>
      <c r="AT462" s="202"/>
      <c r="AU462" s="202"/>
      <c r="AV462" s="202"/>
      <c r="AW462" s="202"/>
      <c r="AX462" s="202"/>
      <c r="AY462" s="202"/>
      <c r="AZ462" s="202"/>
      <c r="BA462" s="202"/>
      <c r="BB462" s="202"/>
      <c r="BC462" s="202"/>
      <c r="BD462" s="202"/>
      <c r="BE462" s="202"/>
    </row>
    <row r="463" spans="39:57" ht="14.25" customHeight="1" x14ac:dyDescent="0.25">
      <c r="AM463" s="202"/>
      <c r="AN463" s="202"/>
      <c r="AO463" s="202"/>
      <c r="AP463" s="202"/>
      <c r="AQ463" s="202"/>
      <c r="AR463" s="202"/>
      <c r="AS463" s="202"/>
      <c r="AT463" s="202"/>
      <c r="AU463" s="202"/>
      <c r="AV463" s="202"/>
      <c r="AW463" s="202"/>
      <c r="AX463" s="202"/>
      <c r="AY463" s="202"/>
      <c r="AZ463" s="202"/>
      <c r="BA463" s="202"/>
      <c r="BB463" s="202"/>
      <c r="BC463" s="202"/>
      <c r="BD463" s="202"/>
      <c r="BE463" s="202"/>
    </row>
    <row r="464" spans="39:57" ht="14.25" customHeight="1" x14ac:dyDescent="0.25">
      <c r="AM464" s="202"/>
      <c r="AN464" s="202"/>
      <c r="AO464" s="202"/>
      <c r="AP464" s="202"/>
      <c r="AQ464" s="202"/>
      <c r="AR464" s="202"/>
      <c r="AS464" s="202"/>
      <c r="AT464" s="202"/>
      <c r="AU464" s="202"/>
      <c r="AV464" s="202"/>
      <c r="AW464" s="202"/>
      <c r="AX464" s="202"/>
      <c r="AY464" s="202"/>
      <c r="AZ464" s="202"/>
      <c r="BA464" s="202"/>
      <c r="BB464" s="202"/>
      <c r="BC464" s="202"/>
      <c r="BD464" s="202"/>
      <c r="BE464" s="202"/>
    </row>
    <row r="465" spans="39:57" ht="14.25" customHeight="1" x14ac:dyDescent="0.25">
      <c r="AM465" s="202"/>
      <c r="AN465" s="202"/>
      <c r="AO465" s="202"/>
      <c r="AP465" s="202"/>
      <c r="AQ465" s="202"/>
      <c r="AR465" s="202"/>
      <c r="AS465" s="202"/>
      <c r="AT465" s="202"/>
      <c r="AU465" s="202"/>
      <c r="AV465" s="202"/>
      <c r="AW465" s="202"/>
      <c r="AX465" s="202"/>
      <c r="AY465" s="202"/>
      <c r="AZ465" s="202"/>
      <c r="BA465" s="202"/>
      <c r="BB465" s="202"/>
      <c r="BC465" s="202"/>
      <c r="BD465" s="202"/>
      <c r="BE465" s="202"/>
    </row>
    <row r="466" spans="39:57" ht="14.25" customHeight="1" x14ac:dyDescent="0.25">
      <c r="AM466" s="202"/>
      <c r="AN466" s="202"/>
      <c r="AO466" s="202"/>
      <c r="AP466" s="202"/>
      <c r="AQ466" s="202"/>
      <c r="AR466" s="202"/>
      <c r="AS466" s="202"/>
      <c r="AT466" s="202"/>
      <c r="AU466" s="202"/>
      <c r="AV466" s="202"/>
      <c r="AW466" s="202"/>
      <c r="AX466" s="202"/>
      <c r="AY466" s="202"/>
      <c r="AZ466" s="202"/>
      <c r="BA466" s="202"/>
      <c r="BB466" s="202"/>
      <c r="BC466" s="202"/>
      <c r="BD466" s="202"/>
      <c r="BE466" s="202"/>
    </row>
    <row r="467" spans="39:57" ht="14.25" customHeight="1" x14ac:dyDescent="0.25">
      <c r="AM467" s="202"/>
      <c r="AN467" s="202"/>
      <c r="AO467" s="202"/>
      <c r="AP467" s="202"/>
      <c r="AQ467" s="202"/>
      <c r="AR467" s="202"/>
      <c r="AS467" s="202"/>
      <c r="AT467" s="202"/>
      <c r="AU467" s="202"/>
      <c r="AV467" s="202"/>
      <c r="AW467" s="202"/>
      <c r="AX467" s="202"/>
      <c r="AY467" s="202"/>
      <c r="AZ467" s="202"/>
      <c r="BA467" s="202"/>
      <c r="BB467" s="202"/>
      <c r="BC467" s="202"/>
      <c r="BD467" s="202"/>
      <c r="BE467" s="202"/>
    </row>
    <row r="468" spans="39:57" ht="14.25" customHeight="1" x14ac:dyDescent="0.25">
      <c r="AM468" s="202"/>
      <c r="AN468" s="202"/>
      <c r="AO468" s="202"/>
      <c r="AP468" s="202"/>
      <c r="AQ468" s="202"/>
      <c r="AR468" s="202"/>
      <c r="AS468" s="202"/>
      <c r="AT468" s="202"/>
      <c r="AU468" s="202"/>
      <c r="AV468" s="202"/>
      <c r="AW468" s="202"/>
      <c r="AX468" s="202"/>
      <c r="AY468" s="202"/>
      <c r="AZ468" s="202"/>
      <c r="BA468" s="202"/>
      <c r="BB468" s="202"/>
      <c r="BC468" s="202"/>
      <c r="BD468" s="202"/>
      <c r="BE468" s="202"/>
    </row>
    <row r="469" spans="39:57" ht="14.25" customHeight="1" x14ac:dyDescent="0.25">
      <c r="AM469" s="202"/>
      <c r="AN469" s="202"/>
      <c r="AO469" s="202"/>
      <c r="AP469" s="202"/>
      <c r="AQ469" s="202"/>
      <c r="AR469" s="202"/>
      <c r="AS469" s="202"/>
      <c r="AT469" s="202"/>
      <c r="AU469" s="202"/>
      <c r="AV469" s="202"/>
      <c r="AW469" s="202"/>
      <c r="AX469" s="202"/>
      <c r="AY469" s="202"/>
      <c r="AZ469" s="202"/>
      <c r="BA469" s="202"/>
      <c r="BB469" s="202"/>
      <c r="BC469" s="202"/>
      <c r="BD469" s="202"/>
      <c r="BE469" s="202"/>
    </row>
    <row r="470" spans="39:57" ht="14.25" customHeight="1" x14ac:dyDescent="0.25">
      <c r="AM470" s="202"/>
      <c r="AN470" s="202"/>
      <c r="AO470" s="202"/>
      <c r="AP470" s="202"/>
      <c r="AQ470" s="202"/>
      <c r="AR470" s="202"/>
      <c r="AS470" s="202"/>
      <c r="AT470" s="202"/>
      <c r="AU470" s="202"/>
      <c r="AV470" s="202"/>
      <c r="AW470" s="202"/>
      <c r="AX470" s="202"/>
      <c r="AY470" s="202"/>
      <c r="AZ470" s="202"/>
      <c r="BA470" s="202"/>
      <c r="BB470" s="202"/>
      <c r="BC470" s="202"/>
      <c r="BD470" s="202"/>
      <c r="BE470" s="202"/>
    </row>
    <row r="471" spans="39:57" ht="14.25" customHeight="1" x14ac:dyDescent="0.25">
      <c r="AM471" s="202"/>
      <c r="AN471" s="202"/>
      <c r="AO471" s="202"/>
      <c r="AP471" s="202"/>
      <c r="AQ471" s="202"/>
      <c r="AR471" s="202"/>
      <c r="AS471" s="202"/>
      <c r="AT471" s="202"/>
      <c r="AU471" s="202"/>
      <c r="AV471" s="202"/>
      <c r="AW471" s="202"/>
      <c r="AX471" s="202"/>
      <c r="AY471" s="202"/>
      <c r="AZ471" s="202"/>
      <c r="BA471" s="202"/>
      <c r="BB471" s="202"/>
      <c r="BC471" s="202"/>
      <c r="BD471" s="202"/>
      <c r="BE471" s="202"/>
    </row>
    <row r="472" spans="39:57" ht="14.25" customHeight="1" x14ac:dyDescent="0.25">
      <c r="AM472" s="202"/>
      <c r="AN472" s="202"/>
      <c r="AO472" s="202"/>
      <c r="AP472" s="202"/>
      <c r="AQ472" s="202"/>
      <c r="AR472" s="202"/>
      <c r="AS472" s="202"/>
      <c r="AT472" s="202"/>
      <c r="AU472" s="202"/>
      <c r="AV472" s="202"/>
      <c r="AW472" s="202"/>
      <c r="AX472" s="202"/>
      <c r="AY472" s="202"/>
      <c r="AZ472" s="202"/>
      <c r="BA472" s="202"/>
      <c r="BB472" s="202"/>
      <c r="BC472" s="202"/>
      <c r="BD472" s="202"/>
      <c r="BE472" s="202"/>
    </row>
    <row r="473" spans="39:57" ht="14.25" customHeight="1" x14ac:dyDescent="0.25">
      <c r="AM473" s="202"/>
      <c r="AN473" s="202"/>
      <c r="AO473" s="202"/>
      <c r="AP473" s="202"/>
      <c r="AQ473" s="202"/>
      <c r="AR473" s="202"/>
      <c r="AS473" s="202"/>
      <c r="AT473" s="202"/>
      <c r="AU473" s="202"/>
      <c r="AV473" s="202"/>
      <c r="AW473" s="202"/>
      <c r="AX473" s="202"/>
      <c r="AY473" s="202"/>
      <c r="AZ473" s="202"/>
      <c r="BA473" s="202"/>
      <c r="BB473" s="202"/>
      <c r="BC473" s="202"/>
      <c r="BD473" s="202"/>
      <c r="BE473" s="202"/>
    </row>
    <row r="474" spans="39:57" ht="14.25" customHeight="1" x14ac:dyDescent="0.25">
      <c r="AM474" s="202"/>
      <c r="AN474" s="202"/>
      <c r="AO474" s="202"/>
      <c r="AP474" s="202"/>
      <c r="AQ474" s="202"/>
      <c r="AR474" s="202"/>
      <c r="AS474" s="202"/>
      <c r="AT474" s="202"/>
      <c r="AU474" s="202"/>
      <c r="AV474" s="202"/>
      <c r="AW474" s="202"/>
      <c r="AX474" s="202"/>
      <c r="AY474" s="202"/>
      <c r="AZ474" s="202"/>
      <c r="BA474" s="202"/>
      <c r="BB474" s="202"/>
      <c r="BC474" s="202"/>
      <c r="BD474" s="202"/>
      <c r="BE474" s="202"/>
    </row>
    <row r="475" spans="39:57" ht="14.25" customHeight="1" x14ac:dyDescent="0.25">
      <c r="AM475" s="202"/>
      <c r="AN475" s="202"/>
      <c r="AO475" s="202"/>
      <c r="AP475" s="202"/>
      <c r="AQ475" s="202"/>
      <c r="AR475" s="202"/>
      <c r="AS475" s="202"/>
      <c r="AT475" s="202"/>
      <c r="AU475" s="202"/>
      <c r="AV475" s="202"/>
      <c r="AW475" s="202"/>
      <c r="AX475" s="202"/>
      <c r="AY475" s="202"/>
      <c r="AZ475" s="202"/>
      <c r="BA475" s="202"/>
      <c r="BB475" s="202"/>
      <c r="BC475" s="202"/>
      <c r="BD475" s="202"/>
      <c r="BE475" s="202"/>
    </row>
    <row r="476" spans="39:57" ht="14.25" customHeight="1" x14ac:dyDescent="0.25">
      <c r="AM476" s="202"/>
      <c r="AN476" s="202"/>
      <c r="AO476" s="202"/>
      <c r="AP476" s="202"/>
      <c r="AQ476" s="202"/>
      <c r="AR476" s="202"/>
      <c r="AS476" s="202"/>
      <c r="AT476" s="202"/>
      <c r="AU476" s="202"/>
      <c r="AV476" s="202"/>
      <c r="AW476" s="202"/>
      <c r="AX476" s="202"/>
      <c r="AY476" s="202"/>
      <c r="AZ476" s="202"/>
      <c r="BA476" s="202"/>
      <c r="BB476" s="202"/>
      <c r="BC476" s="202"/>
      <c r="BD476" s="202"/>
      <c r="BE476" s="202"/>
    </row>
  </sheetData>
  <sheetProtection algorithmName="SHA-512" hashValue="MEwfi0PZEp2vA4TgqEiptf7Z30fFDWmWGZzI9SfGtxSfHzPO7Js/58P0Mk+/GqshC3JGBLw1qQJcnq6UAUCOXQ==" saltValue="RR4wmnCDhfd9sS+8mEkHDQ==" spinCount="100000" sheet="1" selectLockedCells="1"/>
  <mergeCells count="123">
    <mergeCell ref="K23:R23"/>
    <mergeCell ref="V21:AA21"/>
    <mergeCell ref="V1:X1"/>
    <mergeCell ref="V4:X4"/>
    <mergeCell ref="Y2:AA2"/>
    <mergeCell ref="Y4:AA4"/>
    <mergeCell ref="K17:R17"/>
    <mergeCell ref="K18:R18"/>
    <mergeCell ref="K19:R19"/>
    <mergeCell ref="K20:R20"/>
    <mergeCell ref="K21:R21"/>
    <mergeCell ref="K22:R22"/>
    <mergeCell ref="V8:AA9"/>
    <mergeCell ref="V23:AA23"/>
    <mergeCell ref="AC7:AG7"/>
    <mergeCell ref="AB1:AD1"/>
    <mergeCell ref="K12:R12"/>
    <mergeCell ref="K13:R13"/>
    <mergeCell ref="K16:R16"/>
    <mergeCell ref="AB3:AD3"/>
    <mergeCell ref="AB4:AD4"/>
    <mergeCell ref="AE1:AG1"/>
    <mergeCell ref="AE3:AG3"/>
    <mergeCell ref="S1:U1"/>
    <mergeCell ref="V16:AA16"/>
    <mergeCell ref="V12:AA12"/>
    <mergeCell ref="V13:AA13"/>
    <mergeCell ref="K24:R24"/>
    <mergeCell ref="K25:R25"/>
    <mergeCell ref="AH7:AJ7"/>
    <mergeCell ref="V20:AA20"/>
    <mergeCell ref="AH17:AJ17"/>
    <mergeCell ref="AK1:AL1"/>
    <mergeCell ref="AH2:AJ2"/>
    <mergeCell ref="AK2:AL2"/>
    <mergeCell ref="AK3:AL3"/>
    <mergeCell ref="AH1:AJ1"/>
    <mergeCell ref="AH3:AJ3"/>
    <mergeCell ref="AH4:AL4"/>
    <mergeCell ref="AE4:AG4"/>
    <mergeCell ref="AE2:AG2"/>
    <mergeCell ref="AH8:AJ8"/>
    <mergeCell ref="AH9:AJ9"/>
    <mergeCell ref="M4:O4"/>
    <mergeCell ref="AC16:AG16"/>
    <mergeCell ref="V14:AA14"/>
    <mergeCell ref="V15:AA15"/>
    <mergeCell ref="AC12:AG12"/>
    <mergeCell ref="Y1:AA1"/>
    <mergeCell ref="S4:U4"/>
    <mergeCell ref="S3:U3"/>
    <mergeCell ref="A1:C1"/>
    <mergeCell ref="A2:C2"/>
    <mergeCell ref="A3:C3"/>
    <mergeCell ref="A4:C4"/>
    <mergeCell ref="M1:O1"/>
    <mergeCell ref="M2:O2"/>
    <mergeCell ref="K14:R14"/>
    <mergeCell ref="K15:R15"/>
    <mergeCell ref="M5:O5"/>
    <mergeCell ref="P5:R5"/>
    <mergeCell ref="D4:F4"/>
    <mergeCell ref="D1:F1"/>
    <mergeCell ref="D3:F3"/>
    <mergeCell ref="D2:F2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K30:R30"/>
    <mergeCell ref="AC14:AG14"/>
    <mergeCell ref="AC15:AG15"/>
    <mergeCell ref="AC8:AG8"/>
    <mergeCell ref="AC9:AG9"/>
    <mergeCell ref="AC20:AJ20"/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V18:AA18"/>
    <mergeCell ref="V19:AA19"/>
    <mergeCell ref="AH18:AJ18"/>
    <mergeCell ref="AH15:AJ15"/>
    <mergeCell ref="AH12:AJ12"/>
    <mergeCell ref="AC11:AG11"/>
    <mergeCell ref="AH11:AJ11"/>
    <mergeCell ref="AC18:AG18"/>
    <mergeCell ref="K28:R28"/>
    <mergeCell ref="A5:C5"/>
    <mergeCell ref="AB2:AD2"/>
    <mergeCell ref="AH16:AJ16"/>
    <mergeCell ref="AH14:AJ14"/>
    <mergeCell ref="M3:O3"/>
    <mergeCell ref="D5:L5"/>
    <mergeCell ref="K29:R29"/>
    <mergeCell ref="J4:L4"/>
    <mergeCell ref="S2:U2"/>
    <mergeCell ref="Y3:AA3"/>
    <mergeCell ref="S5:U5"/>
    <mergeCell ref="V5:X5"/>
    <mergeCell ref="V2:X2"/>
    <mergeCell ref="V3:X3"/>
    <mergeCell ref="Y5:AA5"/>
    <mergeCell ref="AB5:AD5"/>
    <mergeCell ref="V22:AA22"/>
    <mergeCell ref="J7:AA7"/>
    <mergeCell ref="K8:T8"/>
    <mergeCell ref="K9:R9"/>
    <mergeCell ref="K10:R10"/>
    <mergeCell ref="K11:R11"/>
    <mergeCell ref="K26:R26"/>
    <mergeCell ref="K27:R27"/>
  </mergeCells>
  <conditionalFormatting sqref="J9:J29">
    <cfRule type="expression" dxfId="39" priority="2">
      <formula>$K9=""</formula>
    </cfRule>
  </conditionalFormatting>
  <conditionalFormatting sqref="K8 K9:R30">
    <cfRule type="containsBlanks" dxfId="38" priority="11">
      <formula>LEN(TRIM(K8))=0</formula>
    </cfRule>
  </conditionalFormatting>
  <conditionalFormatting sqref="K9:R30">
    <cfRule type="containsText" dxfId="37" priority="16" operator="containsText" text="مقررات">
      <formula>NOT(ISERROR(SEARCH("مقررات",K9)))</formula>
    </cfRule>
  </conditionalFormatting>
  <dataValidations count="7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$AO$1:$AO$11</formula1>
    </dataValidation>
    <dataValidation type="list" allowBlank="1" showInputMessage="1" showErrorMessage="1" sqref="V10:AA11" xr:uid="{00000000-0002-0000-0200-000002000000}">
      <formula1>$BT$1:$BT$2</formula1>
    </dataValidation>
    <dataValidation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00000000-0002-0000-0200-000003000000}"/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5" xr:uid="{00000000-0002-0000-0200-000004000000}">
      <formula1>AND($AN$1=0,T15=1)</formula1>
    </dataValidation>
    <dataValidation type="custom" allowBlank="1" showInputMessage="1" showErrorMessage="1" error="أكملت الخطة الدرسية" sqref="AA27:AA28" xr:uid="{00000000-0002-0000-0200-000005000000}">
      <formula1>OR($D$2="الثانية حديث",#REF!&lt;7,$BZ$25&lt;6)</formula1>
    </dataValidation>
    <dataValidation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14 T16:T30" xr:uid="{00000000-0002-0000-0200-000006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AJ47"/>
  <sheetViews>
    <sheetView rightToLeft="1" zoomScaleNormal="100" workbookViewId="0">
      <selection activeCell="AM15" sqref="AM15"/>
    </sheetView>
  </sheetViews>
  <sheetFormatPr defaultColWidth="8.8984375" defaultRowHeight="15" x14ac:dyDescent="0.25"/>
  <cols>
    <col min="1" max="1" width="1.3984375" style="1" customWidth="1"/>
    <col min="2" max="3" width="5.09765625" style="1" customWidth="1"/>
    <col min="4" max="4" width="4.09765625" style="1" customWidth="1"/>
    <col min="5" max="5" width="8" style="14" customWidth="1"/>
    <col min="6" max="6" width="7.09765625" style="14" customWidth="1"/>
    <col min="7" max="7" width="4.59765625" style="14" customWidth="1"/>
    <col min="8" max="8" width="5.3984375" style="14" customWidth="1"/>
    <col min="9" max="9" width="5.3984375" style="1" customWidth="1"/>
    <col min="10" max="10" width="9.09765625" style="1" customWidth="1"/>
    <col min="11" max="11" width="5" style="1" customWidth="1"/>
    <col min="12" max="12" width="3.8984375" style="1" customWidth="1"/>
    <col min="13" max="13" width="9.3984375" style="14" customWidth="1"/>
    <col min="14" max="14" width="6" style="14" customWidth="1"/>
    <col min="15" max="15" width="7.09765625" style="14" customWidth="1"/>
    <col min="16" max="17" width="4.3984375" style="1" customWidth="1"/>
    <col min="18" max="18" width="4" style="1" customWidth="1"/>
    <col min="19" max="19" width="1.3984375" style="1" customWidth="1"/>
    <col min="20" max="20" width="9" style="1" hidden="1" customWidth="1"/>
    <col min="21" max="21" width="6" style="1" hidden="1" customWidth="1"/>
    <col min="22" max="22" width="3" style="28" hidden="1" customWidth="1"/>
    <col min="23" max="23" width="6" style="28" hidden="1" customWidth="1"/>
    <col min="24" max="25" width="3" style="1" hidden="1" customWidth="1"/>
    <col min="26" max="26" width="12.3984375" style="1" hidden="1" customWidth="1"/>
    <col min="27" max="27" width="3" style="1" hidden="1" customWidth="1"/>
    <col min="28" max="28" width="1.09765625" style="1" hidden="1" customWidth="1"/>
    <col min="29" max="30" width="8.8984375" style="1" hidden="1" customWidth="1"/>
    <col min="31" max="31" width="30.3984375" style="1" hidden="1" customWidth="1"/>
    <col min="32" max="34" width="8.8984375" style="1" hidden="1" customWidth="1"/>
    <col min="35" max="36" width="8.8984375" style="1" customWidth="1"/>
    <col min="37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395">
        <f ca="1">NOW()</f>
        <v>45868.484925925928</v>
      </c>
      <c r="C1" s="395"/>
      <c r="D1" s="395"/>
      <c r="E1" s="395"/>
      <c r="F1" s="471" t="s">
        <v>1696</v>
      </c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AC1" s="81"/>
      <c r="AD1" s="453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454"/>
      <c r="AF1" s="454"/>
      <c r="AG1" s="454"/>
      <c r="AH1" s="455"/>
      <c r="AI1" s="81"/>
      <c r="AJ1" s="80">
        <v>0</v>
      </c>
    </row>
    <row r="2" spans="2:36" ht="17.25" customHeight="1" thickBot="1" x14ac:dyDescent="0.3">
      <c r="B2" s="396" t="s">
        <v>183</v>
      </c>
      <c r="C2" s="397"/>
      <c r="D2" s="398">
        <f>'إختيار المقررات'!D1</f>
        <v>0</v>
      </c>
      <c r="E2" s="398"/>
      <c r="F2" s="399" t="s">
        <v>80</v>
      </c>
      <c r="G2" s="399"/>
      <c r="H2" s="400" t="str">
        <f>'إختيار المقررات'!J1</f>
        <v/>
      </c>
      <c r="I2" s="400"/>
      <c r="J2" s="400"/>
      <c r="K2" s="399" t="s">
        <v>81</v>
      </c>
      <c r="L2" s="399"/>
      <c r="M2" s="410" t="e">
        <f>'إختيار المقررات'!P1</f>
        <v>#N/A</v>
      </c>
      <c r="N2" s="410"/>
      <c r="O2" s="116" t="s">
        <v>82</v>
      </c>
      <c r="P2" s="410" t="e">
        <f>'إختيار المقررات'!V1</f>
        <v>#N/A</v>
      </c>
      <c r="Q2" s="410"/>
      <c r="R2" s="411"/>
      <c r="AC2" s="81"/>
      <c r="AD2" s="456"/>
      <c r="AE2" s="457"/>
      <c r="AF2" s="457"/>
      <c r="AG2" s="457"/>
      <c r="AH2" s="458"/>
      <c r="AI2" s="195" t="s">
        <v>1697</v>
      </c>
    </row>
    <row r="3" spans="2:36" ht="17.25" customHeight="1" thickTop="1" thickBot="1" x14ac:dyDescent="0.3">
      <c r="B3" s="418" t="s">
        <v>184</v>
      </c>
      <c r="C3" s="419"/>
      <c r="D3" s="412" t="e">
        <f>'إختيار المقررات'!D2</f>
        <v>#N/A</v>
      </c>
      <c r="E3" s="412"/>
      <c r="F3" s="401"/>
      <c r="G3" s="401"/>
      <c r="H3" s="414"/>
      <c r="I3" s="414"/>
      <c r="J3" s="420"/>
      <c r="K3" s="420"/>
      <c r="L3" s="420"/>
      <c r="M3" s="117"/>
      <c r="N3" s="412"/>
      <c r="O3" s="412"/>
      <c r="P3" s="412"/>
      <c r="Q3" s="416"/>
      <c r="R3" s="417"/>
      <c r="W3" s="28" t="e">
        <f>IF(Z3&lt;&gt;"",1,"")</f>
        <v>#N/A</v>
      </c>
      <c r="X3" s="1">
        <v>1</v>
      </c>
      <c r="Y3" s="1" t="e">
        <f>IF(Z3&lt;&gt;"",X3,"")</f>
        <v>#N/A</v>
      </c>
      <c r="Z3" s="1" t="e">
        <f>IF(LEN(M2)&lt;2,K2,"")</f>
        <v>#N/A</v>
      </c>
      <c r="AA3" s="1" t="str">
        <f>IFERROR(SMALL($Y$3:$Y$22,X3),"")</f>
        <v/>
      </c>
      <c r="AC3" s="80"/>
      <c r="AD3" s="80"/>
      <c r="AE3" s="459" t="str">
        <f>IFERROR(VLOOKUP(AA3,$X$3:$Z$22,3,0),"")</f>
        <v/>
      </c>
      <c r="AF3" s="459"/>
      <c r="AG3" s="459"/>
      <c r="AH3" s="80"/>
      <c r="AI3" s="80"/>
    </row>
    <row r="4" spans="2:36" ht="18.75" customHeight="1" thickTop="1" thickBot="1" x14ac:dyDescent="0.3">
      <c r="B4" s="418" t="s">
        <v>185</v>
      </c>
      <c r="C4" s="419"/>
      <c r="D4" s="401" t="e">
        <f>'إختيار المقررات'!D3</f>
        <v>#N/A</v>
      </c>
      <c r="E4" s="401"/>
      <c r="F4" s="403" t="s">
        <v>186</v>
      </c>
      <c r="G4" s="403"/>
      <c r="H4" s="413" t="e">
        <f>'إختيار المقررات'!AB1</f>
        <v>#N/A</v>
      </c>
      <c r="I4" s="413"/>
      <c r="J4" s="114" t="s">
        <v>187</v>
      </c>
      <c r="K4" s="401" t="e">
        <f>'إختيار المقررات'!AH1</f>
        <v>#N/A</v>
      </c>
      <c r="L4" s="401"/>
      <c r="M4" s="401"/>
      <c r="N4" s="412"/>
      <c r="O4" s="412"/>
      <c r="P4" s="412"/>
      <c r="Q4" s="414"/>
      <c r="R4" s="415"/>
      <c r="X4" s="1">
        <v>2</v>
      </c>
      <c r="Y4" s="1" t="e">
        <f t="shared" ref="Y4:Y25" si="0">IF(Z4&lt;&gt;"",X4,"")</f>
        <v>#N/A</v>
      </c>
      <c r="Z4" s="1" t="e">
        <f>IF(LEN(P2)&lt;2,O2,"")</f>
        <v>#N/A</v>
      </c>
      <c r="AA4" s="1" t="str">
        <f t="shared" ref="AA4:AA21" si="1">IFERROR(SMALL($Y$3:$Y$22,X4),"")</f>
        <v/>
      </c>
      <c r="AC4" s="80"/>
      <c r="AD4" s="80"/>
      <c r="AE4" s="459" t="str">
        <f t="shared" ref="AE4:AE22" si="2">IFERROR(VLOOKUP(AA4,$X$3:$Z$22,3,0),"")</f>
        <v/>
      </c>
      <c r="AF4" s="459"/>
      <c r="AG4" s="459"/>
      <c r="AH4" s="80"/>
      <c r="AI4" s="80"/>
    </row>
    <row r="5" spans="2:36" ht="18.75" customHeight="1" thickTop="1" thickBot="1" x14ac:dyDescent="0.3">
      <c r="B5" s="418" t="s">
        <v>188</v>
      </c>
      <c r="C5" s="419"/>
      <c r="D5" s="401" t="e">
        <f>'إختيار المقررات'!J3</f>
        <v>#N/A</v>
      </c>
      <c r="E5" s="401"/>
      <c r="F5" s="419" t="s">
        <v>189</v>
      </c>
      <c r="G5" s="419"/>
      <c r="H5" s="423" t="e">
        <f>'إختيار المقررات'!P3</f>
        <v>#N/A</v>
      </c>
      <c r="I5" s="421"/>
      <c r="J5" s="114" t="s">
        <v>190</v>
      </c>
      <c r="K5" s="421" t="e">
        <f>'إختيار المقررات'!AB3</f>
        <v>#N/A</v>
      </c>
      <c r="L5" s="421"/>
      <c r="M5" s="421"/>
      <c r="N5" s="419" t="s">
        <v>191</v>
      </c>
      <c r="O5" s="419"/>
      <c r="P5" s="401" t="str">
        <f>'إختيار المقررات'!V3</f>
        <v/>
      </c>
      <c r="Q5" s="401"/>
      <c r="R5" s="422"/>
      <c r="X5" s="1">
        <v>3</v>
      </c>
      <c r="Y5" s="1">
        <f t="shared" si="0"/>
        <v>3</v>
      </c>
      <c r="Z5" s="1">
        <f>IF(LEN(N3)&lt;2,Q3,"")</f>
        <v>0</v>
      </c>
      <c r="AA5" s="1" t="str">
        <f t="shared" si="1"/>
        <v/>
      </c>
      <c r="AC5" s="80"/>
      <c r="AD5" s="80"/>
      <c r="AE5" s="459" t="str">
        <f t="shared" si="2"/>
        <v/>
      </c>
      <c r="AF5" s="459"/>
      <c r="AG5" s="459"/>
      <c r="AH5" s="80"/>
      <c r="AI5" s="80"/>
    </row>
    <row r="6" spans="2:36" ht="18.75" customHeight="1" thickTop="1" thickBot="1" x14ac:dyDescent="0.3">
      <c r="B6" s="402" t="s">
        <v>192</v>
      </c>
      <c r="C6" s="403"/>
      <c r="D6" s="401" t="e">
        <f>'إختيار المقررات'!AH3</f>
        <v>#N/A</v>
      </c>
      <c r="E6" s="401"/>
      <c r="F6" s="403" t="s">
        <v>193</v>
      </c>
      <c r="G6" s="403"/>
      <c r="H6" s="401" t="e">
        <f>'إختيار المقررات'!D4</f>
        <v>#N/A</v>
      </c>
      <c r="I6" s="401"/>
      <c r="J6" s="115" t="s">
        <v>194</v>
      </c>
      <c r="K6" s="421" t="e">
        <f>'إختيار المقررات'!P4</f>
        <v>#N/A</v>
      </c>
      <c r="L6" s="421"/>
      <c r="M6" s="421"/>
      <c r="N6" s="403" t="s">
        <v>195</v>
      </c>
      <c r="O6" s="403"/>
      <c r="P6" s="401" t="e">
        <f>'إختيار المقررات'!J4</f>
        <v>#N/A</v>
      </c>
      <c r="Q6" s="401"/>
      <c r="R6" s="422"/>
      <c r="X6" s="1">
        <v>4</v>
      </c>
      <c r="Y6" s="1">
        <f t="shared" si="0"/>
        <v>4</v>
      </c>
      <c r="Z6" s="1">
        <f>IF(LEN(J3)&lt;2,M3,"")</f>
        <v>0</v>
      </c>
      <c r="AA6" s="1" t="str">
        <f t="shared" si="1"/>
        <v/>
      </c>
      <c r="AC6" s="80"/>
      <c r="AD6" s="80"/>
      <c r="AE6" s="459" t="str">
        <f t="shared" si="2"/>
        <v/>
      </c>
      <c r="AF6" s="459"/>
      <c r="AG6" s="459"/>
      <c r="AH6" s="80"/>
      <c r="AI6" s="80"/>
    </row>
    <row r="7" spans="2:36" thickTop="1" thickBot="1" x14ac:dyDescent="0.3">
      <c r="B7" s="426" t="s">
        <v>196</v>
      </c>
      <c r="C7" s="427"/>
      <c r="D7" s="406">
        <f>'إختيار المقررات'!V4</f>
        <v>0</v>
      </c>
      <c r="E7" s="407"/>
      <c r="F7" s="427" t="s">
        <v>197</v>
      </c>
      <c r="G7" s="427"/>
      <c r="H7" s="428">
        <f>'إختيار المقررات'!AB4</f>
        <v>0</v>
      </c>
      <c r="I7" s="429"/>
      <c r="J7" s="82" t="s">
        <v>198</v>
      </c>
      <c r="K7" s="407">
        <f>'إختيار المقررات'!AH4</f>
        <v>0</v>
      </c>
      <c r="L7" s="407"/>
      <c r="M7" s="407"/>
      <c r="N7" s="407"/>
      <c r="O7" s="407"/>
      <c r="P7" s="407"/>
      <c r="Q7" s="407"/>
      <c r="R7" s="430"/>
      <c r="X7" s="1">
        <v>5</v>
      </c>
      <c r="Y7" s="1">
        <f t="shared" si="0"/>
        <v>5</v>
      </c>
      <c r="Z7" s="1">
        <f>IF(LEN(F3)&lt;2,H3,"")</f>
        <v>0</v>
      </c>
      <c r="AA7" s="1" t="str">
        <f t="shared" si="1"/>
        <v/>
      </c>
      <c r="AC7" s="80"/>
      <c r="AD7" s="80"/>
      <c r="AE7" s="459" t="str">
        <f t="shared" si="2"/>
        <v/>
      </c>
      <c r="AF7" s="459"/>
      <c r="AG7" s="459"/>
      <c r="AH7" s="80"/>
      <c r="AI7" s="80"/>
    </row>
    <row r="8" spans="2:36" ht="24" customHeight="1" thickTop="1" thickBot="1" x14ac:dyDescent="0.3">
      <c r="B8" s="408" t="str">
        <f>IF(AD1&lt;&gt;"",AD1,AI2)</f>
        <v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v>
      </c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X8" s="1">
        <v>6</v>
      </c>
      <c r="Y8" s="1" t="e">
        <f>IF(Z8&lt;&gt;"",X8,"")</f>
        <v>#N/A</v>
      </c>
      <c r="Z8" s="1" t="e">
        <f>IF(LEN(D4)&lt;2,B4,"")</f>
        <v>#N/A</v>
      </c>
      <c r="AA8" s="1" t="str">
        <f t="shared" si="1"/>
        <v/>
      </c>
      <c r="AC8" s="80"/>
      <c r="AD8" s="80"/>
      <c r="AE8" s="459" t="str">
        <f t="shared" si="2"/>
        <v/>
      </c>
      <c r="AF8" s="459"/>
      <c r="AG8" s="459"/>
      <c r="AH8" s="80"/>
      <c r="AI8" s="80"/>
    </row>
    <row r="9" spans="2:36" ht="24" customHeight="1" thickTop="1" thickBot="1" x14ac:dyDescent="0.3"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9"/>
      <c r="T9" s="9"/>
      <c r="U9" s="9"/>
      <c r="X9" s="1">
        <v>7</v>
      </c>
      <c r="Y9" s="1" t="e">
        <f t="shared" si="0"/>
        <v>#N/A</v>
      </c>
      <c r="Z9" s="1" t="e">
        <f>IF(LEN(H4)&lt;2,F4,"")</f>
        <v>#N/A</v>
      </c>
      <c r="AA9" s="1" t="str">
        <f t="shared" si="1"/>
        <v/>
      </c>
      <c r="AC9" s="80"/>
      <c r="AD9" s="80"/>
      <c r="AE9" s="459" t="str">
        <f t="shared" si="2"/>
        <v/>
      </c>
      <c r="AF9" s="459"/>
      <c r="AG9" s="459"/>
      <c r="AH9" s="80"/>
      <c r="AI9" s="80"/>
    </row>
    <row r="10" spans="2:36" ht="18.600000000000001" customHeight="1" thickTop="1" thickBot="1" x14ac:dyDescent="0.3">
      <c r="B10" s="83"/>
      <c r="C10" s="84" t="s">
        <v>115</v>
      </c>
      <c r="D10" s="431" t="s">
        <v>199</v>
      </c>
      <c r="E10" s="432"/>
      <c r="F10" s="432"/>
      <c r="G10" s="432"/>
      <c r="H10" s="432"/>
      <c r="I10" s="433"/>
      <c r="J10" s="83"/>
      <c r="K10" s="84" t="s">
        <v>115</v>
      </c>
      <c r="L10" s="431" t="s">
        <v>199</v>
      </c>
      <c r="M10" s="432"/>
      <c r="N10" s="432"/>
      <c r="O10" s="432"/>
      <c r="P10" s="432"/>
      <c r="Q10" s="433"/>
      <c r="R10" s="85"/>
      <c r="S10" s="10"/>
      <c r="T10" s="10"/>
      <c r="U10" s="11"/>
      <c r="V10" s="28" t="str">
        <f>IFERROR(SMALL('إختيار المقررات'!$F$9:$F$27,'إختيار المقررات'!BL5),"")</f>
        <v/>
      </c>
      <c r="W10" s="28" t="str">
        <f>IFERROR(SMALL('إختيار المقررات'!$BK$6:$BK$52,'إختيار المقررات'!BL5),"")</f>
        <v/>
      </c>
      <c r="X10" s="1">
        <v>8</v>
      </c>
      <c r="Y10" s="1" t="e">
        <f t="shared" si="0"/>
        <v>#N/A</v>
      </c>
      <c r="Z10" s="1" t="e">
        <f>IF(LEN(K4)&lt;2,J4,"")</f>
        <v>#N/A</v>
      </c>
      <c r="AA10" s="1" t="str">
        <f t="shared" si="1"/>
        <v/>
      </c>
      <c r="AC10" s="80"/>
      <c r="AD10" s="80"/>
      <c r="AE10" s="459"/>
      <c r="AF10" s="459"/>
      <c r="AG10" s="459"/>
      <c r="AH10" s="80"/>
      <c r="AI10" s="80"/>
    </row>
    <row r="11" spans="2:36" ht="18.600000000000001" customHeight="1" thickTop="1" thickBot="1" x14ac:dyDescent="0.3">
      <c r="B11" s="86" t="str">
        <f>IF(AJ1&gt;0,"",IF('إختيار المقررات'!BR58=1,V10,IF('إختيار المقررات'!F28&lt;2,"",V10)))</f>
        <v/>
      </c>
      <c r="C11" s="87" t="str">
        <f>IFERROR(VLOOKUP(B11,'إختيار المقررات'!$BL$5:$BM$54,2,0),"")</f>
        <v/>
      </c>
      <c r="D11" s="434" t="str">
        <f>IFERROR(VLOOKUP(B11,'إختيار المقررات'!$BL$5:$BN$54,3,0),"")</f>
        <v/>
      </c>
      <c r="E11" s="434"/>
      <c r="F11" s="434"/>
      <c r="G11" s="434"/>
      <c r="H11" s="88" t="str">
        <f>IFERROR(VLOOKUP(D11,'إختيار المقررات'!$K$9:$T$28,9,0),"")</f>
        <v/>
      </c>
      <c r="I11" s="89" t="str">
        <f>IFERROR(IF(VLOOKUP(D11,'إختيار المقررات'!$K$9:$T$28,10,0)=0,"",VLOOKUP(D11,'إختيار المقررات'!$K$9:$T$28,10,0)),"")</f>
        <v/>
      </c>
      <c r="J11" s="86" t="str">
        <f>IF(B18="","",V18)</f>
        <v/>
      </c>
      <c r="K11" s="87" t="str">
        <f>IFERROR(VLOOKUP(J11,'إختيار المقررات'!$BL$5:$BM$54,2,0),"")</f>
        <v/>
      </c>
      <c r="L11" s="434" t="str">
        <f>IFERROR(VLOOKUP(J11,'إختيار المقررات'!$BL$5:$BN$54,3,0),"")</f>
        <v/>
      </c>
      <c r="M11" s="434"/>
      <c r="N11" s="434"/>
      <c r="O11" s="434"/>
      <c r="P11" s="90" t="str">
        <f>IFERROR(VLOOKUP(L11,'إختيار المقررات'!$K$9:$T$28,9,0),"")</f>
        <v/>
      </c>
      <c r="Q11" s="89" t="str">
        <f>IFERROR(IF(VLOOKUP(L11,'إختيار المقررات'!$K$9:$T$28,10,0)=0,"",VLOOKUP(L11,'إختيار المقررات'!$K$9:$T$28,10,0)),"")</f>
        <v/>
      </c>
      <c r="R11" s="111"/>
      <c r="T11" s="12"/>
      <c r="V11" s="28" t="str">
        <f>IFERROR(SMALL('إختيار المقررات'!$F$9:$F$27,'إختيار المقررات'!BL6),"")</f>
        <v/>
      </c>
      <c r="W11" s="28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>
        <f>IF(LEN(N4)&lt;2,Q4,"")</f>
        <v>0</v>
      </c>
      <c r="AA11" s="1" t="str">
        <f t="shared" si="1"/>
        <v/>
      </c>
      <c r="AC11" s="80"/>
      <c r="AD11" s="80"/>
      <c r="AE11" s="459" t="str">
        <f t="shared" si="2"/>
        <v/>
      </c>
      <c r="AF11" s="459"/>
      <c r="AG11" s="459"/>
      <c r="AH11" s="80"/>
      <c r="AI11" s="80"/>
    </row>
    <row r="12" spans="2:36" ht="18.600000000000001" customHeight="1" thickTop="1" thickBot="1" x14ac:dyDescent="0.3">
      <c r="B12" s="86" t="str">
        <f>IF(B11="","",V11)</f>
        <v/>
      </c>
      <c r="C12" s="87" t="str">
        <f>IFERROR(VLOOKUP(B12,'إختيار المقررات'!$BL$5:$BM$54,2,0),"")</f>
        <v/>
      </c>
      <c r="D12" s="434" t="str">
        <f>IFERROR(VLOOKUP(B12,'إختيار المقررات'!$BL$5:$BN$54,3,0),"")</f>
        <v/>
      </c>
      <c r="E12" s="434"/>
      <c r="F12" s="434"/>
      <c r="G12" s="434"/>
      <c r="H12" s="88" t="str">
        <f>IFERROR(VLOOKUP(D12,'إختيار المقررات'!$K$9:$T$28,9,0),"")</f>
        <v/>
      </c>
      <c r="I12" s="89" t="str">
        <f>IFERROR(IF(VLOOKUP(D12,'إختيار المقررات'!$K$9:$T$28,10,0)=0,"",VLOOKUP(D12,'إختيار المقررات'!$K$9:$T$28,10,0)),"")</f>
        <v/>
      </c>
      <c r="J12" s="86" t="str">
        <f>IF(J11="","",V19)</f>
        <v/>
      </c>
      <c r="K12" s="87" t="str">
        <f>IFERROR(VLOOKUP(J12,'إختيار المقررات'!$BL$5:$BM$54,2,0),"")</f>
        <v/>
      </c>
      <c r="L12" s="404" t="str">
        <f>IFERROR(VLOOKUP(J12,'إختيار المقررات'!$BL$5:$BN$54,3,0),"")</f>
        <v/>
      </c>
      <c r="M12" s="404"/>
      <c r="N12" s="404"/>
      <c r="O12" s="404"/>
      <c r="P12" s="90" t="str">
        <f>IFERROR(VLOOKUP(L12,'إختيار المقررات'!$K$9:$T$28,9,0),"")</f>
        <v/>
      </c>
      <c r="Q12" s="89" t="str">
        <f>IFERROR(IF(VLOOKUP(L12,'إختيار المقررات'!$K$9:$T$28,10,0)=0,"",VLOOKUP(L12,'إختيار المقررات'!$K$9:$T$28,10,0)),"")</f>
        <v/>
      </c>
      <c r="R12" s="111"/>
      <c r="S12" s="12"/>
      <c r="T12" s="12"/>
      <c r="U12" s="2"/>
      <c r="V12" s="28" t="str">
        <f>IFERROR(SMALL('إختيار المقررات'!$F$9:$F$27,'إختيار المقررات'!BL7),"")</f>
        <v/>
      </c>
      <c r="W12" s="28" t="str">
        <f>IFERROR(SMALL('إختيار المقررات'!$BK$6:$BK$52,'إختيار المقررات'!BL7),"")</f>
        <v/>
      </c>
      <c r="X12" s="1">
        <v>10</v>
      </c>
      <c r="Y12" s="1" t="e">
        <f t="shared" si="0"/>
        <v>#N/A</v>
      </c>
      <c r="Z12" s="1" t="e">
        <f>IF(LEN(D5)&lt;2,B5,"")</f>
        <v>#N/A</v>
      </c>
      <c r="AA12" s="1" t="str">
        <f t="shared" si="1"/>
        <v/>
      </c>
      <c r="AC12" s="80"/>
      <c r="AD12" s="80"/>
      <c r="AE12" s="459"/>
      <c r="AF12" s="459"/>
      <c r="AG12" s="459"/>
      <c r="AH12" s="80"/>
      <c r="AI12" s="80"/>
    </row>
    <row r="13" spans="2:36" ht="18.600000000000001" customHeight="1" thickTop="1" thickBot="1" x14ac:dyDescent="0.3">
      <c r="B13" s="86" t="str">
        <f t="shared" ref="B13:B18" si="3">IF(B12="","",V12)</f>
        <v/>
      </c>
      <c r="C13" s="91" t="str">
        <f>IFERROR(VLOOKUP(B13,'إختيار المقررات'!$BL$5:$BM$54,2,0),"")</f>
        <v/>
      </c>
      <c r="D13" s="404" t="str">
        <f>IFERROR(VLOOKUP(B13,'إختيار المقررات'!$BL$5:$BN$54,3,0),"")</f>
        <v/>
      </c>
      <c r="E13" s="404"/>
      <c r="F13" s="404"/>
      <c r="G13" s="404"/>
      <c r="H13" s="88" t="str">
        <f>IFERROR(VLOOKUP(D13,'إختيار المقررات'!$K$9:$T$28,9,0),"")</f>
        <v/>
      </c>
      <c r="I13" s="89" t="str">
        <f>IFERROR(IF(VLOOKUP(D13,'إختيار المقررات'!$K$9:$T$28,10,0)=0,"",VLOOKUP(D13,'إختيار المقررات'!$K$9:$T$28,10,0)),"")</f>
        <v/>
      </c>
      <c r="J13" s="86" t="str">
        <f t="shared" ref="J13:J18" si="4">IF(J12="","",V20)</f>
        <v/>
      </c>
      <c r="K13" s="87" t="str">
        <f>IFERROR(VLOOKUP(J13,'إختيار المقررات'!$BL$5:$BM$54,2,0),"")</f>
        <v/>
      </c>
      <c r="L13" s="404" t="str">
        <f>IFERROR(VLOOKUP(J13,'إختيار المقررات'!$BL$5:$BN$54,3,0),"")</f>
        <v/>
      </c>
      <c r="M13" s="404"/>
      <c r="N13" s="404"/>
      <c r="O13" s="404"/>
      <c r="P13" s="90" t="str">
        <f>IFERROR(VLOOKUP(L13,'إختيار المقررات'!$K$9:$T$28,9,0),"")</f>
        <v/>
      </c>
      <c r="Q13" s="89" t="str">
        <f>IFERROR(IF(VLOOKUP(L13,'إختيار المقررات'!$K$9:$T$28,10,0)=0,"",VLOOKUP(L13,'إختيار المقررات'!$K$9:$T$28,10,0)),"")</f>
        <v/>
      </c>
      <c r="R13" s="111"/>
      <c r="S13" s="12"/>
      <c r="T13" s="12"/>
      <c r="U13" s="2"/>
      <c r="V13" s="28" t="str">
        <f>IFERROR(SMALL('إختيار المقررات'!$F$9:$F$27,'إختيار المقررات'!BL8),"")</f>
        <v/>
      </c>
      <c r="W13" s="28" t="str">
        <f>IFERROR(SMALL('إختيار المقررات'!$BK$6:$BK$52,'إختيار المقررات'!BL8),"")</f>
        <v/>
      </c>
      <c r="X13" s="1">
        <v>11</v>
      </c>
      <c r="Y13" s="1" t="e">
        <f t="shared" si="0"/>
        <v>#N/A</v>
      </c>
      <c r="Z13" s="1" t="e">
        <f>IF(LEN(H5)&lt;2,F5,"")</f>
        <v>#N/A</v>
      </c>
      <c r="AA13" s="1" t="str">
        <f t="shared" si="1"/>
        <v/>
      </c>
      <c r="AC13" s="80"/>
      <c r="AD13" s="80"/>
      <c r="AE13" s="459"/>
      <c r="AF13" s="459"/>
      <c r="AG13" s="459"/>
      <c r="AH13" s="80"/>
      <c r="AI13" s="80"/>
    </row>
    <row r="14" spans="2:36" ht="18.600000000000001" customHeight="1" thickTop="1" thickBot="1" x14ac:dyDescent="0.3">
      <c r="B14" s="86" t="str">
        <f t="shared" si="3"/>
        <v/>
      </c>
      <c r="C14" s="91" t="str">
        <f>IFERROR(VLOOKUP(B14,'إختيار المقررات'!$BL$5:$BM$54,2,0),"")</f>
        <v/>
      </c>
      <c r="D14" s="404" t="str">
        <f>IFERROR(VLOOKUP(B14,'إختيار المقررات'!$BL$5:$BN$54,3,0),"")</f>
        <v/>
      </c>
      <c r="E14" s="404"/>
      <c r="F14" s="404"/>
      <c r="G14" s="404"/>
      <c r="H14" s="88" t="str">
        <f>IFERROR(VLOOKUP(D14,'إختيار المقررات'!$K$9:$T$28,9,0),"")</f>
        <v/>
      </c>
      <c r="I14" s="89" t="str">
        <f>IFERROR(IF(VLOOKUP(D14,'إختيار المقررات'!$K$9:$T$28,10,0)=0,"",VLOOKUP(D14,'إختيار المقررات'!$K$9:$T$28,10,0)),"")</f>
        <v/>
      </c>
      <c r="J14" s="86" t="str">
        <f t="shared" si="4"/>
        <v/>
      </c>
      <c r="K14" s="87" t="str">
        <f>IFERROR(VLOOKUP(J14,'إختيار المقررات'!$BL$5:$BM$54,2,0),"")</f>
        <v/>
      </c>
      <c r="L14" s="404" t="str">
        <f>IFERROR(VLOOKUP(J14,'إختيار المقررات'!$BL$5:$BN$54,3,0),"")</f>
        <v/>
      </c>
      <c r="M14" s="404"/>
      <c r="N14" s="404"/>
      <c r="O14" s="404"/>
      <c r="P14" s="90" t="str">
        <f>IFERROR(VLOOKUP(L14,'إختيار المقررات'!$K$9:$T$28,9,0),"")</f>
        <v/>
      </c>
      <c r="Q14" s="89" t="str">
        <f>IFERROR(IF(VLOOKUP(L14,'إختيار المقررات'!$K$9:$T$28,10,0)=0,"",VLOOKUP(L14,'إختيار المقررات'!$K$9:$T$28,10,0)),"")</f>
        <v/>
      </c>
      <c r="R14" s="111"/>
      <c r="S14" s="12"/>
      <c r="T14" s="12"/>
      <c r="U14" s="2"/>
      <c r="V14" s="28" t="str">
        <f>IFERROR(SMALL('إختيار المقررات'!$F$9:$F$27,'إختيار المقررات'!BL9),"")</f>
        <v/>
      </c>
      <c r="W14" s="28" t="str">
        <f>IFERROR(SMALL('إختيار المقررات'!$BK$6:$BK$52,'إختيار المقررات'!BL9),"")</f>
        <v/>
      </c>
      <c r="X14" s="1">
        <v>12</v>
      </c>
      <c r="Y14" s="1" t="e">
        <f t="shared" si="0"/>
        <v>#N/A</v>
      </c>
      <c r="Z14" s="1" t="e">
        <f>IF(LEN(K5)&lt;2,J5,"")</f>
        <v>#N/A</v>
      </c>
      <c r="AA14" s="1" t="str">
        <f t="shared" si="1"/>
        <v/>
      </c>
      <c r="AC14" s="80"/>
      <c r="AD14" s="80"/>
      <c r="AE14" s="459" t="str">
        <f t="shared" si="2"/>
        <v/>
      </c>
      <c r="AF14" s="459"/>
      <c r="AG14" s="459"/>
      <c r="AH14" s="80"/>
      <c r="AI14" s="80"/>
    </row>
    <row r="15" spans="2:36" ht="18.600000000000001" customHeight="1" thickTop="1" thickBot="1" x14ac:dyDescent="0.3">
      <c r="B15" s="86" t="str">
        <f t="shared" si="3"/>
        <v/>
      </c>
      <c r="C15" s="91" t="str">
        <f>IFERROR(VLOOKUP(B15,'إختيار المقررات'!$BL$5:$BM$54,2,0),"")</f>
        <v/>
      </c>
      <c r="D15" s="404" t="str">
        <f>IFERROR(VLOOKUP(B15,'إختيار المقررات'!$BL$5:$BN$54,3,0),"")</f>
        <v/>
      </c>
      <c r="E15" s="404"/>
      <c r="F15" s="404"/>
      <c r="G15" s="404"/>
      <c r="H15" s="88" t="str">
        <f>IFERROR(VLOOKUP(D15,'إختيار المقررات'!$K$9:$T$28,9,0),"")</f>
        <v/>
      </c>
      <c r="I15" s="89" t="str">
        <f>IFERROR(IF(VLOOKUP(D15,'إختيار المقررات'!$K$9:$T$28,10,0)=0,"",VLOOKUP(D15,'إختيار المقررات'!$K$9:$T$28,10,0)),"")</f>
        <v/>
      </c>
      <c r="J15" s="86" t="str">
        <f t="shared" si="4"/>
        <v/>
      </c>
      <c r="K15" s="87" t="str">
        <f>IFERROR(VLOOKUP(J15,'إختيار المقررات'!$BL$5:$BM$54,2,0),"")</f>
        <v/>
      </c>
      <c r="L15" s="404" t="str">
        <f>IFERROR(VLOOKUP(J15,'إختيار المقررات'!$BL$5:$BN$54,3,0),"")</f>
        <v/>
      </c>
      <c r="M15" s="404"/>
      <c r="N15" s="404"/>
      <c r="O15" s="404"/>
      <c r="P15" s="90" t="str">
        <f>IFERROR(VLOOKUP(L15,'إختيار المقررات'!$K$9:$T$28,9,0),"")</f>
        <v/>
      </c>
      <c r="Q15" s="89" t="str">
        <f>IFERROR(IF(VLOOKUP(L15,'إختيار المقررات'!$K$9:$T$28,10,0)=0,"",VLOOKUP(L15,'إختيار المقررات'!$K$9:$T$28,10,0)),"")</f>
        <v/>
      </c>
      <c r="R15" s="111"/>
      <c r="S15" s="12"/>
      <c r="T15" s="12"/>
      <c r="U15" s="2"/>
      <c r="V15" s="28" t="str">
        <f>IFERROR(SMALL('إختيار المقررات'!$F$9:$F$27,'إختيار المقررات'!BL10),"")</f>
        <v/>
      </c>
      <c r="W15" s="28" t="str">
        <f>IFERROR(SMALL('إختيار المقررات'!$BK$6:$BK$52,'إختيار المقررات'!BL10),"")</f>
        <v/>
      </c>
      <c r="X15" s="1">
        <v>13</v>
      </c>
      <c r="Y15" s="1">
        <f t="shared" si="0"/>
        <v>13</v>
      </c>
      <c r="Z15" s="1" t="str">
        <f>IF(LEN(P5)&lt;2,N5,"")</f>
        <v>المحافظة الدائمة:</v>
      </c>
      <c r="AA15" s="1" t="str">
        <f t="shared" si="1"/>
        <v/>
      </c>
      <c r="AC15" s="80"/>
      <c r="AD15" s="80"/>
      <c r="AE15" s="459" t="str">
        <f t="shared" si="2"/>
        <v/>
      </c>
      <c r="AF15" s="459"/>
      <c r="AG15" s="459"/>
      <c r="AH15" s="80"/>
      <c r="AI15" s="80"/>
    </row>
    <row r="16" spans="2:36" ht="18.600000000000001" customHeight="1" thickTop="1" thickBot="1" x14ac:dyDescent="0.3">
      <c r="B16" s="86" t="str">
        <f t="shared" si="3"/>
        <v/>
      </c>
      <c r="C16" s="91" t="str">
        <f>IFERROR(VLOOKUP(B16,'إختيار المقررات'!$BL$5:$BM$54,2,0),"")</f>
        <v/>
      </c>
      <c r="D16" s="404" t="str">
        <f>IFERROR(VLOOKUP(B16,'إختيار المقررات'!$BL$5:$BN$54,3,0),"")</f>
        <v/>
      </c>
      <c r="E16" s="404"/>
      <c r="F16" s="404"/>
      <c r="G16" s="404"/>
      <c r="H16" s="88" t="str">
        <f>IFERROR(VLOOKUP(D16,'إختيار المقررات'!$K$9:$T$28,9,0),"")</f>
        <v/>
      </c>
      <c r="I16" s="89" t="str">
        <f>IFERROR(IF(VLOOKUP(D16,'إختيار المقررات'!$K$9:$T$28,10,0)=0,"",VLOOKUP(D16,'إختيار المقررات'!$K$9:$T$28,10,0)),"")</f>
        <v/>
      </c>
      <c r="J16" s="86" t="str">
        <f t="shared" si="4"/>
        <v/>
      </c>
      <c r="K16" s="87" t="str">
        <f>IFERROR(VLOOKUP(J16,'إختيار المقررات'!$BL$5:$BM$54,2,0),"")</f>
        <v/>
      </c>
      <c r="L16" s="404" t="str">
        <f>IFERROR(VLOOKUP(J16,'إختيار المقررات'!$BL$5:$BN$54,3,0),"")</f>
        <v/>
      </c>
      <c r="M16" s="404"/>
      <c r="N16" s="404"/>
      <c r="O16" s="404"/>
      <c r="P16" s="90" t="str">
        <f>IFERROR(VLOOKUP(L16,'إختيار المقررات'!$K$9:$T$28,9,0),"")</f>
        <v/>
      </c>
      <c r="Q16" s="89" t="str">
        <f>IFERROR(IF(VLOOKUP(L16,'إختيار المقررات'!$K$9:$T$28,10,0)=0,"",VLOOKUP(L16,'إختيار المقررات'!$K$9:$T$28,10,0)),"")</f>
        <v/>
      </c>
      <c r="R16" s="111"/>
      <c r="S16" s="12"/>
      <c r="T16" s="12"/>
      <c r="U16" s="2"/>
      <c r="V16" s="28" t="str">
        <f>IFERROR(SMALL('إختيار المقررات'!$F$9:$F$27,'إختيار المقررات'!BL11),"")</f>
        <v/>
      </c>
      <c r="W16" s="28" t="str">
        <f>IFERROR(SMALL('إختيار المقررات'!$BK$6:$BK$52,'إختيار المقررات'!BL11),"")</f>
        <v/>
      </c>
      <c r="X16" s="1">
        <v>14</v>
      </c>
      <c r="Y16" s="1" t="e">
        <f t="shared" si="0"/>
        <v>#N/A</v>
      </c>
      <c r="Z16" s="1" t="e">
        <f>IF(LEN(D6)&lt;2,B6,"")</f>
        <v>#N/A</v>
      </c>
      <c r="AA16" s="1" t="str">
        <f t="shared" si="1"/>
        <v/>
      </c>
      <c r="AC16" s="80"/>
      <c r="AD16" s="80"/>
      <c r="AE16" s="459" t="str">
        <f t="shared" si="2"/>
        <v/>
      </c>
      <c r="AF16" s="459"/>
      <c r="AG16" s="459"/>
      <c r="AH16" s="80"/>
      <c r="AI16" s="80"/>
    </row>
    <row r="17" spans="2:35" ht="18.600000000000001" customHeight="1" thickTop="1" thickBot="1" x14ac:dyDescent="0.3">
      <c r="B17" s="86" t="str">
        <f t="shared" si="3"/>
        <v/>
      </c>
      <c r="C17" s="91" t="str">
        <f>IFERROR(VLOOKUP(B17,'إختيار المقررات'!$BL$5:$BM$54,2,0),"")</f>
        <v/>
      </c>
      <c r="D17" s="404" t="str">
        <f>IFERROR(VLOOKUP(B17,'إختيار المقررات'!$BL$5:$BN$54,3,0),"")</f>
        <v/>
      </c>
      <c r="E17" s="404"/>
      <c r="F17" s="404"/>
      <c r="G17" s="404"/>
      <c r="H17" s="88" t="str">
        <f>IFERROR(VLOOKUP(D17,'إختيار المقررات'!$K$9:$T$28,9,0),"")</f>
        <v/>
      </c>
      <c r="I17" s="89" t="str">
        <f>IFERROR(IF(VLOOKUP(D17,'إختيار المقررات'!$K$9:$T$28,10,0)=0,"",VLOOKUP(D17,'إختيار المقررات'!$K$9:$T$28,10,0)),"")</f>
        <v/>
      </c>
      <c r="J17" s="86" t="str">
        <f t="shared" si="4"/>
        <v/>
      </c>
      <c r="K17" s="87" t="str">
        <f>IFERROR(VLOOKUP(J17,'إختيار المقررات'!$BL$5:$BM$54,2,0),"")</f>
        <v/>
      </c>
      <c r="L17" s="404" t="str">
        <f>IFERROR(VLOOKUP(J17,'إختيار المقررات'!$BL$5:$BN$54,3,0),"")</f>
        <v/>
      </c>
      <c r="M17" s="404"/>
      <c r="N17" s="404"/>
      <c r="O17" s="404"/>
      <c r="P17" s="90" t="str">
        <f>IFERROR(VLOOKUP(L17,'إختيار المقررات'!$K$9:$T$28,9,0),"")</f>
        <v/>
      </c>
      <c r="Q17" s="89" t="str">
        <f>IFERROR(IF(VLOOKUP(L17,'إختيار المقررات'!$K$9:$T$28,10,0)=0,"",VLOOKUP(L17,'إختيار المقررات'!$K$9:$T$28,10,0)),"")</f>
        <v/>
      </c>
      <c r="R17" s="111"/>
      <c r="S17" s="12"/>
      <c r="T17" s="12"/>
      <c r="U17" s="2"/>
      <c r="V17" s="28" t="str">
        <f>IFERROR(SMALL('إختيار المقررات'!$F$9:$F$27,'إختيار المقررات'!BL12),"")</f>
        <v/>
      </c>
      <c r="W17" s="28" t="str">
        <f>IFERROR(SMALL('إختيار المقررات'!$BK$6:$BK$52,'إختيار المقررات'!BL12),"")</f>
        <v/>
      </c>
      <c r="X17" s="1">
        <v>15</v>
      </c>
      <c r="Y17" s="1" t="e">
        <f t="shared" si="0"/>
        <v>#N/A</v>
      </c>
      <c r="Z17" s="1" t="e">
        <f>IF(LEN(H6)&lt;2,F6,"")</f>
        <v>#N/A</v>
      </c>
      <c r="AA17" s="1" t="str">
        <f t="shared" si="1"/>
        <v/>
      </c>
      <c r="AC17" s="80"/>
      <c r="AD17" s="80"/>
      <c r="AE17" s="459" t="str">
        <f t="shared" si="2"/>
        <v/>
      </c>
      <c r="AF17" s="459"/>
      <c r="AG17" s="459"/>
      <c r="AH17" s="80"/>
      <c r="AI17" s="80"/>
    </row>
    <row r="18" spans="2:35" ht="18.600000000000001" customHeight="1" thickTop="1" thickBot="1" x14ac:dyDescent="0.3">
      <c r="B18" s="86" t="str">
        <f t="shared" si="3"/>
        <v/>
      </c>
      <c r="C18" s="91" t="str">
        <f>IFERROR(VLOOKUP(B18,'إختيار المقررات'!$BL$5:$BM$54,2,0),"")</f>
        <v/>
      </c>
      <c r="D18" s="404" t="str">
        <f>IFERROR(VLOOKUP(B18,'إختيار المقررات'!$BL$5:$BN$54,3,0),"")</f>
        <v/>
      </c>
      <c r="E18" s="404"/>
      <c r="F18" s="404"/>
      <c r="G18" s="404"/>
      <c r="H18" s="88" t="str">
        <f>IFERROR(VLOOKUP(D18,'إختيار المقررات'!$K$9:$T$28,9,0),"")</f>
        <v/>
      </c>
      <c r="I18" s="89" t="str">
        <f>IFERROR(IF(VLOOKUP(D18,'إختيار المقررات'!$K$9:$T$28,10,0)=0,"",VLOOKUP(D18,'إختيار المقررات'!$K$9:$T$28,10,0)),"")</f>
        <v/>
      </c>
      <c r="J18" s="86" t="str">
        <f t="shared" si="4"/>
        <v/>
      </c>
      <c r="K18" s="87" t="str">
        <f>IFERROR(VLOOKUP(J18,'إختيار المقررات'!$BL$5:$BM$54,2,0),"")</f>
        <v/>
      </c>
      <c r="L18" s="404" t="str">
        <f>IFERROR(VLOOKUP(J18,'إختيار المقررات'!$BL$5:$BN$54,3,0),"")</f>
        <v/>
      </c>
      <c r="M18" s="404"/>
      <c r="N18" s="404"/>
      <c r="O18" s="404"/>
      <c r="P18" s="90" t="str">
        <f>IFERROR(VLOOKUP(L18,'إختيار المقررات'!$K$9:$T$28,9,0),"")</f>
        <v/>
      </c>
      <c r="Q18" s="89" t="str">
        <f>IFERROR(IF(VLOOKUP(L18,'إختيار المقررات'!$K$9:$T$28,10,0)=0,"",VLOOKUP(L18,'إختيار المقررات'!$K$9:$T$28,10,0)),"")</f>
        <v/>
      </c>
      <c r="R18" s="111"/>
      <c r="S18" s="12"/>
      <c r="T18" s="12"/>
      <c r="U18" s="2"/>
      <c r="V18" s="28" t="str">
        <f>IFERROR(SMALL('إختيار المقررات'!$F$9:$F$27,'إختيار المقررات'!BL13),"")</f>
        <v/>
      </c>
      <c r="W18" s="28" t="str">
        <f>IFERROR(SMALL('إختيار المقررات'!$BK$6:$BK$52,'إختيار المقررات'!BL13),"")</f>
        <v/>
      </c>
      <c r="X18" s="1">
        <v>16</v>
      </c>
      <c r="Y18" s="1" t="e">
        <f t="shared" si="0"/>
        <v>#N/A</v>
      </c>
      <c r="Z18" s="1" t="e">
        <f>IF(LEN(K6)&lt;2,J6,"")</f>
        <v>#N/A</v>
      </c>
      <c r="AA18" s="1" t="str">
        <f t="shared" si="1"/>
        <v/>
      </c>
      <c r="AC18" s="80"/>
      <c r="AD18" s="80"/>
      <c r="AE18" s="459" t="str">
        <f t="shared" si="2"/>
        <v/>
      </c>
      <c r="AF18" s="459"/>
      <c r="AG18" s="459"/>
      <c r="AH18" s="80"/>
      <c r="AI18" s="80"/>
    </row>
    <row r="19" spans="2:35" ht="9.6" customHeight="1" thickTop="1" thickBot="1" x14ac:dyDescent="0.3">
      <c r="B19" s="435" t="e">
        <f>'إدخال البيانات'!A2</f>
        <v>#N/A</v>
      </c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12"/>
      <c r="T19" s="12"/>
      <c r="U19" s="2"/>
      <c r="V19" s="28" t="str">
        <f>IFERROR(SMALL('إختيار المقررات'!$F$9:$F$27,'إختيار المقررات'!BL14),"")</f>
        <v/>
      </c>
      <c r="W19" s="28" t="str">
        <f>IFERROR(SMALL('إختيار المقررات'!$BK$6:$BK$52,'إختيار المقررات'!BL14),"")</f>
        <v/>
      </c>
      <c r="X19" s="1">
        <v>17</v>
      </c>
      <c r="Y19" s="1" t="e">
        <f t="shared" si="0"/>
        <v>#N/A</v>
      </c>
      <c r="Z19" s="1" t="e">
        <f>IF(LEN(P6)&lt;2,N6,"")</f>
        <v>#N/A</v>
      </c>
      <c r="AA19" s="1" t="str">
        <f t="shared" si="1"/>
        <v/>
      </c>
      <c r="AC19" s="80"/>
      <c r="AD19" s="80"/>
      <c r="AE19" s="459" t="str">
        <f t="shared" si="2"/>
        <v/>
      </c>
      <c r="AF19" s="459"/>
      <c r="AG19" s="459"/>
      <c r="AH19" s="80"/>
      <c r="AI19" s="80"/>
    </row>
    <row r="20" spans="2:35" ht="9.6" customHeight="1" thickTop="1" thickBot="1" x14ac:dyDescent="0.3"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12"/>
      <c r="T20" s="12"/>
      <c r="U20" s="2"/>
      <c r="V20" s="28" t="str">
        <f>IFERROR(SMALL('إختيار المقررات'!$F$9:$F$27,'إختيار المقررات'!BL15),"")</f>
        <v/>
      </c>
      <c r="W20" s="28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80"/>
      <c r="AD20" s="80"/>
      <c r="AE20" s="459" t="str">
        <f t="shared" si="2"/>
        <v/>
      </c>
      <c r="AF20" s="459"/>
      <c r="AG20" s="459"/>
      <c r="AH20" s="80"/>
      <c r="AI20" s="80"/>
    </row>
    <row r="21" spans="2:35" ht="22.95" customHeight="1" thickTop="1" thickBot="1" x14ac:dyDescent="0.3"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12"/>
      <c r="T21" s="12"/>
      <c r="U21" s="2"/>
      <c r="V21" s="28" t="str">
        <f>IFERROR(SMALL('إختيار المقررات'!$F$9:$F$27,'إختيار المقررات'!BL16),"")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80"/>
      <c r="AD21" s="80"/>
      <c r="AE21" s="459" t="str">
        <f t="shared" si="2"/>
        <v/>
      </c>
      <c r="AF21" s="459"/>
      <c r="AG21" s="459"/>
      <c r="AH21" s="80"/>
      <c r="AI21" s="80"/>
    </row>
    <row r="22" spans="2:35" ht="12" customHeight="1" thickTop="1" x14ac:dyDescent="0.25">
      <c r="B22" s="486" t="s">
        <v>135</v>
      </c>
      <c r="C22" s="405"/>
      <c r="D22" s="405"/>
      <c r="E22" s="405"/>
      <c r="F22" s="109">
        <f>'إختيار المقررات'!AH16</f>
        <v>0</v>
      </c>
      <c r="G22" s="405" t="s">
        <v>136</v>
      </c>
      <c r="H22" s="405"/>
      <c r="I22" s="405"/>
      <c r="J22" s="405"/>
      <c r="K22" s="421">
        <f>'إختيار المقررات'!AH17</f>
        <v>0</v>
      </c>
      <c r="L22" s="421"/>
      <c r="M22" s="405" t="s">
        <v>138</v>
      </c>
      <c r="N22" s="405"/>
      <c r="O22" s="405"/>
      <c r="P22" s="405"/>
      <c r="Q22" s="421">
        <f>'إختيار المقررات'!AH18</f>
        <v>0</v>
      </c>
      <c r="R22" s="481"/>
      <c r="S22" s="13"/>
      <c r="V22" s="28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80"/>
      <c r="AD22" s="80"/>
      <c r="AE22" s="459" t="str">
        <f t="shared" si="2"/>
        <v/>
      </c>
      <c r="AF22" s="459"/>
      <c r="AG22" s="459"/>
      <c r="AH22" s="80"/>
      <c r="AI22" s="80"/>
    </row>
    <row r="23" spans="2:35" ht="12" customHeight="1" x14ac:dyDescent="0.25">
      <c r="B23" s="482" t="s">
        <v>102</v>
      </c>
      <c r="C23" s="483"/>
      <c r="D23" s="483"/>
      <c r="E23" s="484">
        <f>'إختيار المقررات'!D5</f>
        <v>0</v>
      </c>
      <c r="F23" s="484"/>
      <c r="G23" s="484"/>
      <c r="H23" s="484"/>
      <c r="I23" s="485"/>
      <c r="J23" s="92" t="s">
        <v>200</v>
      </c>
      <c r="K23" s="401" t="e">
        <f>'إختيار المقررات'!P5</f>
        <v>#N/A</v>
      </c>
      <c r="L23" s="401"/>
      <c r="M23" s="110" t="s">
        <v>104</v>
      </c>
      <c r="N23" s="413" t="e">
        <f>'إختيار المقررات'!V5</f>
        <v>#N/A</v>
      </c>
      <c r="O23" s="413"/>
      <c r="P23" s="93"/>
      <c r="Q23" s="93"/>
      <c r="R23" s="93"/>
      <c r="V23" s="28" t="str">
        <f>IFERROR(SMALL('إختيار المقررات'!$F$9:$F$27,'إختيار المقررات'!BL18),"")</f>
        <v/>
      </c>
      <c r="Y23" s="1" t="str">
        <f t="shared" si="0"/>
        <v/>
      </c>
      <c r="AC23" s="80"/>
      <c r="AD23" s="80"/>
      <c r="AE23" s="460"/>
      <c r="AF23" s="460"/>
      <c r="AG23" s="460"/>
      <c r="AH23" s="80"/>
      <c r="AI23" s="80"/>
    </row>
    <row r="24" spans="2:35" ht="12" customHeight="1" x14ac:dyDescent="0.25">
      <c r="B24" s="439" t="s">
        <v>121</v>
      </c>
      <c r="C24" s="440"/>
      <c r="D24" s="440"/>
      <c r="E24" s="451">
        <f>'إختيار المقررات'!AH9</f>
        <v>0</v>
      </c>
      <c r="F24" s="451"/>
      <c r="G24" s="452"/>
      <c r="H24" s="472" t="s">
        <v>125</v>
      </c>
      <c r="I24" s="465"/>
      <c r="J24" s="465"/>
      <c r="K24" s="475" t="e">
        <f>'إختيار المقررات'!AB5</f>
        <v>#N/A</v>
      </c>
      <c r="L24" s="476"/>
      <c r="M24" s="465" t="s">
        <v>201</v>
      </c>
      <c r="N24" s="465"/>
      <c r="O24" s="465" t="s">
        <v>202</v>
      </c>
      <c r="P24" s="465"/>
      <c r="Q24" s="465" t="s">
        <v>203</v>
      </c>
      <c r="R24" s="468"/>
      <c r="V24" s="28" t="str">
        <f>IFERROR(SMALL('إختيار المقررات'!$F$9:$F$27,'إختيار المقررات'!BL19),"")</f>
        <v/>
      </c>
      <c r="Y24" s="1" t="str">
        <f t="shared" si="0"/>
        <v/>
      </c>
      <c r="AC24" s="80"/>
      <c r="AD24" s="80"/>
      <c r="AE24" s="460"/>
      <c r="AF24" s="460"/>
      <c r="AG24" s="460"/>
      <c r="AH24" s="80"/>
      <c r="AI24" s="80"/>
    </row>
    <row r="25" spans="2:35" ht="12" customHeight="1" x14ac:dyDescent="0.25">
      <c r="B25" s="439" t="s">
        <v>204</v>
      </c>
      <c r="C25" s="440"/>
      <c r="D25" s="440"/>
      <c r="E25" s="424">
        <f>'إختيار المقررات'!AH10</f>
        <v>0</v>
      </c>
      <c r="F25" s="424"/>
      <c r="G25" s="425"/>
      <c r="H25" s="473"/>
      <c r="I25" s="466"/>
      <c r="J25" s="466"/>
      <c r="K25" s="477"/>
      <c r="L25" s="478"/>
      <c r="M25" s="466"/>
      <c r="N25" s="466"/>
      <c r="O25" s="466"/>
      <c r="P25" s="466"/>
      <c r="Q25" s="466"/>
      <c r="R25" s="469"/>
      <c r="V25" s="28" t="str">
        <f>IFERROR(SMALL('إختيار المقررات'!$F$9:$F$27,'إختيار المقررات'!BL20),"")</f>
        <v/>
      </c>
      <c r="Y25" s="1" t="str">
        <f t="shared" si="0"/>
        <v/>
      </c>
      <c r="AC25" s="80"/>
      <c r="AD25" s="80"/>
      <c r="AE25" s="460"/>
      <c r="AF25" s="460"/>
      <c r="AG25" s="460"/>
      <c r="AH25" s="80"/>
      <c r="AI25" s="80"/>
    </row>
    <row r="26" spans="2:35" ht="12" customHeight="1" x14ac:dyDescent="0.25">
      <c r="B26" s="489" t="s">
        <v>112</v>
      </c>
      <c r="C26" s="490"/>
      <c r="D26" s="490"/>
      <c r="E26" s="491" t="e">
        <f>'إختيار المقررات'!AH7</f>
        <v>#N/A</v>
      </c>
      <c r="F26" s="491"/>
      <c r="G26" s="492"/>
      <c r="H26" s="474"/>
      <c r="I26" s="467"/>
      <c r="J26" s="467"/>
      <c r="K26" s="479"/>
      <c r="L26" s="480"/>
      <c r="M26" s="466"/>
      <c r="N26" s="466"/>
      <c r="O26" s="466"/>
      <c r="P26" s="466"/>
      <c r="Q26" s="466"/>
      <c r="R26" s="469"/>
      <c r="AC26" s="80"/>
      <c r="AD26" s="80"/>
      <c r="AE26" s="460"/>
      <c r="AF26" s="460"/>
      <c r="AG26" s="460"/>
      <c r="AH26" s="80"/>
      <c r="AI26" s="80"/>
    </row>
    <row r="27" spans="2:35" ht="12" customHeight="1" x14ac:dyDescent="0.25">
      <c r="B27" s="439" t="s">
        <v>118</v>
      </c>
      <c r="C27" s="440"/>
      <c r="D27" s="440"/>
      <c r="E27" s="424" t="e">
        <f>'إختيار المقررات'!AH8</f>
        <v>#N/A</v>
      </c>
      <c r="F27" s="424"/>
      <c r="G27" s="425"/>
      <c r="H27" s="461" t="s">
        <v>128</v>
      </c>
      <c r="I27" s="462"/>
      <c r="J27" s="94">
        <f>'إختيار المقررات'!AH13</f>
        <v>0</v>
      </c>
      <c r="K27" s="94"/>
      <c r="L27" s="95"/>
      <c r="M27" s="466"/>
      <c r="N27" s="466"/>
      <c r="O27" s="466"/>
      <c r="P27" s="466"/>
      <c r="Q27" s="466"/>
      <c r="R27" s="469"/>
      <c r="V27" s="28" t="str">
        <f>IFERROR(SMALL('إختيار المقررات'!$U$20:$U$32,'إختيار المقررات'!V28),"")</f>
        <v/>
      </c>
      <c r="AC27" s="80"/>
      <c r="AD27" s="80"/>
      <c r="AE27" s="80"/>
      <c r="AF27" s="80"/>
      <c r="AG27" s="80"/>
      <c r="AH27" s="80"/>
      <c r="AI27" s="80"/>
    </row>
    <row r="28" spans="2:35" ht="12" customHeight="1" x14ac:dyDescent="0.25">
      <c r="B28" s="487" t="s">
        <v>205</v>
      </c>
      <c r="C28" s="488"/>
      <c r="D28" s="488"/>
      <c r="E28" s="394" t="e">
        <f>'إختيار المقررات'!AH12</f>
        <v>#N/A</v>
      </c>
      <c r="F28" s="394"/>
      <c r="G28" s="394"/>
      <c r="H28" s="96"/>
      <c r="I28" s="96"/>
      <c r="J28" s="97"/>
      <c r="K28" s="97"/>
      <c r="L28" s="98"/>
      <c r="M28" s="466"/>
      <c r="N28" s="466"/>
      <c r="O28" s="466"/>
      <c r="P28" s="466"/>
      <c r="Q28" s="466"/>
      <c r="R28" s="469"/>
      <c r="AC28" s="80"/>
      <c r="AD28" s="80"/>
      <c r="AE28" s="80"/>
      <c r="AF28" s="80"/>
      <c r="AG28" s="80"/>
      <c r="AH28" s="80"/>
      <c r="AI28" s="80"/>
    </row>
    <row r="29" spans="2:35" ht="12" customHeight="1" x14ac:dyDescent="0.25">
      <c r="B29" s="388" t="e">
        <f>'إختيار المقررات'!V12</f>
        <v>#N/A</v>
      </c>
      <c r="C29" s="389"/>
      <c r="D29" s="389"/>
      <c r="E29" s="389"/>
      <c r="F29" s="389"/>
      <c r="G29" s="389"/>
      <c r="H29" s="389"/>
      <c r="I29" s="389"/>
      <c r="J29" s="389"/>
      <c r="K29" s="389"/>
      <c r="L29" s="390"/>
      <c r="M29" s="466"/>
      <c r="N29" s="466"/>
      <c r="O29" s="466"/>
      <c r="P29" s="466"/>
      <c r="Q29" s="466"/>
      <c r="R29" s="469"/>
      <c r="V29" s="28" t="str">
        <f>IFERROR(SMALL('إختيار المقررات'!$U$20:$U$32,'إختيار المقررات'!V30),"")</f>
        <v/>
      </c>
      <c r="AC29" s="80"/>
      <c r="AD29" s="80"/>
      <c r="AE29" s="80"/>
      <c r="AF29" s="80"/>
      <c r="AG29" s="80"/>
      <c r="AH29" s="80"/>
      <c r="AI29" s="80"/>
    </row>
    <row r="30" spans="2:35" ht="12" customHeight="1" x14ac:dyDescent="0.25">
      <c r="B30" s="391" t="str">
        <f>'إختيار المقررات'!V13</f>
        <v/>
      </c>
      <c r="C30" s="392"/>
      <c r="D30" s="392"/>
      <c r="E30" s="392"/>
      <c r="F30" s="392"/>
      <c r="G30" s="392" t="str">
        <f>'إختيار المقررات'!V14</f>
        <v/>
      </c>
      <c r="H30" s="392"/>
      <c r="I30" s="392"/>
      <c r="J30" s="392"/>
      <c r="K30" s="392"/>
      <c r="L30" s="393"/>
      <c r="M30" s="466"/>
      <c r="N30" s="466"/>
      <c r="O30" s="466"/>
      <c r="P30" s="466"/>
      <c r="Q30" s="466"/>
      <c r="R30" s="469"/>
      <c r="AC30" s="80"/>
      <c r="AD30" s="80"/>
      <c r="AE30" s="80"/>
      <c r="AF30" s="80"/>
      <c r="AG30" s="80"/>
      <c r="AH30" s="80"/>
      <c r="AI30" s="80"/>
    </row>
    <row r="31" spans="2:35" ht="12" customHeight="1" x14ac:dyDescent="0.25">
      <c r="B31" s="391" t="str">
        <f>'إختيار المقررات'!V15</f>
        <v/>
      </c>
      <c r="C31" s="392"/>
      <c r="D31" s="392"/>
      <c r="E31" s="392"/>
      <c r="F31" s="392"/>
      <c r="G31" s="392" t="str">
        <f>'إختيار المقررات'!V16</f>
        <v/>
      </c>
      <c r="H31" s="392"/>
      <c r="I31" s="392"/>
      <c r="J31" s="392"/>
      <c r="K31" s="392"/>
      <c r="L31" s="393"/>
      <c r="M31" s="466"/>
      <c r="N31" s="466"/>
      <c r="O31" s="466"/>
      <c r="P31" s="466"/>
      <c r="Q31" s="466"/>
      <c r="R31" s="469"/>
      <c r="V31" s="28" t="str">
        <f>IFERROR(SMALL('إختيار المقررات'!$U$20:$U$32,'إختيار المقررات'!V31),"")</f>
        <v/>
      </c>
      <c r="AC31" s="80"/>
      <c r="AD31" s="80"/>
      <c r="AE31" s="80"/>
      <c r="AF31" s="80"/>
      <c r="AG31" s="80"/>
      <c r="AH31" s="80"/>
      <c r="AI31" s="80"/>
    </row>
    <row r="32" spans="2:35" ht="12" customHeight="1" x14ac:dyDescent="0.25">
      <c r="B32" s="463" t="str">
        <f>'إختيار المقررات'!V16</f>
        <v/>
      </c>
      <c r="C32" s="464"/>
      <c r="D32" s="464"/>
      <c r="E32" s="464"/>
      <c r="F32" s="464"/>
      <c r="G32" s="108"/>
      <c r="H32" s="108"/>
      <c r="I32" s="108"/>
      <c r="J32" s="108"/>
      <c r="K32" s="108"/>
      <c r="L32" s="99"/>
      <c r="M32" s="467"/>
      <c r="N32" s="467"/>
      <c r="O32" s="467"/>
      <c r="P32" s="467"/>
      <c r="Q32" s="467"/>
      <c r="R32" s="470"/>
      <c r="AC32" s="80"/>
      <c r="AD32" s="80"/>
      <c r="AE32" s="80"/>
      <c r="AF32" s="80"/>
      <c r="AG32" s="80"/>
      <c r="AH32" s="80"/>
      <c r="AI32" s="80"/>
    </row>
    <row r="33" spans="2:35" ht="17.25" customHeight="1" x14ac:dyDescent="0.25">
      <c r="B33" s="447" t="s">
        <v>206</v>
      </c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9"/>
      <c r="V33" s="28" t="str">
        <f>IFERROR(SMALL('إختيار المقررات'!$U$20:$U$32,'إختيار المقررات'!V32),"")</f>
        <v/>
      </c>
      <c r="AC33" s="80"/>
      <c r="AD33" s="80"/>
      <c r="AE33" s="80"/>
      <c r="AF33" s="80"/>
      <c r="AG33" s="80"/>
      <c r="AH33" s="80"/>
      <c r="AI33" s="80"/>
    </row>
    <row r="34" spans="2:35" ht="16.5" customHeight="1" x14ac:dyDescent="0.25">
      <c r="B34" s="442" t="s">
        <v>207</v>
      </c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AC34" s="80"/>
      <c r="AD34" s="80"/>
      <c r="AE34" s="80"/>
      <c r="AF34" s="80"/>
      <c r="AG34" s="80"/>
      <c r="AH34" s="80"/>
      <c r="AI34" s="80"/>
    </row>
    <row r="35" spans="2:35" ht="24" customHeight="1" x14ac:dyDescent="0.25">
      <c r="B35" s="443" t="s">
        <v>208</v>
      </c>
      <c r="C35" s="443"/>
      <c r="D35" s="443"/>
      <c r="E35" s="443"/>
      <c r="F35" s="442" t="e">
        <f>'إختيار المقررات'!AH14</f>
        <v>#N/A</v>
      </c>
      <c r="G35" s="442"/>
      <c r="H35" s="443" t="e">
        <f>IF(D4="أنثى","ليرة سورية فقط لا غير من الطالبة","ليرة سورية فقط لا غير من الطالب")</f>
        <v>#N/A</v>
      </c>
      <c r="I35" s="443"/>
      <c r="J35" s="443"/>
      <c r="K35" s="443"/>
      <c r="L35" s="443"/>
      <c r="M35" s="450" t="str">
        <f>H2</f>
        <v/>
      </c>
      <c r="N35" s="450"/>
      <c r="O35" s="450"/>
      <c r="P35" s="450"/>
      <c r="Q35" s="450"/>
      <c r="R35" s="450"/>
      <c r="AC35" s="80"/>
      <c r="AD35" s="80"/>
      <c r="AE35" s="80"/>
      <c r="AF35" s="80"/>
      <c r="AG35" s="80"/>
      <c r="AH35" s="80"/>
      <c r="AI35" s="80"/>
    </row>
    <row r="36" spans="2:35" ht="24" customHeight="1" x14ac:dyDescent="0.25">
      <c r="B36" s="443" t="e">
        <f>IF(D4="أنثى","رقمها الامتحاني","رقمه الامتحاني")</f>
        <v>#N/A</v>
      </c>
      <c r="C36" s="443"/>
      <c r="D36" s="443"/>
      <c r="E36" s="442">
        <f>D2</f>
        <v>0</v>
      </c>
      <c r="F36" s="442"/>
      <c r="G36" s="443" t="s">
        <v>209</v>
      </c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AC36" s="80"/>
      <c r="AD36" s="80"/>
      <c r="AE36" s="80"/>
      <c r="AF36" s="80"/>
      <c r="AG36" s="80"/>
      <c r="AH36" s="80"/>
      <c r="AI36" s="80"/>
    </row>
    <row r="37" spans="2:35" ht="10.5" customHeight="1" x14ac:dyDescent="0.25">
      <c r="B37" s="100"/>
      <c r="C37" s="112"/>
      <c r="D37" s="445"/>
      <c r="E37" s="445"/>
      <c r="F37" s="445"/>
      <c r="G37" s="445"/>
      <c r="H37" s="445"/>
      <c r="I37" s="101"/>
      <c r="J37" s="101"/>
      <c r="K37" s="100"/>
      <c r="L37" s="112"/>
      <c r="M37" s="445"/>
      <c r="N37" s="445"/>
      <c r="O37" s="445"/>
      <c r="P37" s="445"/>
      <c r="Q37" s="101"/>
      <c r="R37" s="101"/>
    </row>
    <row r="38" spans="2:35" ht="10.5" customHeight="1" x14ac:dyDescent="0.25">
      <c r="B38" s="102"/>
      <c r="C38" s="113"/>
      <c r="D38" s="446"/>
      <c r="E38" s="446"/>
      <c r="F38" s="446"/>
      <c r="G38" s="446"/>
      <c r="H38" s="446"/>
      <c r="I38" s="103"/>
      <c r="J38" s="103"/>
      <c r="K38" s="102"/>
      <c r="L38" s="113"/>
      <c r="M38" s="446"/>
      <c r="N38" s="446"/>
      <c r="O38" s="446"/>
      <c r="P38" s="446"/>
      <c r="Q38" s="103"/>
      <c r="R38" s="103"/>
    </row>
    <row r="39" spans="2:35" ht="21" customHeight="1" x14ac:dyDescent="0.25">
      <c r="B39" s="444" t="s">
        <v>133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</row>
    <row r="40" spans="2:35" ht="15.75" customHeight="1" x14ac:dyDescent="0.25">
      <c r="B40" s="441" t="s">
        <v>207</v>
      </c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</row>
    <row r="41" spans="2:35" ht="22.5" customHeight="1" x14ac:dyDescent="0.25">
      <c r="B41" s="443" t="s">
        <v>208</v>
      </c>
      <c r="C41" s="443"/>
      <c r="D41" s="443"/>
      <c r="E41" s="443"/>
      <c r="F41" s="442" t="e">
        <f>'إختيار المقررات'!AH15</f>
        <v>#N/A</v>
      </c>
      <c r="G41" s="442"/>
      <c r="H41" s="104" t="e">
        <f>H35</f>
        <v>#N/A</v>
      </c>
      <c r="I41" s="104"/>
      <c r="J41" s="104"/>
      <c r="K41" s="104"/>
      <c r="L41" s="450" t="str">
        <f>M35</f>
        <v/>
      </c>
      <c r="M41" s="450"/>
      <c r="N41" s="450"/>
      <c r="O41" s="450"/>
      <c r="P41" s="450"/>
      <c r="Q41" s="450"/>
      <c r="R41" s="450"/>
    </row>
    <row r="42" spans="2:35" ht="22.5" customHeight="1" x14ac:dyDescent="0.25">
      <c r="B42" s="437" t="e">
        <f>B36</f>
        <v>#N/A</v>
      </c>
      <c r="C42" s="437"/>
      <c r="D42" s="437"/>
      <c r="E42" s="438">
        <f>E36</f>
        <v>0</v>
      </c>
      <c r="F42" s="438"/>
      <c r="G42" s="437" t="s">
        <v>209</v>
      </c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</row>
    <row r="43" spans="2:35" ht="17.25" customHeight="1" x14ac:dyDescent="0.25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</row>
    <row r="44" spans="2:35" ht="23.25" customHeight="1" thickBot="1" x14ac:dyDescent="0.3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2:35" ht="20.25" customHeight="1" thickTop="1" x14ac:dyDescent="0.25">
      <c r="B45" s="32"/>
      <c r="C45" s="32"/>
      <c r="D45" s="32"/>
      <c r="E45" s="32"/>
      <c r="F45" s="32"/>
      <c r="I45" s="14"/>
      <c r="J45" s="14"/>
      <c r="K45" s="14"/>
      <c r="L45" s="14"/>
      <c r="P45" s="14"/>
      <c r="Q45" s="14"/>
      <c r="R45" s="14"/>
    </row>
    <row r="46" spans="2:35" ht="13.8" x14ac:dyDescent="0.25"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2:35" ht="7.5" customHeight="1" x14ac:dyDescent="0.25">
      <c r="B47" s="32"/>
      <c r="C47" s="32"/>
      <c r="D47" s="32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</sheetData>
  <sheetProtection algorithmName="SHA-512" hashValue="6l5D+wcAGFbgSVCR5j9rpHcvODsRW8JougdFK6XdhlABRi9XEmNDuvR2MC/vvKpe+4yCjSrb3f2rhyCTChIxUA==" saltValue="PKyiXRahV+CtYwNOpmYszg==" spinCount="100000" sheet="1" selectLockedCells="1" selectUnlockedCells="1"/>
  <mergeCells count="139"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D18:G18"/>
    <mergeCell ref="L18:O18"/>
    <mergeCell ref="B22:E22"/>
    <mergeCell ref="B28:D28"/>
    <mergeCell ref="B26:D26"/>
    <mergeCell ref="E26:G26"/>
    <mergeCell ref="B27:D27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19:R21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</mergeCells>
  <conditionalFormatting sqref="B38:R43 B46:R47">
    <cfRule type="expression" dxfId="36" priority="6">
      <formula>$J$27="لا"</formula>
    </cfRule>
  </conditionalFormatting>
  <conditionalFormatting sqref="AC1">
    <cfRule type="expression" dxfId="35" priority="3">
      <formula>AC1&lt;&gt;""</formula>
    </cfRule>
  </conditionalFormatting>
  <conditionalFormatting sqref="AD1:AH2">
    <cfRule type="expression" dxfId="34" priority="2">
      <formula>$AD$1&lt;&gt;""</formula>
    </cfRule>
  </conditionalFormatting>
  <conditionalFormatting sqref="AE3:AE26">
    <cfRule type="expression" dxfId="33" priority="1">
      <formula>AE3&lt;&gt;""</formula>
    </cfRule>
  </conditionalFormatting>
  <dataValidations count="3">
    <dataValidation allowBlank="1" showInputMessage="1" showErrorMessage="1" error="عليك ملء الحقل في صفحة ادخال البيانات_x000a_" sqref="H5:I5 K5:M5" xr:uid="{00000000-0002-0000-0300-000000000000}"/>
    <dataValidation allowBlank="1" showInputMessage="1" showErrorMessage="1" error="عليك ملء الحقل في صفحة ادخال البيانات" sqref="D7:E7" xr:uid="{00000000-0002-0000-0300-000001000000}"/>
    <dataValidation allowBlank="1" showInputMessage="1" showErrorMessage="1" error="_x000a_" sqref="F35:G35" xr:uid="{00000000-0002-0000-0300-000002000000}"/>
  </dataValidations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C5"/>
  <sheetViews>
    <sheetView showGridLines="0" rightToLeft="1" zoomScale="98" zoomScaleNormal="98" workbookViewId="0">
      <pane ySplit="4" topLeftCell="A5" activePane="bottomLeft" state="frozen"/>
      <selection pane="bottomLeft" activeCell="EC6" sqref="EC6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39843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59765625" style="1" bestFit="1" customWidth="1"/>
    <col min="11" max="12" width="9" style="1"/>
    <col min="13" max="14" width="12.3984375" style="1" bestFit="1" customWidth="1"/>
    <col min="15" max="18" width="9" style="1"/>
    <col min="19" max="19" width="10.09765625" style="1" bestFit="1" customWidth="1"/>
    <col min="20" max="21" width="3.3984375" style="18" customWidth="1"/>
    <col min="22" max="103" width="3.3984375" style="1" customWidth="1"/>
    <col min="104" max="107" width="10.8984375" style="1" customWidth="1"/>
    <col min="108" max="108" width="11" style="1" customWidth="1"/>
    <col min="109" max="109" width="10.8984375" style="1" customWidth="1"/>
    <col min="110" max="110" width="9.3984375" style="1" bestFit="1" customWidth="1"/>
    <col min="111" max="113" width="9.3984375" style="1" customWidth="1"/>
    <col min="114" max="114" width="11.3984375" style="1" bestFit="1" customWidth="1"/>
    <col min="115" max="115" width="5.09765625" style="1" bestFit="1" customWidth="1"/>
    <col min="116" max="116" width="8.8984375" style="1" bestFit="1" customWidth="1"/>
    <col min="117" max="117" width="9.3984375" style="1" bestFit="1" customWidth="1"/>
    <col min="118" max="118" width="9.3984375" style="1" customWidth="1"/>
    <col min="119" max="119" width="8.3984375" style="1" bestFit="1" customWidth="1"/>
    <col min="120" max="121" width="6.3984375" style="1" bestFit="1" customWidth="1"/>
    <col min="122" max="122" width="3.59765625" style="1" bestFit="1" customWidth="1"/>
    <col min="123" max="123" width="14.59765625" style="1" bestFit="1" customWidth="1"/>
    <col min="124" max="124" width="12.3984375" style="1" bestFit="1" customWidth="1"/>
    <col min="125" max="125" width="13.3984375" style="1" bestFit="1" customWidth="1"/>
    <col min="126" max="126" width="12.3984375" style="1" bestFit="1" customWidth="1"/>
    <col min="127" max="127" width="9" style="1"/>
    <col min="128" max="131" width="11.3984375" style="1" customWidth="1"/>
    <col min="132" max="132" width="9" style="1"/>
    <col min="133" max="133" width="30.3984375" style="1" customWidth="1"/>
    <col min="134" max="16384" width="9" style="1"/>
  </cols>
  <sheetData>
    <row r="1" spans="1:133" customFormat="1" ht="18" thickBot="1" x14ac:dyDescent="0.3">
      <c r="A1" s="120"/>
      <c r="B1" s="537">
        <v>9999</v>
      </c>
      <c r="C1" s="537" t="s">
        <v>210</v>
      </c>
      <c r="D1" s="534"/>
      <c r="E1" s="534"/>
      <c r="F1" s="534"/>
      <c r="G1" s="534"/>
      <c r="H1" s="534"/>
      <c r="I1" s="534"/>
      <c r="J1" s="534"/>
      <c r="K1" s="506" t="s">
        <v>94</v>
      </c>
      <c r="L1" s="560" t="s">
        <v>44</v>
      </c>
      <c r="M1" s="554" t="s">
        <v>99</v>
      </c>
      <c r="N1" s="554" t="s">
        <v>100</v>
      </c>
      <c r="O1" s="563" t="s">
        <v>34</v>
      </c>
      <c r="P1" s="534" t="s">
        <v>211</v>
      </c>
      <c r="Q1" s="534"/>
      <c r="R1" s="534"/>
      <c r="S1" s="558" t="s">
        <v>86</v>
      </c>
      <c r="T1" s="529" t="s">
        <v>212</v>
      </c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29" t="s">
        <v>213</v>
      </c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29" t="s">
        <v>214</v>
      </c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/>
      <c r="CE1" s="530"/>
      <c r="CF1" s="529" t="s">
        <v>215</v>
      </c>
      <c r="CG1" s="530"/>
      <c r="CH1" s="530"/>
      <c r="CI1" s="530"/>
      <c r="CJ1" s="530"/>
      <c r="CK1" s="530"/>
      <c r="CL1" s="530"/>
      <c r="CM1" s="530"/>
      <c r="CN1" s="530"/>
      <c r="CO1" s="530"/>
      <c r="CP1" s="530"/>
      <c r="CQ1" s="530"/>
      <c r="CR1" s="530"/>
      <c r="CS1" s="530"/>
      <c r="CT1" s="530"/>
      <c r="CU1" s="530"/>
      <c r="CV1" s="530"/>
      <c r="CW1" s="530"/>
      <c r="CX1" s="530"/>
      <c r="CY1" s="530"/>
      <c r="CZ1" s="539" t="s">
        <v>216</v>
      </c>
      <c r="DA1" s="540"/>
      <c r="DB1" s="541"/>
      <c r="DC1" s="545"/>
      <c r="DD1" s="547" t="s">
        <v>217</v>
      </c>
      <c r="DE1" s="548"/>
      <c r="DF1" s="548"/>
      <c r="DG1" s="548"/>
      <c r="DH1" s="548"/>
      <c r="DI1" s="548"/>
      <c r="DJ1" s="548"/>
      <c r="DK1" s="548"/>
      <c r="DL1" s="551" t="s">
        <v>218</v>
      </c>
      <c r="DM1" s="552"/>
      <c r="DN1" s="552"/>
      <c r="DO1" s="553"/>
      <c r="DP1" s="551" t="s">
        <v>219</v>
      </c>
      <c r="DQ1" s="552"/>
      <c r="DR1" s="552"/>
      <c r="DS1" s="553"/>
      <c r="DU1" s="533" t="s">
        <v>220</v>
      </c>
      <c r="DV1" s="534"/>
      <c r="DW1" s="534"/>
      <c r="DX1" s="534"/>
      <c r="DY1" s="534"/>
      <c r="DZ1" s="534"/>
    </row>
    <row r="2" spans="1:133" customFormat="1" ht="18" thickBot="1" x14ac:dyDescent="0.3">
      <c r="A2" s="120"/>
      <c r="B2" s="120"/>
      <c r="C2" s="120"/>
      <c r="D2" s="534"/>
      <c r="E2" s="534"/>
      <c r="F2" s="534"/>
      <c r="G2" s="534"/>
      <c r="H2" s="534"/>
      <c r="I2" s="534"/>
      <c r="J2" s="534"/>
      <c r="K2" s="507"/>
      <c r="L2" s="561"/>
      <c r="M2" s="555"/>
      <c r="N2" s="555"/>
      <c r="O2" s="564"/>
      <c r="P2" s="534"/>
      <c r="Q2" s="534"/>
      <c r="R2" s="534"/>
      <c r="S2" s="558"/>
      <c r="T2" s="531" t="s">
        <v>221</v>
      </c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38"/>
      <c r="AF2" s="521" t="s">
        <v>222</v>
      </c>
      <c r="AG2" s="522"/>
      <c r="AH2" s="522"/>
      <c r="AI2" s="522"/>
      <c r="AJ2" s="522"/>
      <c r="AK2" s="522"/>
      <c r="AL2" s="522"/>
      <c r="AM2" s="522"/>
      <c r="AN2" s="522"/>
      <c r="AO2" s="522"/>
      <c r="AP2" s="531" t="s">
        <v>221</v>
      </c>
      <c r="AQ2" s="522"/>
      <c r="AR2" s="522"/>
      <c r="AS2" s="522"/>
      <c r="AT2" s="522"/>
      <c r="AU2" s="522"/>
      <c r="AV2" s="522"/>
      <c r="AW2" s="522"/>
      <c r="AX2" s="522"/>
      <c r="AY2" s="522"/>
      <c r="AZ2" s="522"/>
      <c r="BA2" s="538"/>
      <c r="BB2" s="521" t="s">
        <v>222</v>
      </c>
      <c r="BC2" s="522"/>
      <c r="BD2" s="522"/>
      <c r="BE2" s="522"/>
      <c r="BF2" s="522"/>
      <c r="BG2" s="522"/>
      <c r="BH2" s="522"/>
      <c r="BI2" s="522"/>
      <c r="BJ2" s="522"/>
      <c r="BK2" s="522"/>
      <c r="BL2" s="531" t="s">
        <v>221</v>
      </c>
      <c r="BM2" s="522"/>
      <c r="BN2" s="522"/>
      <c r="BO2" s="522"/>
      <c r="BP2" s="522"/>
      <c r="BQ2" s="522"/>
      <c r="BR2" s="522"/>
      <c r="BS2" s="522"/>
      <c r="BT2" s="522"/>
      <c r="BU2" s="522"/>
      <c r="BV2" s="521" t="s">
        <v>222</v>
      </c>
      <c r="BW2" s="522"/>
      <c r="BX2" s="522"/>
      <c r="BY2" s="522"/>
      <c r="BZ2" s="522"/>
      <c r="CA2" s="522"/>
      <c r="CB2" s="522"/>
      <c r="CC2" s="522"/>
      <c r="CD2" s="522"/>
      <c r="CE2" s="522"/>
      <c r="CF2" s="531" t="s">
        <v>221</v>
      </c>
      <c r="CG2" s="522"/>
      <c r="CH2" s="522"/>
      <c r="CI2" s="522"/>
      <c r="CJ2" s="522"/>
      <c r="CK2" s="522"/>
      <c r="CL2" s="522"/>
      <c r="CM2" s="522"/>
      <c r="CN2" s="522"/>
      <c r="CO2" s="522"/>
      <c r="CP2" s="521" t="s">
        <v>222</v>
      </c>
      <c r="CQ2" s="522"/>
      <c r="CR2" s="522"/>
      <c r="CS2" s="522"/>
      <c r="CT2" s="522"/>
      <c r="CU2" s="522"/>
      <c r="CV2" s="522"/>
      <c r="CW2" s="522"/>
      <c r="CX2" s="522"/>
      <c r="CY2" s="522"/>
      <c r="CZ2" s="542"/>
      <c r="DA2" s="543"/>
      <c r="DB2" s="544"/>
      <c r="DC2" s="546"/>
      <c r="DD2" s="549"/>
      <c r="DE2" s="550"/>
      <c r="DF2" s="550"/>
      <c r="DG2" s="550"/>
      <c r="DH2" s="550"/>
      <c r="DI2" s="550"/>
      <c r="DJ2" s="550"/>
      <c r="DK2" s="550"/>
      <c r="DL2" s="542"/>
      <c r="DM2" s="543"/>
      <c r="DN2" s="543"/>
      <c r="DO2" s="544"/>
      <c r="DP2" s="542"/>
      <c r="DQ2" s="543"/>
      <c r="DR2" s="543"/>
      <c r="DS2" s="544"/>
      <c r="DU2" s="533"/>
      <c r="DV2" s="534"/>
      <c r="DW2" s="534"/>
      <c r="DX2" s="534"/>
      <c r="DY2" s="534"/>
      <c r="DZ2" s="534"/>
    </row>
    <row r="3" spans="1:133" customFormat="1" ht="60.75" customHeight="1" thickBot="1" x14ac:dyDescent="0.3">
      <c r="A3" s="121" t="s">
        <v>79</v>
      </c>
      <c r="B3" s="122" t="s">
        <v>223</v>
      </c>
      <c r="C3" s="122" t="s">
        <v>224</v>
      </c>
      <c r="D3" s="122" t="s">
        <v>225</v>
      </c>
      <c r="E3" s="122" t="s">
        <v>52</v>
      </c>
      <c r="F3" s="123" t="s">
        <v>226</v>
      </c>
      <c r="G3" s="500" t="s">
        <v>31</v>
      </c>
      <c r="H3" s="124" t="s">
        <v>29</v>
      </c>
      <c r="I3" s="122" t="s">
        <v>54</v>
      </c>
      <c r="J3" s="122" t="s">
        <v>53</v>
      </c>
      <c r="K3" s="507"/>
      <c r="L3" s="561"/>
      <c r="M3" s="555"/>
      <c r="N3" s="555"/>
      <c r="O3" s="564"/>
      <c r="P3" s="556" t="s">
        <v>227</v>
      </c>
      <c r="Q3" s="556" t="s">
        <v>228</v>
      </c>
      <c r="R3" s="565" t="s">
        <v>98</v>
      </c>
      <c r="S3" s="558"/>
      <c r="T3" s="514" t="str">
        <f>'إختيار المقررات'!BN6</f>
        <v>أصول المحاسبة  (1)</v>
      </c>
      <c r="U3" s="515"/>
      <c r="V3" s="515" t="str">
        <f>'إختيار المقررات'!BN7</f>
        <v xml:space="preserve">الرياضيات المالية والادارية </v>
      </c>
      <c r="W3" s="515"/>
      <c r="X3" s="515" t="str">
        <f>'إختيار المقررات'!BN8</f>
        <v>مبادئ الادارة  (1)</v>
      </c>
      <c r="Y3" s="515"/>
      <c r="Z3" s="515" t="str">
        <f>'إختيار المقررات'!BN9</f>
        <v xml:space="preserve">المدخل الى القانون </v>
      </c>
      <c r="AA3" s="515"/>
      <c r="AB3" s="515" t="str">
        <f>'إختيار المقررات'!BN10</f>
        <v xml:space="preserve">تقنيات الحاسوب </v>
      </c>
      <c r="AC3" s="515"/>
      <c r="AD3" s="515" t="str">
        <f>'إختيار المقررات'!BN11</f>
        <v>اللغة الإنكليزية (1)</v>
      </c>
      <c r="AE3" s="532"/>
      <c r="AF3" s="504" t="str">
        <f>'إختيار المقررات'!BN13</f>
        <v>أصول المحاسبة (2)</v>
      </c>
      <c r="AG3" s="505"/>
      <c r="AH3" s="505" t="str">
        <f>'إختيار المقررات'!BN14</f>
        <v xml:space="preserve">اساليب كمية في الادارة </v>
      </c>
      <c r="AI3" s="505"/>
      <c r="AJ3" s="505" t="str">
        <f>'إختيار المقررات'!BN15</f>
        <v>مبادئ الادارة  (2)</v>
      </c>
      <c r="AK3" s="505"/>
      <c r="AL3" s="505" t="str">
        <f>'إختيار المقررات'!BN16</f>
        <v>دراسات تجارية باللغة الإنكليزية</v>
      </c>
      <c r="AM3" s="505"/>
      <c r="AN3" s="505" t="str">
        <f>'إختيار المقررات'!BN17</f>
        <v xml:space="preserve">اقتصاد كلي </v>
      </c>
      <c r="AO3" s="505"/>
      <c r="AP3" s="514" t="str">
        <f>'إختيار المقررات'!BN19</f>
        <v xml:space="preserve">محاسبة شركات الاشخاص </v>
      </c>
      <c r="AQ3" s="515"/>
      <c r="AR3" s="515" t="str">
        <f>'إختيار المقررات'!BN20</f>
        <v xml:space="preserve">ادارة مشتريات ومخازن </v>
      </c>
      <c r="AS3" s="515"/>
      <c r="AT3" s="515" t="str">
        <f>'إختيار المقررات'!BN21</f>
        <v xml:space="preserve">الادارة المالية </v>
      </c>
      <c r="AU3" s="515"/>
      <c r="AV3" s="515" t="str">
        <f>'إختيار المقررات'!BN22</f>
        <v xml:space="preserve">القانون التجاري </v>
      </c>
      <c r="AW3" s="515"/>
      <c r="AX3" s="515" t="str">
        <f>'إختيار المقررات'!BN23</f>
        <v>التمويل باللغة الإنكليزية</v>
      </c>
      <c r="AY3" s="515"/>
      <c r="AZ3" s="515" t="str">
        <f>'إختيار المقررات'!BN24</f>
        <v>اللغة الإنكليزية (2)</v>
      </c>
      <c r="BA3" s="532"/>
      <c r="BB3" s="504" t="str">
        <f>'إختيار المقررات'!BN26</f>
        <v xml:space="preserve">محاسبة شركات الاموال </v>
      </c>
      <c r="BC3" s="505"/>
      <c r="BD3" s="505" t="str">
        <f>'إختيار المقررات'!BN27</f>
        <v xml:space="preserve">المالية العامة </v>
      </c>
      <c r="BE3" s="505"/>
      <c r="BF3" s="505" t="str">
        <f>'إختيار المقررات'!BN28</f>
        <v xml:space="preserve">ادارة الانتاج </v>
      </c>
      <c r="BG3" s="505"/>
      <c r="BH3" s="505" t="str">
        <f>'إختيار المقررات'!BN29</f>
        <v xml:space="preserve">الاقتصاد الجزئي </v>
      </c>
      <c r="BI3" s="505"/>
      <c r="BJ3" s="505" t="str">
        <f>'إختيار المقررات'!BN30</f>
        <v xml:space="preserve">مبادئ الاحصاء </v>
      </c>
      <c r="BK3" s="505"/>
      <c r="BL3" s="514" t="str">
        <f>'إختيار المقررات'!BN32</f>
        <v>مبادئ التكاليف (1)</v>
      </c>
      <c r="BM3" s="515"/>
      <c r="BN3" s="515" t="str">
        <f>'إختيار المقررات'!BN33</f>
        <v xml:space="preserve">نظم المعلومات المحاسبية </v>
      </c>
      <c r="BO3" s="515"/>
      <c r="BP3" s="515" t="str">
        <f>'إختيار المقررات'!BN34</f>
        <v>محاسبة خاصة  (1)</v>
      </c>
      <c r="BQ3" s="515"/>
      <c r="BR3" s="515" t="str">
        <f>'إختيار المقررات'!BN35</f>
        <v xml:space="preserve">محاسبة منشات مالية </v>
      </c>
      <c r="BS3" s="515"/>
      <c r="BT3" s="515" t="str">
        <f>'إختيار المقررات'!BN36</f>
        <v xml:space="preserve">محاسبة حكومية </v>
      </c>
      <c r="BU3" s="515"/>
      <c r="BV3" s="504" t="str">
        <f>'إختيار المقررات'!BN38</f>
        <v>مبادئ التكاليف (2)</v>
      </c>
      <c r="BW3" s="505"/>
      <c r="BX3" s="505" t="str">
        <f>'إختيار المقررات'!BN39</f>
        <v>تحليل مالي باللغة الإنكليزية</v>
      </c>
      <c r="BY3" s="505"/>
      <c r="BZ3" s="505" t="str">
        <f>'إختيار المقررات'!BN40</f>
        <v>محاسبة خاصة (2)</v>
      </c>
      <c r="CA3" s="505"/>
      <c r="CB3" s="505" t="str">
        <f>'إختيار المقررات'!BN41</f>
        <v xml:space="preserve">نظرية المحاسبة </v>
      </c>
      <c r="CC3" s="505"/>
      <c r="CD3" s="505" t="str">
        <f>'إختيار المقررات'!BN42</f>
        <v xml:space="preserve">محاسبة ضريبية </v>
      </c>
      <c r="CE3" s="505"/>
      <c r="CF3" s="514" t="str">
        <f>'إختيار المقررات'!BN44</f>
        <v>تدقيق حسابات (1)</v>
      </c>
      <c r="CG3" s="515"/>
      <c r="CH3" s="515" t="str">
        <f>'إختيار المقررات'!BN45</f>
        <v xml:space="preserve">محاسبة ادارية </v>
      </c>
      <c r="CI3" s="515"/>
      <c r="CJ3" s="515" t="str">
        <f>'إختيار المقررات'!BN46</f>
        <v>محاسبة دولية باللغة الإنكليزية</v>
      </c>
      <c r="CK3" s="515"/>
      <c r="CL3" s="515" t="str">
        <f>'إختيار المقررات'!BN47</f>
        <v xml:space="preserve">برمجيات تطبيقية في المحاسبة </v>
      </c>
      <c r="CM3" s="515"/>
      <c r="CN3" s="515" t="str">
        <f>'إختيار المقررات'!BN48</f>
        <v xml:space="preserve">محاسبة زراعية </v>
      </c>
      <c r="CO3" s="515"/>
      <c r="CP3" s="504" t="str">
        <f>'إختيار المقررات'!BN50</f>
        <v>تدقيق حسابات (2)</v>
      </c>
      <c r="CQ3" s="505"/>
      <c r="CR3" s="505" t="str">
        <f>'إختيار المقررات'!BN51</f>
        <v xml:space="preserve">محاسبة متقدمة </v>
      </c>
      <c r="CS3" s="505"/>
      <c r="CT3" s="505" t="str">
        <f>'إختيار المقررات'!BN52</f>
        <v xml:space="preserve">محاسبة البترول </v>
      </c>
      <c r="CU3" s="505"/>
      <c r="CV3" s="505" t="str">
        <f>'إختيار المقررات'!BN53</f>
        <v xml:space="preserve">مشكلات محاسبية معاصرة </v>
      </c>
      <c r="CW3" s="505"/>
      <c r="CX3" s="505" t="str">
        <f>'إختيار المقررات'!BN54</f>
        <v>دراسات محاسبية باللغة الإنكليزية</v>
      </c>
      <c r="CY3" s="505"/>
      <c r="CZ3" s="512" t="s">
        <v>229</v>
      </c>
      <c r="DA3" s="510" t="s">
        <v>104</v>
      </c>
      <c r="DB3" s="523" t="s">
        <v>230</v>
      </c>
      <c r="DC3" s="495" t="s">
        <v>102</v>
      </c>
      <c r="DD3" s="520" t="s">
        <v>231</v>
      </c>
      <c r="DE3" s="525" t="s">
        <v>232</v>
      </c>
      <c r="DF3" s="497" t="s">
        <v>112</v>
      </c>
      <c r="DG3" s="497" t="s">
        <v>118</v>
      </c>
      <c r="DH3" s="497" t="s">
        <v>205</v>
      </c>
      <c r="DI3" s="497" t="s">
        <v>233</v>
      </c>
      <c r="DJ3" s="528" t="s">
        <v>131</v>
      </c>
      <c r="DK3" s="528" t="s">
        <v>133</v>
      </c>
      <c r="DL3" s="526" t="s">
        <v>234</v>
      </c>
      <c r="DM3" s="516" t="s">
        <v>235</v>
      </c>
      <c r="DN3" s="516" t="s">
        <v>236</v>
      </c>
      <c r="DO3" s="508" t="s">
        <v>237</v>
      </c>
      <c r="DP3" s="498" t="s">
        <v>90</v>
      </c>
      <c r="DQ3" s="502" t="s">
        <v>89</v>
      </c>
      <c r="DR3" s="502" t="s">
        <v>88</v>
      </c>
      <c r="DS3" s="493" t="s">
        <v>87</v>
      </c>
      <c r="DT3" s="493" t="s">
        <v>238</v>
      </c>
      <c r="DU3" s="533"/>
      <c r="DV3" s="534"/>
      <c r="DW3" s="534"/>
      <c r="DX3" s="534"/>
      <c r="DY3" s="534"/>
      <c r="DZ3" s="534"/>
    </row>
    <row r="4" spans="1:133" s="79" customFormat="1" ht="24.9" customHeight="1" thickBot="1" x14ac:dyDescent="0.3">
      <c r="A4" s="15" t="s">
        <v>79</v>
      </c>
      <c r="B4" s="16" t="s">
        <v>223</v>
      </c>
      <c r="C4" s="16" t="s">
        <v>224</v>
      </c>
      <c r="D4" s="16" t="s">
        <v>225</v>
      </c>
      <c r="E4" s="16" t="s">
        <v>52</v>
      </c>
      <c r="F4" s="17" t="s">
        <v>226</v>
      </c>
      <c r="G4" s="501"/>
      <c r="H4" s="16"/>
      <c r="I4" s="16" t="s">
        <v>54</v>
      </c>
      <c r="J4" s="16" t="s">
        <v>53</v>
      </c>
      <c r="K4" s="507"/>
      <c r="L4" s="562"/>
      <c r="M4" s="555"/>
      <c r="N4" s="555"/>
      <c r="O4" s="564"/>
      <c r="P4" s="557"/>
      <c r="Q4" s="557"/>
      <c r="R4" s="566"/>
      <c r="S4" s="559"/>
      <c r="T4" s="518">
        <v>1</v>
      </c>
      <c r="U4" s="519"/>
      <c r="V4" s="518">
        <v>2</v>
      </c>
      <c r="W4" s="519"/>
      <c r="X4" s="518">
        <v>3</v>
      </c>
      <c r="Y4" s="519"/>
      <c r="Z4" s="518">
        <v>4</v>
      </c>
      <c r="AA4" s="519"/>
      <c r="AB4" s="518">
        <v>5</v>
      </c>
      <c r="AC4" s="519"/>
      <c r="AD4" s="518">
        <v>102</v>
      </c>
      <c r="AE4" s="519"/>
      <c r="AF4" s="518">
        <v>6</v>
      </c>
      <c r="AG4" s="519"/>
      <c r="AH4" s="518">
        <v>7</v>
      </c>
      <c r="AI4" s="519"/>
      <c r="AJ4" s="518">
        <v>8</v>
      </c>
      <c r="AK4" s="519"/>
      <c r="AL4" s="518">
        <v>9</v>
      </c>
      <c r="AM4" s="519"/>
      <c r="AN4" s="518">
        <v>10</v>
      </c>
      <c r="AO4" s="519"/>
      <c r="AP4" s="518">
        <v>11</v>
      </c>
      <c r="AQ4" s="519"/>
      <c r="AR4" s="518">
        <v>12</v>
      </c>
      <c r="AS4" s="519"/>
      <c r="AT4" s="518">
        <v>13</v>
      </c>
      <c r="AU4" s="519"/>
      <c r="AV4" s="518">
        <v>14</v>
      </c>
      <c r="AW4" s="519"/>
      <c r="AX4" s="518">
        <v>15</v>
      </c>
      <c r="AY4" s="519"/>
      <c r="AZ4" s="518">
        <v>302</v>
      </c>
      <c r="BA4" s="519"/>
      <c r="BB4" s="518">
        <v>16</v>
      </c>
      <c r="BC4" s="519"/>
      <c r="BD4" s="518">
        <v>17</v>
      </c>
      <c r="BE4" s="519"/>
      <c r="BF4" s="518">
        <v>18</v>
      </c>
      <c r="BG4" s="519"/>
      <c r="BH4" s="518">
        <v>19</v>
      </c>
      <c r="BI4" s="519"/>
      <c r="BJ4" s="518">
        <v>20</v>
      </c>
      <c r="BK4" s="519"/>
      <c r="BL4" s="518">
        <v>21</v>
      </c>
      <c r="BM4" s="519"/>
      <c r="BN4" s="518">
        <v>22</v>
      </c>
      <c r="BO4" s="519"/>
      <c r="BP4" s="518">
        <v>23</v>
      </c>
      <c r="BQ4" s="519"/>
      <c r="BR4" s="518">
        <v>24</v>
      </c>
      <c r="BS4" s="519"/>
      <c r="BT4" s="518">
        <v>25</v>
      </c>
      <c r="BU4" s="519"/>
      <c r="BV4" s="518">
        <v>26</v>
      </c>
      <c r="BW4" s="519"/>
      <c r="BX4" s="518">
        <v>27</v>
      </c>
      <c r="BY4" s="519"/>
      <c r="BZ4" s="518">
        <v>28</v>
      </c>
      <c r="CA4" s="519"/>
      <c r="CB4" s="518">
        <v>29</v>
      </c>
      <c r="CC4" s="519"/>
      <c r="CD4" s="518">
        <v>30</v>
      </c>
      <c r="CE4" s="519"/>
      <c r="CF4" s="518">
        <v>31</v>
      </c>
      <c r="CG4" s="519"/>
      <c r="CH4" s="518">
        <v>32</v>
      </c>
      <c r="CI4" s="519"/>
      <c r="CJ4" s="518">
        <v>33</v>
      </c>
      <c r="CK4" s="519"/>
      <c r="CL4" s="518">
        <v>34</v>
      </c>
      <c r="CM4" s="519"/>
      <c r="CN4" s="518">
        <v>35</v>
      </c>
      <c r="CO4" s="519"/>
      <c r="CP4" s="518">
        <v>36</v>
      </c>
      <c r="CQ4" s="519"/>
      <c r="CR4" s="518">
        <v>37</v>
      </c>
      <c r="CS4" s="519"/>
      <c r="CT4" s="518">
        <v>38</v>
      </c>
      <c r="CU4" s="519"/>
      <c r="CV4" s="518">
        <v>39</v>
      </c>
      <c r="CW4" s="519"/>
      <c r="CX4" s="518">
        <v>40</v>
      </c>
      <c r="CY4" s="519"/>
      <c r="CZ4" s="513"/>
      <c r="DA4" s="511"/>
      <c r="DB4" s="524"/>
      <c r="DC4" s="496"/>
      <c r="DD4" s="520"/>
      <c r="DE4" s="525"/>
      <c r="DF4" s="497"/>
      <c r="DG4" s="497"/>
      <c r="DH4" s="497"/>
      <c r="DI4" s="497"/>
      <c r="DJ4" s="528"/>
      <c r="DK4" s="528"/>
      <c r="DL4" s="527"/>
      <c r="DM4" s="517"/>
      <c r="DN4" s="517"/>
      <c r="DO4" s="509"/>
      <c r="DP4" s="499"/>
      <c r="DQ4" s="503"/>
      <c r="DR4" s="503"/>
      <c r="DS4" s="494"/>
      <c r="DT4" s="494"/>
      <c r="DU4" s="535"/>
      <c r="DV4" s="536"/>
      <c r="DW4" s="536"/>
      <c r="DX4" s="536"/>
      <c r="DY4" s="536"/>
      <c r="DZ4" s="536"/>
      <c r="EC4" s="79" t="s">
        <v>239</v>
      </c>
    </row>
    <row r="5" spans="1:133" s="138" customFormat="1" ht="24.9" customHeight="1" x14ac:dyDescent="0.65">
      <c r="A5" s="125">
        <f>'إختيار المقررات'!D1</f>
        <v>0</v>
      </c>
      <c r="B5" s="125" t="str">
        <f>'إختيار المقررات'!J1</f>
        <v/>
      </c>
      <c r="C5" s="125" t="e">
        <f>'إختيار المقررات'!P1</f>
        <v>#N/A</v>
      </c>
      <c r="D5" s="125" t="e">
        <f>'إختيار المقررات'!V1</f>
        <v>#N/A</v>
      </c>
      <c r="E5" s="125" t="e">
        <f>'إختيار المقررات'!AH1</f>
        <v>#N/A</v>
      </c>
      <c r="F5" s="126" t="e">
        <f>'إختيار المقررات'!AB1</f>
        <v>#N/A</v>
      </c>
      <c r="G5" s="125" t="e">
        <f>'إختيار المقررات'!AB3</f>
        <v>#N/A</v>
      </c>
      <c r="H5" s="127" t="e">
        <f>'إختيار المقررات'!P3</f>
        <v>#N/A</v>
      </c>
      <c r="I5" s="125" t="e">
        <f>'إختيار المقررات'!D3</f>
        <v>#N/A</v>
      </c>
      <c r="J5" s="128" t="e">
        <f>'إختيار المقررات'!J3</f>
        <v>#N/A</v>
      </c>
      <c r="K5" s="129" t="str">
        <f>'إختيار المقررات'!V3</f>
        <v/>
      </c>
      <c r="L5" s="129" t="e">
        <f>'إختيار المقررات'!AH3</f>
        <v>#N/A</v>
      </c>
      <c r="M5" s="129">
        <f>'إختيار المقررات'!V4</f>
        <v>0</v>
      </c>
      <c r="N5" s="182">
        <f>'إختيار المقررات'!AB4</f>
        <v>0</v>
      </c>
      <c r="O5" s="128">
        <f>'إختيار المقررات'!AH4</f>
        <v>0</v>
      </c>
      <c r="P5" s="130" t="e">
        <f>'إختيار المقررات'!D4</f>
        <v>#N/A</v>
      </c>
      <c r="Q5" s="125" t="e">
        <f>'إختيار المقررات'!J4</f>
        <v>#N/A</v>
      </c>
      <c r="R5" s="128" t="e">
        <f>'إختيار المقررات'!P4</f>
        <v>#N/A</v>
      </c>
      <c r="S5" s="131" t="e">
        <f>'إختيار المقررات'!D2</f>
        <v>#N/A</v>
      </c>
      <c r="T5" s="132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133" t="e">
        <f>IF(VLOOKUP(T3,'إختيار المقررات'!$BN$5:$BR$54,5,0)="","",VLOOKUP(T3,'إختيار المقررات'!$BN$5:$BR$54,5,0))</f>
        <v>#N/A</v>
      </c>
      <c r="V5" s="132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133" t="e">
        <f>IF(VLOOKUP(V3,'إختيار المقررات'!$BN$5:$BR$54,5,0)="","",VLOOKUP(V3,'إختيار المقررات'!$BN$5:$BR$54,5,0))</f>
        <v>#N/A</v>
      </c>
      <c r="X5" s="132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133" t="e">
        <f>IF(VLOOKUP(X3,'إختيار المقررات'!$BN$5:$BR$54,5,0)="","",VLOOKUP(X3,'إختيار المقررات'!$BN$5:$BR$54,5,0))</f>
        <v>#N/A</v>
      </c>
      <c r="Z5" s="132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133" t="e">
        <f>IF(VLOOKUP(Z3,'إختيار المقررات'!$BN$5:$BR$54,5,0)="","",VLOOKUP(Z3,'إختيار المقررات'!$BN$5:$BR$54,5,0))</f>
        <v>#N/A</v>
      </c>
      <c r="AB5" s="132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133" t="e">
        <f>IF(VLOOKUP(AB3,'إختيار المقررات'!$BN$5:$BR$54,5,0)="","",VLOOKUP(AB3,'إختيار المقررات'!$BN$5:$BR$54,5,0))</f>
        <v>#N/A</v>
      </c>
      <c r="AD5" s="132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133" t="e">
        <f>IF(VLOOKUP(AD3,'إختيار المقررات'!$BN$5:$BR$54,5,0)="","",VLOOKUP(AD3,'إختيار المقررات'!$BN$5:$BR$54,5,0))</f>
        <v>#N/A</v>
      </c>
      <c r="AF5" s="134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135" t="e">
        <f>IF(VLOOKUP(AF3,'إختيار المقررات'!$BN$5:$BR$54,5,0)="","",VLOOKUP(AF3,'إختيار المقررات'!$BN$5:$BR$54,5,0))</f>
        <v>#N/A</v>
      </c>
      <c r="AH5" s="136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133" t="e">
        <f>IF(VLOOKUP(AH3,'إختيار المقررات'!$BN$5:$BR$54,5,0)="","",VLOOKUP(AH3,'إختيار المقررات'!$BN$5:$BR$54,5,0))</f>
        <v>#N/A</v>
      </c>
      <c r="AJ5" s="134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133" t="e">
        <f>IF(VLOOKUP(AJ3,'إختيار المقررات'!$BN$5:$BR$54,5,0)="","",VLOOKUP(AJ3,'إختيار المقررات'!$BN$5:$BR$54,5,0))</f>
        <v>#N/A</v>
      </c>
      <c r="AL5" s="134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133" t="e">
        <f>IF(VLOOKUP(AL3,'إختيار المقررات'!$BN$5:$BR$54,5,0)="","",VLOOKUP(AL3,'إختيار المقررات'!$BN$5:$BR$54,5,0))</f>
        <v>#N/A</v>
      </c>
      <c r="AN5" s="134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133" t="e">
        <f>IF(VLOOKUP(AN3,'إختيار المقررات'!$BN$5:$BR$54,5,0)="","",VLOOKUP(AN3,'إختيار المقررات'!$BN$5:$BR$54,5,0))</f>
        <v>#N/A</v>
      </c>
      <c r="AP5" s="134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133" t="e">
        <f>IF(VLOOKUP(AP3,'إختيار المقررات'!$BN$5:$BR$54,5,0)="","",VLOOKUP(AP3,'إختيار المقررات'!$BN$5:$BR$54,5,0))</f>
        <v>#N/A</v>
      </c>
      <c r="AR5" s="134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137" t="e">
        <f>IF(VLOOKUP(AR3,'إختيار المقررات'!$BN$5:$BR$54,5,0)="","",VLOOKUP(AR3,'إختيار المقررات'!$BN$5:$BR$54,5,0))</f>
        <v>#N/A</v>
      </c>
      <c r="AT5" s="132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133" t="e">
        <f>IF(VLOOKUP(AT3,'إختيار المقررات'!$BN$5:$BR$54,5,0)="","",VLOOKUP(AT3,'إختيار المقررات'!$BN$5:$BR$54,5,0))</f>
        <v>#N/A</v>
      </c>
      <c r="AV5" s="134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133" t="e">
        <f>IF(VLOOKUP(AV3,'إختيار المقررات'!$BN$5:$BR$54,5,0)="","",VLOOKUP(AV3,'إختيار المقررات'!$BN$5:$BR$54,5,0))</f>
        <v>#N/A</v>
      </c>
      <c r="AX5" s="133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133" t="e">
        <f>IF(VLOOKUP(AX3,'إختيار المقررات'!$BN$5:$BR$54,5,0)="","",VLOOKUP(AX3,'إختيار المقررات'!$BN$5:$BR$54,5,0))</f>
        <v>#N/A</v>
      </c>
      <c r="AZ5" s="134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133" t="e">
        <f>IF(VLOOKUP(AZ3,'إختيار المقررات'!$BN$5:$BR$54,5,0)="","",VLOOKUP(AZ3,'إختيار المقررات'!$BN$5:$BR$54,5,0))</f>
        <v>#N/A</v>
      </c>
      <c r="BB5" s="134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133" t="e">
        <f>IF(VLOOKUP(BB3,'إختيار المقررات'!$BN$5:$BR$54,5,0)="","",VLOOKUP(BB3,'إختيار المقررات'!$BN$5:$BR$54,5,0))</f>
        <v>#N/A</v>
      </c>
      <c r="BD5" s="134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133" t="e">
        <f>IF(VLOOKUP(BD3,'إختيار المقررات'!$BN$5:$BR$54,5,0)="","",VLOOKUP(BD3,'إختيار المقررات'!$BN$5:$BR$54,5,0))</f>
        <v>#N/A</v>
      </c>
      <c r="BF5" s="134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135" t="e">
        <f>IF(VLOOKUP(BF3,'إختيار المقررات'!$BN$5:$BR$54,5,0)="","",VLOOKUP(BF3,'إختيار المقررات'!$BN$5:$BR$54,5,0))</f>
        <v>#N/A</v>
      </c>
      <c r="BH5" s="136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133" t="e">
        <f>IF(VLOOKUP(BH3,'إختيار المقررات'!$BN$5:$BR$54,5,0)="","",VLOOKUP(BH3,'إختيار المقررات'!$BN$5:$BR$54,5,0))</f>
        <v>#N/A</v>
      </c>
      <c r="BJ5" s="134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133" t="e">
        <f>IF(VLOOKUP(BJ3,'إختيار المقررات'!$BN$5:$BR$54,5,0)="","",VLOOKUP(BJ3,'إختيار المقررات'!$BN$5:$BR$54,5,0))</f>
        <v>#N/A</v>
      </c>
      <c r="BL5" s="134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133" t="e">
        <f>IF(VLOOKUP(BL3,'إختيار المقررات'!$BN$5:$BR$54,5,0)="","",VLOOKUP(BL3,'إختيار المقررات'!$BN$5:$BR$54,5,0))</f>
        <v>#N/A</v>
      </c>
      <c r="BN5" s="134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133" t="e">
        <f>IF(VLOOKUP(BN3,'إختيار المقررات'!$BN$5:$BR$54,5,0)="","",VLOOKUP(BN3,'إختيار المقررات'!$BN$5:$BR$54,5,0))</f>
        <v>#N/A</v>
      </c>
      <c r="BP5" s="134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133" t="e">
        <f>IF(VLOOKUP(BP3,'إختيار المقررات'!$BN$5:$BR$54,5,0)="","",VLOOKUP(BP3,'إختيار المقررات'!$BN$5:$BR$54,5,0))</f>
        <v>#N/A</v>
      </c>
      <c r="BR5" s="134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137" t="e">
        <f>IF(VLOOKUP(BR3,'إختيار المقررات'!$BN$5:$BR$54,5,0)="","",VLOOKUP(BR3,'إختيار المقررات'!$BN$5:$BR$54,5,0))</f>
        <v>#N/A</v>
      </c>
      <c r="BT5" s="132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133" t="e">
        <f>IF(VLOOKUP(BT3,'إختيار المقررات'!$BN$5:$BR$54,5,0)="","",VLOOKUP(BT3,'إختيار المقررات'!$BN$5:$BR$54,5,0))</f>
        <v>#N/A</v>
      </c>
      <c r="BV5" s="134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133" t="e">
        <f>IF(VLOOKUP(BV3,'إختيار المقررات'!$BN$5:$BR$54,5,0)="","",VLOOKUP(BV3,'إختيار المقررات'!$BN$5:$BR$54,5,0))</f>
        <v>#N/A</v>
      </c>
      <c r="BX5" s="134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133" t="e">
        <f>IF(VLOOKUP(BX3,'إختيار المقررات'!$BN$5:$BR$54,5,0)="","",VLOOKUP(BX3,'إختيار المقررات'!$BN$5:$BR$54,5,0))</f>
        <v>#N/A</v>
      </c>
      <c r="BZ5" s="134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133" t="e">
        <f>IF(VLOOKUP(BZ3,'إختيار المقررات'!$BN$5:$BR$54,5,0)="","",VLOOKUP(BZ3,'إختيار المقررات'!$BN$5:$BR$54,5,0))</f>
        <v>#N/A</v>
      </c>
      <c r="CB5" s="134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133" t="e">
        <f>IF(VLOOKUP(CB3,'إختيار المقررات'!$BN$5:$BR$54,5,0)="","",VLOOKUP(CB3,'إختيار المقررات'!$BN$5:$BR$54,5,0))</f>
        <v>#N/A</v>
      </c>
      <c r="CD5" s="134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135" t="e">
        <f>IF(VLOOKUP(CD3,'إختيار المقررات'!$BN$5:$BR$54,5,0)="","",VLOOKUP(CD3,'إختيار المقررات'!$BN$5:$BR$54,5,0))</f>
        <v>#N/A</v>
      </c>
      <c r="CF5" s="136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133" t="e">
        <f>IF(VLOOKUP(CF3,'إختيار المقررات'!$BN$5:$BR$54,5,0)="","",VLOOKUP(CF3,'إختيار المقررات'!$BN$5:$BR$54,5,0))</f>
        <v>#N/A</v>
      </c>
      <c r="CH5" s="134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133" t="e">
        <f>IF(VLOOKUP(CH3,'إختيار المقررات'!$BN$5:$BR$54,5,0)="","",VLOOKUP(CH3,'إختيار المقررات'!$BN$5:$BR$54,5,0))</f>
        <v>#N/A</v>
      </c>
      <c r="CJ5" s="134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133" t="e">
        <f>IF(VLOOKUP(CJ3,'إختيار المقررات'!$BN$5:$BR$54,5,0)="","",VLOOKUP(CJ3,'إختيار المقررات'!$BN$5:$BR$54,5,0))</f>
        <v>#N/A</v>
      </c>
      <c r="CL5" s="134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133" t="e">
        <f>IF(VLOOKUP(CL3,'إختيار المقررات'!$BN$5:$BR$54,5,0)="","",VLOOKUP(CL3,'إختيار المقررات'!$BN$5:$BR$54,5,0))</f>
        <v>#N/A</v>
      </c>
      <c r="CN5" s="134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133" t="e">
        <f>IF(VLOOKUP(CN3,'إختيار المقررات'!$BN$5:$BR$54,5,0)="","",VLOOKUP(CN3,'إختيار المقررات'!$BN$5:$BR$54,5,0))</f>
        <v>#N/A</v>
      </c>
      <c r="CP5" s="134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137" t="e">
        <f>IF(VLOOKUP(CP3,'إختيار المقررات'!$BN$5:$BR$54,5,0)="","",VLOOKUP(CP3,'إختيار المقررات'!$BN$5:$BR$54,5,0))</f>
        <v>#N/A</v>
      </c>
      <c r="CR5" s="132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133" t="e">
        <f>IF(VLOOKUP(CR3,'إختيار المقررات'!$BN$5:$BR$54,5,0)="","",VLOOKUP(CR3,'إختيار المقررات'!$BN$5:$BR$54,5,0))</f>
        <v>#N/A</v>
      </c>
      <c r="CT5" s="134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133" t="e">
        <f>IF(VLOOKUP(CT3,'إختيار المقررات'!$BN$5:$BR$54,5,0)="","",VLOOKUP(CT3,'إختيار المقررات'!$BN$5:$BR$54,5,0))</f>
        <v>#N/A</v>
      </c>
      <c r="CV5" s="134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133" t="e">
        <f>IF(VLOOKUP(CV3,'إختيار المقررات'!$BN$5:$BR$54,5,0)="","",VLOOKUP(CV3,'إختيار المقررات'!$BN$5:$BR$54,5,0))</f>
        <v>#N/A</v>
      </c>
      <c r="CX5" s="134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133" t="e">
        <f>IF(VLOOKUP(CX3,'إختيار المقررات'!$BN$5:$BR$54,5,0)="","",VLOOKUP(CX3,'إختيار المقررات'!$BN$5:$BR$54,5,0))</f>
        <v>#N/A</v>
      </c>
      <c r="CZ5" s="139" t="e">
        <f>'إختيار المقررات'!P5</f>
        <v>#N/A</v>
      </c>
      <c r="DA5" s="140" t="e">
        <f>'إختيار المقررات'!V5</f>
        <v>#N/A</v>
      </c>
      <c r="DB5" s="141" t="e">
        <f>'إختيار المقررات'!AB5</f>
        <v>#N/A</v>
      </c>
      <c r="DC5" s="142">
        <f>'إختيار المقررات'!D5</f>
        <v>0</v>
      </c>
      <c r="DD5" s="143">
        <f>'إختيار المقررات'!AH10</f>
        <v>0</v>
      </c>
      <c r="DE5" s="144">
        <f>'إختيار المقررات'!AH9</f>
        <v>0</v>
      </c>
      <c r="DF5" s="144" t="e">
        <f>'إختيار المقررات'!AH7</f>
        <v>#N/A</v>
      </c>
      <c r="DG5" s="144" t="e">
        <f>'إختيار المقررات'!AH8</f>
        <v>#N/A</v>
      </c>
      <c r="DH5" s="145" t="e">
        <f>'إختيار المقررات'!AH12</f>
        <v>#N/A</v>
      </c>
      <c r="DI5" s="144">
        <f>'إختيار المقررات'!AH13</f>
        <v>0</v>
      </c>
      <c r="DJ5" s="144" t="e">
        <f>'إختيار المقررات'!AH14</f>
        <v>#N/A</v>
      </c>
      <c r="DK5" s="144" t="e">
        <f>'إختيار المقررات'!AH15</f>
        <v>#N/A</v>
      </c>
      <c r="DL5" s="139">
        <f>'إختيار المقررات'!AH16</f>
        <v>0</v>
      </c>
      <c r="DM5" s="146">
        <f>'إختيار المقررات'!AH17</f>
        <v>0</v>
      </c>
      <c r="DN5" s="144">
        <f>'إختيار المقررات'!AH18</f>
        <v>0</v>
      </c>
      <c r="DO5" s="147">
        <f>SUM(DL5:DN5)</f>
        <v>0</v>
      </c>
      <c r="DP5" s="139">
        <f>'إختيار المقررات'!AB2</f>
        <v>0</v>
      </c>
      <c r="DQ5" s="140">
        <f>'إختيار المقررات'!V2</f>
        <v>0</v>
      </c>
      <c r="DR5" s="140">
        <f>'إختيار المقررات'!P2</f>
        <v>0</v>
      </c>
      <c r="DS5" s="147">
        <f>'إختيار المقررات'!G2</f>
        <v>0</v>
      </c>
      <c r="DT5" s="147" t="str">
        <f>'إختيار المقررات'!V10</f>
        <v>الإنكليزية</v>
      </c>
      <c r="DU5" s="147" t="str">
        <f>'إختيار المقررات'!V13</f>
        <v/>
      </c>
      <c r="DV5" s="147" t="str">
        <f>'إختيار المقررات'!V14</f>
        <v/>
      </c>
      <c r="DW5" s="147" t="str">
        <f>'إختيار المقررات'!V15</f>
        <v/>
      </c>
      <c r="DX5" s="147" t="str">
        <f>'إختيار المقررات'!V16</f>
        <v/>
      </c>
      <c r="DY5" s="147" t="str">
        <f>'إختيار المقررات'!V17</f>
        <v/>
      </c>
      <c r="DZ5" s="147" t="str">
        <f>'إختيار المقررات'!V18</f>
        <v/>
      </c>
      <c r="EA5" s="147" t="str">
        <f>'إختيار المقررات'!V19</f>
        <v/>
      </c>
      <c r="EB5" s="147" t="str">
        <f>'إختيار المقررات'!V20</f>
        <v/>
      </c>
      <c r="EC5" s="147" t="e">
        <f>'إدخال البيانات'!F1</f>
        <v>#N/A</v>
      </c>
    </row>
  </sheetData>
  <sheetProtection algorithmName="SHA-512" hashValue="EjPbfr5FJYfFENRdDUJI9VWtl+jrkIBy2bS00aRrSCkL5kkZxYFo0ohfoMloFGifOjfCuljK424J8delfCZklA==" saltValue="sV428Bs3xeP2QBPoaXFT1Q==" spinCount="100000" sheet="1" objects="1" scenarios="1"/>
  <mergeCells count="136"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</mergeCells>
  <conditionalFormatting sqref="A1:A2">
    <cfRule type="duplicateValues" dxfId="32" priority="3"/>
  </conditionalFormatting>
  <conditionalFormatting sqref="A5">
    <cfRule type="duplicateValues" dxfId="31" priority="1"/>
    <cfRule type="duplicateValues" dxfId="3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BM717"/>
  <sheetViews>
    <sheetView rightToLeft="1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6.19921875" defaultRowHeight="18" customHeight="1" x14ac:dyDescent="0.25"/>
  <cols>
    <col min="1" max="1" width="6.69921875" style="237" customWidth="1"/>
    <col min="2" max="2" width="6.19921875" style="239"/>
    <col min="3" max="44" width="6.19921875" style="237"/>
    <col min="45" max="45" width="20.69921875" style="237" bestFit="1" customWidth="1"/>
    <col min="46" max="46" width="7.59765625" style="237" customWidth="1"/>
    <col min="47" max="16384" width="6.19921875" style="237"/>
  </cols>
  <sheetData>
    <row r="1" spans="1:65" ht="18" customHeight="1" x14ac:dyDescent="0.25">
      <c r="A1" s="237">
        <v>1</v>
      </c>
      <c r="B1" s="239">
        <v>2</v>
      </c>
      <c r="C1" s="237">
        <v>3</v>
      </c>
      <c r="D1" s="238">
        <v>4</v>
      </c>
      <c r="E1" s="237">
        <v>5</v>
      </c>
      <c r="F1" s="238">
        <v>6</v>
      </c>
      <c r="G1" s="237">
        <v>7</v>
      </c>
      <c r="H1" s="238">
        <v>8</v>
      </c>
      <c r="I1" s="237">
        <v>9</v>
      </c>
      <c r="J1" s="238">
        <v>10</v>
      </c>
      <c r="K1" s="237">
        <v>11</v>
      </c>
      <c r="L1" s="238">
        <v>12</v>
      </c>
      <c r="M1" s="237">
        <v>13</v>
      </c>
      <c r="N1" s="238">
        <v>14</v>
      </c>
      <c r="O1" s="237">
        <v>15</v>
      </c>
      <c r="P1" s="238">
        <v>16</v>
      </c>
      <c r="Q1" s="237">
        <v>17</v>
      </c>
      <c r="R1" s="238">
        <v>18</v>
      </c>
      <c r="S1" s="237">
        <v>19</v>
      </c>
      <c r="T1" s="238">
        <v>20</v>
      </c>
      <c r="U1" s="237">
        <v>21</v>
      </c>
      <c r="V1" s="238">
        <v>22</v>
      </c>
      <c r="W1" s="237">
        <v>23</v>
      </c>
      <c r="X1" s="238">
        <v>24</v>
      </c>
      <c r="Y1" s="237">
        <v>25</v>
      </c>
      <c r="Z1" s="238">
        <v>26</v>
      </c>
      <c r="AA1" s="237">
        <v>27</v>
      </c>
      <c r="AB1" s="238">
        <v>28</v>
      </c>
      <c r="AC1" s="237">
        <v>29</v>
      </c>
      <c r="AD1" s="238">
        <v>30</v>
      </c>
      <c r="AE1" s="237">
        <v>31</v>
      </c>
      <c r="AF1" s="238">
        <v>32</v>
      </c>
      <c r="AG1" s="237">
        <v>33</v>
      </c>
      <c r="AH1" s="238">
        <v>34</v>
      </c>
      <c r="AI1" s="237">
        <v>35</v>
      </c>
      <c r="AJ1" s="238">
        <v>36</v>
      </c>
      <c r="AK1" s="237">
        <v>37</v>
      </c>
      <c r="AL1" s="238">
        <v>38</v>
      </c>
      <c r="AM1" s="237">
        <v>39</v>
      </c>
      <c r="AN1" s="238">
        <v>40</v>
      </c>
      <c r="AO1" s="237">
        <v>41</v>
      </c>
      <c r="AP1" s="238">
        <v>42</v>
      </c>
      <c r="AQ1" s="237">
        <v>43</v>
      </c>
      <c r="AR1" s="238">
        <v>44</v>
      </c>
      <c r="AS1" s="237">
        <v>45</v>
      </c>
      <c r="AT1" s="238">
        <v>46</v>
      </c>
    </row>
    <row r="2" spans="1:65" ht="18" customHeight="1" x14ac:dyDescent="0.25">
      <c r="A2" s="242" t="s">
        <v>656</v>
      </c>
      <c r="B2" s="243" t="s">
        <v>86</v>
      </c>
      <c r="C2" s="244">
        <v>1</v>
      </c>
      <c r="D2" s="244">
        <v>2</v>
      </c>
      <c r="E2" s="244">
        <v>3</v>
      </c>
      <c r="F2" s="244">
        <v>4</v>
      </c>
      <c r="G2" s="244">
        <v>5</v>
      </c>
      <c r="H2" s="244">
        <v>102</v>
      </c>
      <c r="I2" s="244">
        <v>6</v>
      </c>
      <c r="J2" s="244">
        <v>7</v>
      </c>
      <c r="K2" s="244">
        <v>8</v>
      </c>
      <c r="L2" s="244">
        <v>9</v>
      </c>
      <c r="M2" s="244">
        <v>10</v>
      </c>
      <c r="N2" s="244">
        <v>11</v>
      </c>
      <c r="O2" s="244">
        <v>12</v>
      </c>
      <c r="P2" s="244">
        <v>13</v>
      </c>
      <c r="Q2" s="244">
        <v>14</v>
      </c>
      <c r="R2" s="244">
        <v>15</v>
      </c>
      <c r="S2" s="244">
        <v>302</v>
      </c>
      <c r="T2" s="244">
        <v>16</v>
      </c>
      <c r="U2" s="244">
        <v>17</v>
      </c>
      <c r="V2" s="244">
        <v>18</v>
      </c>
      <c r="W2" s="244">
        <v>19</v>
      </c>
      <c r="X2" s="244">
        <v>20</v>
      </c>
      <c r="Y2" s="244">
        <v>21</v>
      </c>
      <c r="Z2" s="244">
        <v>22</v>
      </c>
      <c r="AA2" s="244">
        <v>23</v>
      </c>
      <c r="AB2" s="244">
        <v>24</v>
      </c>
      <c r="AC2" s="244">
        <v>25</v>
      </c>
      <c r="AD2" s="244">
        <v>26</v>
      </c>
      <c r="AE2" s="244">
        <v>27</v>
      </c>
      <c r="AF2" s="244">
        <v>28</v>
      </c>
      <c r="AG2" s="244">
        <v>29</v>
      </c>
      <c r="AH2" s="244">
        <v>30</v>
      </c>
      <c r="AI2" s="244">
        <v>31</v>
      </c>
      <c r="AJ2" s="244">
        <v>32</v>
      </c>
      <c r="AK2" s="244">
        <v>33</v>
      </c>
      <c r="AL2" s="244">
        <v>34</v>
      </c>
      <c r="AM2" s="244">
        <v>35</v>
      </c>
      <c r="AN2" s="244">
        <v>36</v>
      </c>
      <c r="AO2" s="244">
        <v>37</v>
      </c>
      <c r="AP2" s="244">
        <v>38</v>
      </c>
      <c r="AQ2" s="244">
        <v>39</v>
      </c>
      <c r="AR2" s="244">
        <v>40</v>
      </c>
      <c r="AT2" s="237" t="s">
        <v>1830</v>
      </c>
    </row>
    <row r="3" spans="1:65" s="245" customFormat="1" ht="13.8" x14ac:dyDescent="0.25">
      <c r="A3" s="241">
        <v>400206</v>
      </c>
      <c r="B3" s="241" t="s">
        <v>157</v>
      </c>
      <c r="C3" s="241"/>
      <c r="D3" s="241"/>
      <c r="E3" s="241"/>
      <c r="F3" s="241"/>
      <c r="G3" s="241"/>
      <c r="H3" s="241"/>
      <c r="I3" s="241" t="s">
        <v>150</v>
      </c>
      <c r="J3" s="241"/>
      <c r="K3" s="241"/>
      <c r="L3" s="241" t="s">
        <v>148</v>
      </c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 t="s">
        <v>152</v>
      </c>
      <c r="Y3" s="241"/>
      <c r="Z3" s="241"/>
      <c r="AA3" s="241"/>
      <c r="AB3" s="241"/>
      <c r="AC3" s="241"/>
      <c r="AD3" s="241" t="s">
        <v>150</v>
      </c>
      <c r="AE3" s="241" t="s">
        <v>150</v>
      </c>
      <c r="AF3" s="241" t="s">
        <v>148</v>
      </c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</row>
    <row r="4" spans="1:65" s="245" customFormat="1" ht="13.8" x14ac:dyDescent="0.25">
      <c r="A4" s="241">
        <v>400840</v>
      </c>
      <c r="B4" s="241" t="s">
        <v>157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 t="s">
        <v>152</v>
      </c>
      <c r="S4" s="241"/>
      <c r="T4" s="241"/>
      <c r="U4" s="241"/>
      <c r="V4" s="241"/>
      <c r="W4" s="241" t="s">
        <v>150</v>
      </c>
      <c r="X4" s="241"/>
      <c r="Y4" s="241"/>
      <c r="Z4" s="241"/>
      <c r="AA4" s="241"/>
      <c r="AB4" s="241"/>
      <c r="AC4" s="241"/>
      <c r="AD4" s="241" t="s">
        <v>152</v>
      </c>
      <c r="AE4" s="241" t="s">
        <v>148</v>
      </c>
      <c r="AF4" s="241" t="s">
        <v>152</v>
      </c>
      <c r="AG4" s="241" t="s">
        <v>152</v>
      </c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</row>
    <row r="5" spans="1:65" s="245" customFormat="1" ht="13.8" x14ac:dyDescent="0.25">
      <c r="A5" s="241">
        <v>401242</v>
      </c>
      <c r="B5" s="241" t="s">
        <v>157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 t="s">
        <v>152</v>
      </c>
      <c r="AB5" s="241" t="s">
        <v>150</v>
      </c>
      <c r="AC5" s="241"/>
      <c r="AD5" s="241" t="s">
        <v>150</v>
      </c>
      <c r="AE5" s="241"/>
      <c r="AF5" s="241" t="s">
        <v>148</v>
      </c>
      <c r="AG5" s="241" t="s">
        <v>152</v>
      </c>
      <c r="AH5" s="241" t="s">
        <v>148</v>
      </c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</row>
    <row r="6" spans="1:65" s="245" customFormat="1" ht="13.8" x14ac:dyDescent="0.25">
      <c r="A6" s="241">
        <v>401487</v>
      </c>
      <c r="B6" s="241" t="s">
        <v>157</v>
      </c>
      <c r="C6" s="241"/>
      <c r="D6" s="241"/>
      <c r="E6" s="241"/>
      <c r="F6" s="241"/>
      <c r="G6" s="241"/>
      <c r="H6" s="241"/>
      <c r="I6" s="241"/>
      <c r="J6" s="241"/>
      <c r="K6" s="241" t="s">
        <v>148</v>
      </c>
      <c r="L6" s="241"/>
      <c r="M6" s="241"/>
      <c r="N6" s="241"/>
      <c r="O6" s="241" t="s">
        <v>148</v>
      </c>
      <c r="P6" s="241"/>
      <c r="Q6" s="241"/>
      <c r="R6" s="241" t="s">
        <v>150</v>
      </c>
      <c r="S6" s="241"/>
      <c r="T6" s="241"/>
      <c r="U6" s="241"/>
      <c r="V6" s="241"/>
      <c r="W6" s="241"/>
      <c r="X6" s="241"/>
      <c r="Y6" s="241"/>
      <c r="Z6" s="241"/>
      <c r="AA6" s="241" t="s">
        <v>152</v>
      </c>
      <c r="AB6" s="241" t="s">
        <v>152</v>
      </c>
      <c r="AC6" s="241"/>
      <c r="AD6" s="241" t="s">
        <v>148</v>
      </c>
      <c r="AE6" s="241" t="s">
        <v>148</v>
      </c>
      <c r="AF6" s="241" t="s">
        <v>152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</row>
    <row r="7" spans="1:65" s="245" customFormat="1" ht="13.8" x14ac:dyDescent="0.25">
      <c r="A7" s="241">
        <v>401569</v>
      </c>
      <c r="B7" s="241" t="s">
        <v>157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 t="s">
        <v>152</v>
      </c>
      <c r="U7" s="241"/>
      <c r="V7" s="241" t="s">
        <v>152</v>
      </c>
      <c r="W7" s="241"/>
      <c r="X7" s="241" t="s">
        <v>152</v>
      </c>
      <c r="Y7" s="241" t="s">
        <v>150</v>
      </c>
      <c r="Z7" s="241" t="s">
        <v>152</v>
      </c>
      <c r="AA7" s="241" t="s">
        <v>150</v>
      </c>
      <c r="AB7" s="241" t="s">
        <v>152</v>
      </c>
      <c r="AC7" s="241"/>
      <c r="AD7" s="241" t="s">
        <v>148</v>
      </c>
      <c r="AE7" s="241" t="s">
        <v>150</v>
      </c>
      <c r="AF7" s="241" t="s">
        <v>148</v>
      </c>
      <c r="AG7" s="241" t="s">
        <v>148</v>
      </c>
      <c r="AH7" s="241" t="s">
        <v>148</v>
      </c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</row>
    <row r="8" spans="1:65" s="245" customFormat="1" ht="13.8" x14ac:dyDescent="0.25">
      <c r="A8" s="241">
        <v>401613</v>
      </c>
      <c r="B8" s="241" t="s">
        <v>157</v>
      </c>
      <c r="C8" s="241"/>
      <c r="D8" s="241"/>
      <c r="E8" s="241"/>
      <c r="F8" s="241"/>
      <c r="G8" s="241"/>
      <c r="H8" s="241"/>
      <c r="I8" s="241"/>
      <c r="J8" s="241"/>
      <c r="K8" s="241"/>
      <c r="L8" s="241" t="s">
        <v>152</v>
      </c>
      <c r="M8" s="241"/>
      <c r="N8" s="241"/>
      <c r="O8" s="241"/>
      <c r="P8" s="241"/>
      <c r="Q8" s="241"/>
      <c r="R8" s="241" t="s">
        <v>150</v>
      </c>
      <c r="S8" s="241"/>
      <c r="T8" s="241" t="s">
        <v>150</v>
      </c>
      <c r="U8" s="241"/>
      <c r="V8" s="241"/>
      <c r="W8" s="241" t="s">
        <v>152</v>
      </c>
      <c r="X8" s="241"/>
      <c r="Y8" s="241" t="s">
        <v>152</v>
      </c>
      <c r="Z8" s="241" t="s">
        <v>152</v>
      </c>
      <c r="AA8" s="241" t="s">
        <v>152</v>
      </c>
      <c r="AB8" s="241" t="s">
        <v>152</v>
      </c>
      <c r="AC8" s="241" t="s">
        <v>148</v>
      </c>
      <c r="AD8" s="241" t="s">
        <v>148</v>
      </c>
      <c r="AE8" s="241" t="s">
        <v>148</v>
      </c>
      <c r="AF8" s="241" t="s">
        <v>148</v>
      </c>
      <c r="AG8" s="241" t="s">
        <v>148</v>
      </c>
      <c r="AH8" s="241" t="s">
        <v>148</v>
      </c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</row>
    <row r="9" spans="1:65" s="245" customFormat="1" ht="13.8" x14ac:dyDescent="0.25">
      <c r="A9" s="245">
        <v>402116</v>
      </c>
      <c r="B9" s="245" t="s">
        <v>157</v>
      </c>
      <c r="Q9" s="245" t="s">
        <v>1691</v>
      </c>
      <c r="R9" s="245" t="s">
        <v>1691</v>
      </c>
      <c r="U9" s="245" t="s">
        <v>1691</v>
      </c>
      <c r="Y9" s="245" t="s">
        <v>1691</v>
      </c>
      <c r="Z9" s="245" t="s">
        <v>1691</v>
      </c>
      <c r="AA9" s="245" t="s">
        <v>1691</v>
      </c>
      <c r="AB9" s="245" t="s">
        <v>1691</v>
      </c>
      <c r="AC9" s="245" t="s">
        <v>1691</v>
      </c>
      <c r="AD9" s="245" t="s">
        <v>1691</v>
      </c>
      <c r="AE9" s="245" t="s">
        <v>1691</v>
      </c>
      <c r="AF9" s="245" t="s">
        <v>1691</v>
      </c>
      <c r="AG9" s="245" t="s">
        <v>1691</v>
      </c>
      <c r="AH9" s="245" t="s">
        <v>1691</v>
      </c>
      <c r="AS9" s="245" t="s">
        <v>1701</v>
      </c>
      <c r="AT9" s="245" t="s">
        <v>157</v>
      </c>
    </row>
    <row r="10" spans="1:65" s="245" customFormat="1" ht="13.8" x14ac:dyDescent="0.25">
      <c r="A10" s="241">
        <v>402140</v>
      </c>
      <c r="B10" s="241" t="s">
        <v>157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 t="s">
        <v>152</v>
      </c>
      <c r="S10" s="241"/>
      <c r="T10" s="241"/>
      <c r="U10" s="241"/>
      <c r="V10" s="241"/>
      <c r="W10" s="241"/>
      <c r="X10" s="241" t="s">
        <v>152</v>
      </c>
      <c r="Y10" s="241" t="s">
        <v>152</v>
      </c>
      <c r="Z10" s="241"/>
      <c r="AA10" s="241" t="s">
        <v>152</v>
      </c>
      <c r="AB10" s="241" t="s">
        <v>152</v>
      </c>
      <c r="AC10" s="241"/>
      <c r="AD10" s="241" t="s">
        <v>152</v>
      </c>
      <c r="AE10" s="241" t="s">
        <v>150</v>
      </c>
      <c r="AF10" s="241" t="s">
        <v>152</v>
      </c>
      <c r="AG10" s="241" t="s">
        <v>152</v>
      </c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</row>
    <row r="11" spans="1:65" s="245" customFormat="1" ht="13.8" x14ac:dyDescent="0.25">
      <c r="A11" s="241">
        <v>402300</v>
      </c>
      <c r="B11" s="241" t="s">
        <v>157</v>
      </c>
      <c r="C11" s="241"/>
      <c r="D11" s="241"/>
      <c r="E11" s="241"/>
      <c r="F11" s="241"/>
      <c r="G11" s="241"/>
      <c r="H11" s="241"/>
      <c r="I11" s="241"/>
      <c r="J11" s="241" t="s">
        <v>148</v>
      </c>
      <c r="K11" s="241"/>
      <c r="L11" s="241"/>
      <c r="M11" s="241" t="s">
        <v>148</v>
      </c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 t="s">
        <v>152</v>
      </c>
      <c r="AB11" s="241"/>
      <c r="AC11" s="241"/>
      <c r="AD11" s="241" t="s">
        <v>150</v>
      </c>
      <c r="AE11" s="241"/>
      <c r="AF11" s="241" t="s">
        <v>150</v>
      </c>
      <c r="AG11" s="241" t="s">
        <v>152</v>
      </c>
      <c r="AH11" s="241" t="s">
        <v>152</v>
      </c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</row>
    <row r="12" spans="1:65" s="245" customFormat="1" ht="13.8" x14ac:dyDescent="0.25">
      <c r="A12" s="241">
        <v>402333</v>
      </c>
      <c r="B12" s="241" t="s">
        <v>157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 t="s">
        <v>152</v>
      </c>
      <c r="S12" s="241"/>
      <c r="T12" s="241"/>
      <c r="U12" s="241"/>
      <c r="V12" s="241"/>
      <c r="W12" s="241"/>
      <c r="X12" s="241"/>
      <c r="Y12" s="241"/>
      <c r="Z12" s="241"/>
      <c r="AA12" s="241"/>
      <c r="AB12" s="241" t="s">
        <v>152</v>
      </c>
      <c r="AC12" s="241"/>
      <c r="AD12" s="241" t="s">
        <v>152</v>
      </c>
      <c r="AE12" s="241" t="s">
        <v>148</v>
      </c>
      <c r="AF12" s="241" t="s">
        <v>152</v>
      </c>
      <c r="AG12" s="241" t="s">
        <v>148</v>
      </c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</row>
    <row r="13" spans="1:65" s="245" customFormat="1" ht="13.8" x14ac:dyDescent="0.25">
      <c r="A13" s="245">
        <v>402354</v>
      </c>
      <c r="B13" s="245" t="s">
        <v>157</v>
      </c>
      <c r="L13" s="245" t="s">
        <v>1691</v>
      </c>
      <c r="R13" s="245" t="s">
        <v>1691</v>
      </c>
      <c r="U13" s="245" t="s">
        <v>1691</v>
      </c>
      <c r="Y13" s="245" t="s">
        <v>1691</v>
      </c>
      <c r="AD13" s="245" t="s">
        <v>1691</v>
      </c>
      <c r="AE13" s="245" t="s">
        <v>1691</v>
      </c>
      <c r="AG13" s="245" t="s">
        <v>1691</v>
      </c>
      <c r="AH13" s="245" t="s">
        <v>1691</v>
      </c>
      <c r="AS13" s="245" t="s">
        <v>667</v>
      </c>
      <c r="AT13" s="245" t="s">
        <v>157</v>
      </c>
    </row>
    <row r="14" spans="1:65" s="245" customFormat="1" ht="13.8" x14ac:dyDescent="0.25">
      <c r="A14" s="245">
        <v>402731</v>
      </c>
      <c r="B14" s="245" t="s">
        <v>157</v>
      </c>
      <c r="U14" s="245" t="s">
        <v>1691</v>
      </c>
      <c r="V14" s="245" t="s">
        <v>1691</v>
      </c>
      <c r="Y14" s="245" t="s">
        <v>1691</v>
      </c>
      <c r="Z14" s="245" t="s">
        <v>1691</v>
      </c>
      <c r="AA14" s="245" t="s">
        <v>1691</v>
      </c>
      <c r="AB14" s="245" t="s">
        <v>1691</v>
      </c>
      <c r="AC14" s="245" t="s">
        <v>1691</v>
      </c>
      <c r="AD14" s="245" t="s">
        <v>1691</v>
      </c>
      <c r="AE14" s="245" t="s">
        <v>1691</v>
      </c>
      <c r="AF14" s="245" t="s">
        <v>1691</v>
      </c>
      <c r="AG14" s="245" t="s">
        <v>1691</v>
      </c>
      <c r="AH14" s="245" t="s">
        <v>1691</v>
      </c>
      <c r="AS14" s="245" t="s">
        <v>667</v>
      </c>
      <c r="AT14" s="245" t="s">
        <v>682</v>
      </c>
    </row>
    <row r="15" spans="1:65" s="245" customFormat="1" ht="13.8" x14ac:dyDescent="0.25">
      <c r="A15" s="241">
        <v>402906</v>
      </c>
      <c r="B15" s="241" t="s">
        <v>157</v>
      </c>
      <c r="C15" s="241"/>
      <c r="D15" s="241"/>
      <c r="E15" s="241"/>
      <c r="F15" s="241"/>
      <c r="G15" s="241"/>
      <c r="H15" s="241"/>
      <c r="I15" s="241" t="s">
        <v>152</v>
      </c>
      <c r="J15" s="241"/>
      <c r="K15" s="241"/>
      <c r="L15" s="241"/>
      <c r="M15" s="241"/>
      <c r="N15" s="241"/>
      <c r="O15" s="241"/>
      <c r="P15" s="241"/>
      <c r="Q15" s="241"/>
      <c r="R15" s="241" t="s">
        <v>152</v>
      </c>
      <c r="S15" s="241"/>
      <c r="T15" s="241" t="s">
        <v>152</v>
      </c>
      <c r="U15" s="241"/>
      <c r="V15" s="241"/>
      <c r="W15" s="241"/>
      <c r="X15" s="241"/>
      <c r="Y15" s="241"/>
      <c r="Z15" s="241"/>
      <c r="AA15" s="241" t="s">
        <v>148</v>
      </c>
      <c r="AB15" s="241" t="s">
        <v>152</v>
      </c>
      <c r="AC15" s="241"/>
      <c r="AD15" s="241"/>
      <c r="AE15" s="241" t="s">
        <v>148</v>
      </c>
      <c r="AF15" s="241" t="s">
        <v>152</v>
      </c>
      <c r="AG15" s="241" t="s">
        <v>150</v>
      </c>
      <c r="AH15" s="241" t="s">
        <v>152</v>
      </c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</row>
    <row r="16" spans="1:65" s="245" customFormat="1" ht="13.8" x14ac:dyDescent="0.25">
      <c r="A16" s="241">
        <v>402948</v>
      </c>
      <c r="B16" s="241" t="s">
        <v>157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 t="s">
        <v>148</v>
      </c>
      <c r="M16" s="241"/>
      <c r="N16" s="241"/>
      <c r="O16" s="241"/>
      <c r="P16" s="241"/>
      <c r="Q16" s="241"/>
      <c r="R16" s="241" t="s">
        <v>148</v>
      </c>
      <c r="S16" s="241"/>
      <c r="T16" s="241"/>
      <c r="U16" s="241"/>
      <c r="V16" s="241"/>
      <c r="W16" s="241"/>
      <c r="X16" s="241"/>
      <c r="Y16" s="241"/>
      <c r="Z16" s="241"/>
      <c r="AA16" s="241" t="s">
        <v>152</v>
      </c>
      <c r="AB16" s="241" t="s">
        <v>148</v>
      </c>
      <c r="AC16" s="241"/>
      <c r="AD16" s="241" t="s">
        <v>148</v>
      </c>
      <c r="AE16" s="241" t="s">
        <v>148</v>
      </c>
      <c r="AF16" s="241" t="s">
        <v>148</v>
      </c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</row>
    <row r="17" spans="1:64" s="245" customFormat="1" ht="13.8" x14ac:dyDescent="0.25">
      <c r="A17" s="245">
        <v>403240</v>
      </c>
      <c r="B17" s="245" t="s">
        <v>157</v>
      </c>
      <c r="Z17" s="245" t="s">
        <v>1691</v>
      </c>
      <c r="AA17" s="245" t="s">
        <v>1691</v>
      </c>
      <c r="AD17" s="245" t="s">
        <v>1691</v>
      </c>
      <c r="AF17" s="245" t="s">
        <v>1691</v>
      </c>
      <c r="AG17" s="245" t="s">
        <v>1691</v>
      </c>
      <c r="AS17" s="245" t="s">
        <v>667</v>
      </c>
      <c r="AT17" s="245" t="s">
        <v>157</v>
      </c>
    </row>
    <row r="18" spans="1:64" s="245" customFormat="1" ht="13.8" x14ac:dyDescent="0.25">
      <c r="A18" s="241">
        <v>403350</v>
      </c>
      <c r="B18" s="241" t="s">
        <v>157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 t="s">
        <v>152</v>
      </c>
      <c r="M18" s="241"/>
      <c r="N18" s="241"/>
      <c r="O18" s="241"/>
      <c r="P18" s="241"/>
      <c r="Q18" s="241"/>
      <c r="R18" s="241" t="s">
        <v>148</v>
      </c>
      <c r="S18" s="241"/>
      <c r="T18" s="241"/>
      <c r="U18" s="241"/>
      <c r="V18" s="241" t="s">
        <v>152</v>
      </c>
      <c r="W18" s="241"/>
      <c r="X18" s="241" t="s">
        <v>152</v>
      </c>
      <c r="Y18" s="241" t="s">
        <v>152</v>
      </c>
      <c r="Z18" s="241"/>
      <c r="AA18" s="241" t="s">
        <v>152</v>
      </c>
      <c r="AB18" s="241" t="s">
        <v>148</v>
      </c>
      <c r="AC18" s="241" t="s">
        <v>148</v>
      </c>
      <c r="AD18" s="241" t="s">
        <v>148</v>
      </c>
      <c r="AE18" s="241" t="s">
        <v>148</v>
      </c>
      <c r="AF18" s="241" t="s">
        <v>148</v>
      </c>
      <c r="AG18" s="241" t="s">
        <v>148</v>
      </c>
      <c r="AH18" s="241" t="s">
        <v>148</v>
      </c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</row>
    <row r="19" spans="1:64" s="245" customFormat="1" ht="13.8" x14ac:dyDescent="0.25">
      <c r="A19" s="241">
        <v>403628</v>
      </c>
      <c r="B19" s="241" t="s">
        <v>157</v>
      </c>
      <c r="C19" s="241"/>
      <c r="D19" s="241"/>
      <c r="E19" s="241" t="s">
        <v>1691</v>
      </c>
      <c r="F19" s="241"/>
      <c r="G19" s="241"/>
      <c r="H19" s="241"/>
      <c r="I19" s="241"/>
      <c r="J19" s="241"/>
      <c r="K19" s="241" t="s">
        <v>1691</v>
      </c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 t="s">
        <v>1691</v>
      </c>
      <c r="X19" s="241"/>
      <c r="Y19" s="241"/>
      <c r="Z19" s="241"/>
      <c r="AA19" s="241" t="s">
        <v>1691</v>
      </c>
      <c r="AB19" s="241"/>
      <c r="AC19" s="241"/>
      <c r="AD19" s="241" t="s">
        <v>1691</v>
      </c>
      <c r="AE19" s="241"/>
      <c r="AF19" s="241" t="s">
        <v>1691</v>
      </c>
      <c r="AG19" s="241" t="s">
        <v>1691</v>
      </c>
      <c r="AH19" s="241" t="s">
        <v>1691</v>
      </c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 t="s">
        <v>640</v>
      </c>
      <c r="AT19" s="241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</row>
    <row r="20" spans="1:64" s="245" customFormat="1" ht="13.8" x14ac:dyDescent="0.25">
      <c r="A20" s="245">
        <v>403797</v>
      </c>
      <c r="B20" s="245" t="s">
        <v>157</v>
      </c>
      <c r="I20" s="245" t="s">
        <v>1691</v>
      </c>
      <c r="R20" s="245" t="s">
        <v>1691</v>
      </c>
      <c r="W20" s="245" t="s">
        <v>1691</v>
      </c>
      <c r="Y20" s="245" t="s">
        <v>1691</v>
      </c>
      <c r="Z20" s="245" t="s">
        <v>1691</v>
      </c>
      <c r="AB20" s="245" t="s">
        <v>1691</v>
      </c>
      <c r="AC20" s="245" t="s">
        <v>1691</v>
      </c>
      <c r="AD20" s="245" t="s">
        <v>1691</v>
      </c>
      <c r="AE20" s="245" t="s">
        <v>1691</v>
      </c>
      <c r="AF20" s="245" t="s">
        <v>1691</v>
      </c>
      <c r="AG20" s="245" t="s">
        <v>1691</v>
      </c>
      <c r="AH20" s="245" t="s">
        <v>1691</v>
      </c>
      <c r="AS20" s="245" t="s">
        <v>667</v>
      </c>
      <c r="AT20" s="245" t="s">
        <v>157</v>
      </c>
    </row>
    <row r="21" spans="1:64" s="245" customFormat="1" ht="13.8" x14ac:dyDescent="0.25">
      <c r="A21" s="241">
        <v>404089</v>
      </c>
      <c r="B21" s="241" t="s">
        <v>157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 t="s">
        <v>152</v>
      </c>
      <c r="M21" s="241"/>
      <c r="N21" s="241"/>
      <c r="O21" s="241"/>
      <c r="P21" s="241"/>
      <c r="Q21" s="241"/>
      <c r="R21" s="241" t="s">
        <v>152</v>
      </c>
      <c r="S21" s="241"/>
      <c r="T21" s="241"/>
      <c r="U21" s="241"/>
      <c r="V21" s="241"/>
      <c r="W21" s="241"/>
      <c r="X21" s="241"/>
      <c r="Y21" s="241"/>
      <c r="Z21" s="241"/>
      <c r="AA21" s="241" t="s">
        <v>152</v>
      </c>
      <c r="AB21" s="241" t="s">
        <v>152</v>
      </c>
      <c r="AC21" s="241"/>
      <c r="AD21" s="241" t="s">
        <v>150</v>
      </c>
      <c r="AE21" s="241" t="s">
        <v>150</v>
      </c>
      <c r="AF21" s="241" t="s">
        <v>152</v>
      </c>
      <c r="AG21" s="241"/>
      <c r="AH21" s="241" t="s">
        <v>150</v>
      </c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</row>
    <row r="22" spans="1:64" s="245" customFormat="1" ht="13.8" x14ac:dyDescent="0.25">
      <c r="A22" s="245">
        <v>404312</v>
      </c>
      <c r="B22" s="245" t="s">
        <v>157</v>
      </c>
      <c r="L22" s="245" t="s">
        <v>1691</v>
      </c>
      <c r="N22" s="245" t="s">
        <v>1691</v>
      </c>
      <c r="R22" s="245" t="s">
        <v>1691</v>
      </c>
      <c r="T22" s="245" t="s">
        <v>1691</v>
      </c>
      <c r="Y22" s="245" t="s">
        <v>1691</v>
      </c>
      <c r="Z22" s="245" t="s">
        <v>1691</v>
      </c>
      <c r="AA22" s="245" t="s">
        <v>1691</v>
      </c>
      <c r="AB22" s="245" t="s">
        <v>1691</v>
      </c>
      <c r="AC22" s="245" t="s">
        <v>1691</v>
      </c>
      <c r="AD22" s="245" t="s">
        <v>1691</v>
      </c>
      <c r="AE22" s="245" t="s">
        <v>1691</v>
      </c>
      <c r="AF22" s="245" t="s">
        <v>1691</v>
      </c>
      <c r="AG22" s="245" t="s">
        <v>1691</v>
      </c>
      <c r="AH22" s="245" t="s">
        <v>1691</v>
      </c>
      <c r="AS22" s="245" t="s">
        <v>667</v>
      </c>
      <c r="AT22" s="245" t="s">
        <v>157</v>
      </c>
    </row>
    <row r="23" spans="1:64" s="245" customFormat="1" ht="13.8" x14ac:dyDescent="0.25">
      <c r="A23" s="241">
        <v>404482</v>
      </c>
      <c r="B23" s="241" t="s">
        <v>157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 t="s">
        <v>152</v>
      </c>
      <c r="X23" s="241" t="s">
        <v>152</v>
      </c>
      <c r="Y23" s="241" t="s">
        <v>152</v>
      </c>
      <c r="Z23" s="241"/>
      <c r="AA23" s="241" t="s">
        <v>152</v>
      </c>
      <c r="AB23" s="241" t="s">
        <v>152</v>
      </c>
      <c r="AC23" s="241"/>
      <c r="AD23" s="241" t="s">
        <v>150</v>
      </c>
      <c r="AE23" s="241"/>
      <c r="AF23" s="241" t="s">
        <v>152</v>
      </c>
      <c r="AG23" s="241"/>
      <c r="AH23" s="241" t="s">
        <v>152</v>
      </c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</row>
    <row r="24" spans="1:64" s="245" customFormat="1" ht="13.8" x14ac:dyDescent="0.25">
      <c r="A24" s="241">
        <v>404508</v>
      </c>
      <c r="B24" s="241" t="s">
        <v>157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 t="s">
        <v>152</v>
      </c>
      <c r="Z24" s="241"/>
      <c r="AA24" s="241" t="s">
        <v>152</v>
      </c>
      <c r="AB24" s="241" t="s">
        <v>152</v>
      </c>
      <c r="AC24" s="241" t="s">
        <v>148</v>
      </c>
      <c r="AD24" s="241" t="s">
        <v>152</v>
      </c>
      <c r="AE24" s="241" t="s">
        <v>152</v>
      </c>
      <c r="AF24" s="241" t="s">
        <v>152</v>
      </c>
      <c r="AG24" s="241" t="s">
        <v>148</v>
      </c>
      <c r="AH24" s="241" t="s">
        <v>148</v>
      </c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</row>
    <row r="25" spans="1:64" s="245" customFormat="1" ht="13.8" x14ac:dyDescent="0.25">
      <c r="A25" s="245">
        <v>404529</v>
      </c>
      <c r="B25" s="245" t="s">
        <v>157</v>
      </c>
      <c r="L25" s="245" t="s">
        <v>1691</v>
      </c>
      <c r="O25" s="245" t="s">
        <v>1691</v>
      </c>
      <c r="R25" s="245" t="s">
        <v>1691</v>
      </c>
      <c r="W25" s="245" t="s">
        <v>1691</v>
      </c>
      <c r="Y25" s="245" t="s">
        <v>1691</v>
      </c>
      <c r="Z25" s="245" t="s">
        <v>1691</v>
      </c>
      <c r="AA25" s="245" t="s">
        <v>1691</v>
      </c>
      <c r="AB25" s="245" t="s">
        <v>1691</v>
      </c>
      <c r="AC25" s="245" t="s">
        <v>1691</v>
      </c>
      <c r="AD25" s="245" t="s">
        <v>1691</v>
      </c>
      <c r="AE25" s="245" t="s">
        <v>1691</v>
      </c>
      <c r="AG25" s="245" t="s">
        <v>1691</v>
      </c>
      <c r="AH25" s="245" t="s">
        <v>1691</v>
      </c>
      <c r="AS25" s="245" t="s">
        <v>1701</v>
      </c>
      <c r="AT25" s="245" t="s">
        <v>157</v>
      </c>
    </row>
    <row r="26" spans="1:64" s="245" customFormat="1" ht="13.8" x14ac:dyDescent="0.25">
      <c r="A26" s="241">
        <v>404565</v>
      </c>
      <c r="B26" s="241" t="s">
        <v>157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 t="s">
        <v>152</v>
      </c>
      <c r="S26" s="241"/>
      <c r="T26" s="241"/>
      <c r="U26" s="241" t="s">
        <v>148</v>
      </c>
      <c r="V26" s="241"/>
      <c r="W26" s="241"/>
      <c r="X26" s="241" t="s">
        <v>148</v>
      </c>
      <c r="Y26" s="241"/>
      <c r="Z26" s="241" t="s">
        <v>148</v>
      </c>
      <c r="AA26" s="241" t="s">
        <v>150</v>
      </c>
      <c r="AB26" s="241"/>
      <c r="AC26" s="241"/>
      <c r="AD26" s="241" t="s">
        <v>148</v>
      </c>
      <c r="AE26" s="241" t="s">
        <v>148</v>
      </c>
      <c r="AF26" s="241" t="s">
        <v>148</v>
      </c>
      <c r="AG26" s="241" t="s">
        <v>148</v>
      </c>
      <c r="AH26" s="241" t="s">
        <v>148</v>
      </c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</row>
    <row r="27" spans="1:64" s="245" customFormat="1" ht="13.8" x14ac:dyDescent="0.25">
      <c r="A27" s="241">
        <v>404903</v>
      </c>
      <c r="B27" s="241" t="s">
        <v>157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 t="s">
        <v>152</v>
      </c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 t="s">
        <v>152</v>
      </c>
      <c r="AE27" s="241" t="s">
        <v>150</v>
      </c>
      <c r="AF27" s="241"/>
      <c r="AG27" s="241" t="s">
        <v>148</v>
      </c>
      <c r="AH27" s="241" t="s">
        <v>152</v>
      </c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</row>
    <row r="28" spans="1:64" s="245" customFormat="1" ht="13.8" x14ac:dyDescent="0.25">
      <c r="A28" s="241">
        <v>405123</v>
      </c>
      <c r="B28" s="241" t="s">
        <v>157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 t="s">
        <v>152</v>
      </c>
      <c r="Z28" s="241"/>
      <c r="AA28" s="241"/>
      <c r="AB28" s="241"/>
      <c r="AC28" s="241"/>
      <c r="AD28" s="241" t="s">
        <v>150</v>
      </c>
      <c r="AE28" s="241" t="s">
        <v>150</v>
      </c>
      <c r="AF28" s="241" t="s">
        <v>150</v>
      </c>
      <c r="AG28" s="241" t="s">
        <v>148</v>
      </c>
      <c r="AH28" s="241" t="s">
        <v>148</v>
      </c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</row>
    <row r="29" spans="1:64" s="245" customFormat="1" ht="13.8" x14ac:dyDescent="0.25">
      <c r="A29" s="241">
        <v>405572</v>
      </c>
      <c r="B29" s="241" t="s">
        <v>157</v>
      </c>
      <c r="C29" s="241"/>
      <c r="D29" s="241"/>
      <c r="E29" s="241"/>
      <c r="F29" s="241"/>
      <c r="G29" s="241"/>
      <c r="H29" s="241"/>
      <c r="I29" s="241"/>
      <c r="J29" s="241"/>
      <c r="K29" s="241" t="s">
        <v>152</v>
      </c>
      <c r="L29" s="241" t="s">
        <v>152</v>
      </c>
      <c r="M29" s="241"/>
      <c r="N29" s="241"/>
      <c r="O29" s="241"/>
      <c r="P29" s="241"/>
      <c r="Q29" s="241"/>
      <c r="R29" s="241" t="s">
        <v>148</v>
      </c>
      <c r="S29" s="241"/>
      <c r="T29" s="241"/>
      <c r="U29" s="241"/>
      <c r="V29" s="241"/>
      <c r="W29" s="241"/>
      <c r="X29" s="241"/>
      <c r="Y29" s="241" t="s">
        <v>152</v>
      </c>
      <c r="Z29" s="241"/>
      <c r="AA29" s="241" t="s">
        <v>152</v>
      </c>
      <c r="AB29" s="241" t="s">
        <v>152</v>
      </c>
      <c r="AC29" s="241"/>
      <c r="AD29" s="241" t="s">
        <v>150</v>
      </c>
      <c r="AE29" s="241" t="s">
        <v>150</v>
      </c>
      <c r="AF29" s="241"/>
      <c r="AG29" s="241" t="s">
        <v>150</v>
      </c>
      <c r="AH29" s="241" t="s">
        <v>148</v>
      </c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</row>
    <row r="30" spans="1:64" s="245" customFormat="1" ht="13.8" x14ac:dyDescent="0.25">
      <c r="A30" s="241">
        <v>405601</v>
      </c>
      <c r="B30" s="241" t="s">
        <v>157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 t="s">
        <v>148</v>
      </c>
      <c r="S30" s="241"/>
      <c r="T30" s="241"/>
      <c r="U30" s="241"/>
      <c r="V30" s="241"/>
      <c r="W30" s="241"/>
      <c r="X30" s="241"/>
      <c r="Y30" s="241"/>
      <c r="Z30" s="241"/>
      <c r="AA30" s="241"/>
      <c r="AB30" s="241" t="s">
        <v>148</v>
      </c>
      <c r="AC30" s="241" t="s">
        <v>150</v>
      </c>
      <c r="AD30" s="241" t="s">
        <v>148</v>
      </c>
      <c r="AE30" s="241" t="s">
        <v>148</v>
      </c>
      <c r="AF30" s="241" t="s">
        <v>148</v>
      </c>
      <c r="AG30" s="241" t="s">
        <v>148</v>
      </c>
      <c r="AH30" s="241" t="s">
        <v>148</v>
      </c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</row>
    <row r="31" spans="1:64" s="245" customFormat="1" ht="13.8" x14ac:dyDescent="0.25">
      <c r="A31" s="241">
        <v>406564</v>
      </c>
      <c r="B31" s="241" t="s">
        <v>157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 t="s">
        <v>152</v>
      </c>
      <c r="Z31" s="241"/>
      <c r="AA31" s="241" t="s">
        <v>152</v>
      </c>
      <c r="AB31" s="241" t="s">
        <v>152</v>
      </c>
      <c r="AC31" s="241"/>
      <c r="AD31" s="241" t="s">
        <v>150</v>
      </c>
      <c r="AE31" s="241" t="s">
        <v>150</v>
      </c>
      <c r="AF31" s="241" t="s">
        <v>150</v>
      </c>
      <c r="AG31" s="241" t="s">
        <v>148</v>
      </c>
      <c r="AH31" s="241" t="s">
        <v>148</v>
      </c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</row>
    <row r="32" spans="1:64" s="245" customFormat="1" ht="13.8" x14ac:dyDescent="0.25">
      <c r="A32" s="241">
        <v>406948</v>
      </c>
      <c r="B32" s="241" t="s">
        <v>157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 t="s">
        <v>152</v>
      </c>
      <c r="Y32" s="241"/>
      <c r="Z32" s="241" t="s">
        <v>152</v>
      </c>
      <c r="AA32" s="241"/>
      <c r="AB32" s="241" t="s">
        <v>152</v>
      </c>
      <c r="AC32" s="241"/>
      <c r="AD32" s="241" t="s">
        <v>150</v>
      </c>
      <c r="AE32" s="241" t="s">
        <v>152</v>
      </c>
      <c r="AF32" s="241" t="s">
        <v>152</v>
      </c>
      <c r="AG32" s="241" t="s">
        <v>152</v>
      </c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</row>
    <row r="33" spans="1:65" s="245" customFormat="1" ht="13.8" x14ac:dyDescent="0.25">
      <c r="A33" s="241">
        <v>406980</v>
      </c>
      <c r="B33" s="241" t="s">
        <v>157</v>
      </c>
      <c r="C33" s="241"/>
      <c r="D33" s="241"/>
      <c r="E33" s="241"/>
      <c r="F33" s="241"/>
      <c r="G33" s="241"/>
      <c r="H33" s="241"/>
      <c r="I33" s="241"/>
      <c r="J33" s="241"/>
      <c r="K33" s="241" t="s">
        <v>152</v>
      </c>
      <c r="L33" s="241" t="s">
        <v>148</v>
      </c>
      <c r="M33" s="241"/>
      <c r="N33" s="241"/>
      <c r="O33" s="241"/>
      <c r="P33" s="241"/>
      <c r="Q33" s="241"/>
      <c r="R33" s="241" t="s">
        <v>148</v>
      </c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 t="s">
        <v>152</v>
      </c>
      <c r="AE33" s="241" t="s">
        <v>148</v>
      </c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</row>
    <row r="34" spans="1:65" s="245" customFormat="1" ht="13.8" x14ac:dyDescent="0.25">
      <c r="A34" s="241">
        <v>407169</v>
      </c>
      <c r="B34" s="241" t="s">
        <v>157</v>
      </c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 t="s">
        <v>152</v>
      </c>
      <c r="S34" s="241"/>
      <c r="T34" s="241"/>
      <c r="U34" s="241" t="s">
        <v>152</v>
      </c>
      <c r="V34" s="241"/>
      <c r="W34" s="241"/>
      <c r="X34" s="241"/>
      <c r="Y34" s="241"/>
      <c r="Z34" s="241"/>
      <c r="AA34" s="241"/>
      <c r="AB34" s="241"/>
      <c r="AC34" s="241" t="s">
        <v>148</v>
      </c>
      <c r="AD34" s="241" t="s">
        <v>148</v>
      </c>
      <c r="AE34" s="241" t="s">
        <v>148</v>
      </c>
      <c r="AF34" s="241" t="s">
        <v>148</v>
      </c>
      <c r="AG34" s="241" t="s">
        <v>148</v>
      </c>
      <c r="AH34" s="241" t="s">
        <v>148</v>
      </c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</row>
    <row r="35" spans="1:65" s="245" customFormat="1" ht="13.8" x14ac:dyDescent="0.25">
      <c r="A35" s="241">
        <v>407235</v>
      </c>
      <c r="B35" s="241" t="s">
        <v>157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 t="s">
        <v>152</v>
      </c>
      <c r="Z35" s="241"/>
      <c r="AA35" s="241"/>
      <c r="AB35" s="241" t="s">
        <v>152</v>
      </c>
      <c r="AC35" s="241"/>
      <c r="AD35" s="241" t="s">
        <v>148</v>
      </c>
      <c r="AE35" s="241" t="s">
        <v>152</v>
      </c>
      <c r="AF35" s="241" t="s">
        <v>150</v>
      </c>
      <c r="AG35" s="241"/>
      <c r="AH35" s="241" t="s">
        <v>152</v>
      </c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</row>
    <row r="36" spans="1:65" s="245" customFormat="1" ht="13.8" x14ac:dyDescent="0.25">
      <c r="A36" s="241">
        <v>407294</v>
      </c>
      <c r="B36" s="241" t="s">
        <v>157</v>
      </c>
      <c r="C36" s="241"/>
      <c r="D36" s="241"/>
      <c r="E36" s="241"/>
      <c r="F36" s="241"/>
      <c r="G36" s="241"/>
      <c r="H36" s="241"/>
      <c r="I36" s="241"/>
      <c r="J36" s="241"/>
      <c r="K36" s="241"/>
      <c r="L36" s="241" t="s">
        <v>148</v>
      </c>
      <c r="M36" s="241"/>
      <c r="N36" s="241"/>
      <c r="O36" s="241"/>
      <c r="P36" s="241"/>
      <c r="Q36" s="241"/>
      <c r="R36" s="241" t="s">
        <v>148</v>
      </c>
      <c r="S36" s="241"/>
      <c r="T36" s="241"/>
      <c r="U36" s="241"/>
      <c r="V36" s="241" t="s">
        <v>152</v>
      </c>
      <c r="W36" s="241"/>
      <c r="X36" s="241" t="s">
        <v>152</v>
      </c>
      <c r="Y36" s="241" t="s">
        <v>148</v>
      </c>
      <c r="Z36" s="241" t="s">
        <v>148</v>
      </c>
      <c r="AA36" s="241" t="s">
        <v>150</v>
      </c>
      <c r="AB36" s="241" t="s">
        <v>150</v>
      </c>
      <c r="AC36" s="241" t="s">
        <v>148</v>
      </c>
      <c r="AD36" s="241" t="s">
        <v>148</v>
      </c>
      <c r="AE36" s="241" t="s">
        <v>150</v>
      </c>
      <c r="AF36" s="241" t="s">
        <v>148</v>
      </c>
      <c r="AG36" s="241" t="s">
        <v>148</v>
      </c>
      <c r="AH36" s="241" t="s">
        <v>150</v>
      </c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</row>
    <row r="37" spans="1:65" s="245" customFormat="1" ht="13.8" x14ac:dyDescent="0.25">
      <c r="A37" s="241">
        <v>407813</v>
      </c>
      <c r="B37" s="241" t="s">
        <v>157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 t="s">
        <v>152</v>
      </c>
      <c r="Z37" s="241"/>
      <c r="AA37" s="241" t="s">
        <v>152</v>
      </c>
      <c r="AB37" s="241"/>
      <c r="AC37" s="241"/>
      <c r="AD37" s="241" t="s">
        <v>152</v>
      </c>
      <c r="AE37" s="241"/>
      <c r="AF37" s="241" t="s">
        <v>150</v>
      </c>
      <c r="AG37" s="241"/>
      <c r="AH37" s="241" t="s">
        <v>152</v>
      </c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</row>
    <row r="38" spans="1:65" s="245" customFormat="1" ht="13.8" x14ac:dyDescent="0.25">
      <c r="A38" s="245">
        <v>408009</v>
      </c>
      <c r="B38" s="245" t="s">
        <v>157</v>
      </c>
      <c r="J38" s="245" t="s">
        <v>1691</v>
      </c>
      <c r="N38" s="245" t="s">
        <v>1691</v>
      </c>
      <c r="P38" s="245" t="s">
        <v>1691</v>
      </c>
      <c r="R38" s="245" t="s">
        <v>1691</v>
      </c>
      <c r="V38" s="245" t="s">
        <v>1691</v>
      </c>
      <c r="X38" s="245" t="s">
        <v>1691</v>
      </c>
      <c r="Y38" s="245" t="s">
        <v>1691</v>
      </c>
      <c r="Z38" s="245" t="s">
        <v>1691</v>
      </c>
      <c r="AA38" s="245" t="s">
        <v>1691</v>
      </c>
      <c r="AB38" s="245" t="s">
        <v>1691</v>
      </c>
      <c r="AC38" s="245" t="s">
        <v>1691</v>
      </c>
      <c r="AD38" s="245" t="s">
        <v>1691</v>
      </c>
      <c r="AE38" s="245" t="s">
        <v>1691</v>
      </c>
      <c r="AF38" s="245" t="s">
        <v>1691</v>
      </c>
      <c r="AG38" s="245" t="s">
        <v>1691</v>
      </c>
      <c r="AH38" s="245" t="s">
        <v>1691</v>
      </c>
      <c r="AS38" s="245" t="s">
        <v>642</v>
      </c>
      <c r="AT38" s="245" t="s">
        <v>157</v>
      </c>
      <c r="BM38" s="237"/>
    </row>
    <row r="39" spans="1:65" s="245" customFormat="1" ht="13.8" x14ac:dyDescent="0.25">
      <c r="A39" s="241">
        <v>408428</v>
      </c>
      <c r="B39" s="241" t="s">
        <v>157</v>
      </c>
      <c r="C39" s="241"/>
      <c r="D39" s="241" t="s">
        <v>150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 t="s">
        <v>152</v>
      </c>
      <c r="Y39" s="241" t="s">
        <v>152</v>
      </c>
      <c r="Z39" s="241"/>
      <c r="AA39" s="241" t="s">
        <v>152</v>
      </c>
      <c r="AB39" s="241" t="s">
        <v>152</v>
      </c>
      <c r="AC39" s="241"/>
      <c r="AD39" s="241" t="s">
        <v>152</v>
      </c>
      <c r="AE39" s="241" t="s">
        <v>152</v>
      </c>
      <c r="AF39" s="241" t="s">
        <v>152</v>
      </c>
      <c r="AG39" s="241"/>
      <c r="AH39" s="241" t="s">
        <v>152</v>
      </c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</row>
    <row r="40" spans="1:65" s="245" customFormat="1" ht="13.8" x14ac:dyDescent="0.25">
      <c r="A40" s="241">
        <v>409061</v>
      </c>
      <c r="B40" s="241" t="s">
        <v>157</v>
      </c>
      <c r="C40" s="241"/>
      <c r="D40" s="241"/>
      <c r="E40" s="241"/>
      <c r="F40" s="241"/>
      <c r="G40" s="241"/>
      <c r="H40" s="241"/>
      <c r="I40" s="241" t="s">
        <v>152</v>
      </c>
      <c r="J40" s="241"/>
      <c r="K40" s="241"/>
      <c r="L40" s="241" t="s">
        <v>152</v>
      </c>
      <c r="M40" s="241"/>
      <c r="N40" s="241"/>
      <c r="O40" s="241"/>
      <c r="P40" s="241"/>
      <c r="Q40" s="241"/>
      <c r="R40" s="241"/>
      <c r="S40" s="241" t="s">
        <v>148</v>
      </c>
      <c r="T40" s="241" t="s">
        <v>152</v>
      </c>
      <c r="U40" s="241"/>
      <c r="V40" s="241"/>
      <c r="W40" s="241"/>
      <c r="X40" s="241"/>
      <c r="Y40" s="241" t="s">
        <v>152</v>
      </c>
      <c r="Z40" s="241"/>
      <c r="AA40" s="241" t="s">
        <v>150</v>
      </c>
      <c r="AB40" s="241" t="s">
        <v>148</v>
      </c>
      <c r="AC40" s="241"/>
      <c r="AD40" s="241" t="s">
        <v>152</v>
      </c>
      <c r="AE40" s="241" t="s">
        <v>148</v>
      </c>
      <c r="AF40" s="241" t="s">
        <v>148</v>
      </c>
      <c r="AG40" s="241" t="s">
        <v>148</v>
      </c>
      <c r="AH40" s="241" t="s">
        <v>148</v>
      </c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</row>
    <row r="41" spans="1:65" s="245" customFormat="1" ht="13.8" x14ac:dyDescent="0.25">
      <c r="A41" s="245">
        <v>409087</v>
      </c>
      <c r="B41" s="245" t="s">
        <v>157</v>
      </c>
      <c r="Y41" s="245" t="s">
        <v>1691</v>
      </c>
      <c r="AA41" s="245" t="s">
        <v>1691</v>
      </c>
      <c r="AB41" s="245" t="s">
        <v>1691</v>
      </c>
      <c r="AD41" s="245" t="s">
        <v>1691</v>
      </c>
      <c r="AE41" s="245" t="s">
        <v>1691</v>
      </c>
      <c r="AF41" s="245" t="s">
        <v>1691</v>
      </c>
      <c r="AG41" s="245" t="s">
        <v>1691</v>
      </c>
      <c r="AH41" s="245" t="s">
        <v>1691</v>
      </c>
      <c r="AS41" s="245" t="s">
        <v>667</v>
      </c>
      <c r="AT41" s="245" t="s">
        <v>157</v>
      </c>
    </row>
    <row r="42" spans="1:65" s="245" customFormat="1" ht="13.8" x14ac:dyDescent="0.25">
      <c r="A42" s="241">
        <v>409312</v>
      </c>
      <c r="B42" s="241" t="s">
        <v>157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 t="s">
        <v>152</v>
      </c>
      <c r="O42" s="241"/>
      <c r="P42" s="241"/>
      <c r="Q42" s="241"/>
      <c r="R42" s="241"/>
      <c r="S42" s="241"/>
      <c r="T42" s="241" t="s">
        <v>150</v>
      </c>
      <c r="U42" s="241"/>
      <c r="V42" s="241"/>
      <c r="W42" s="241"/>
      <c r="X42" s="241"/>
      <c r="Y42" s="241" t="s">
        <v>150</v>
      </c>
      <c r="Z42" s="241"/>
      <c r="AA42" s="241" t="s">
        <v>148</v>
      </c>
      <c r="AB42" s="241" t="s">
        <v>148</v>
      </c>
      <c r="AC42" s="241"/>
      <c r="AD42" s="241" t="s">
        <v>148</v>
      </c>
      <c r="AE42" s="241" t="s">
        <v>148</v>
      </c>
      <c r="AF42" s="241" t="s">
        <v>150</v>
      </c>
      <c r="AG42" s="241" t="s">
        <v>148</v>
      </c>
      <c r="AH42" s="241" t="s">
        <v>150</v>
      </c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</row>
    <row r="43" spans="1:65" s="245" customFormat="1" ht="13.8" x14ac:dyDescent="0.25">
      <c r="A43" s="245">
        <v>409550</v>
      </c>
      <c r="B43" s="245" t="s">
        <v>157</v>
      </c>
      <c r="Y43" s="245" t="s">
        <v>1691</v>
      </c>
      <c r="AA43" s="245" t="s">
        <v>1691</v>
      </c>
      <c r="AB43" s="245" t="s">
        <v>1691</v>
      </c>
      <c r="AD43" s="245" t="s">
        <v>1691</v>
      </c>
      <c r="AE43" s="245" t="s">
        <v>1691</v>
      </c>
      <c r="AF43" s="245" t="s">
        <v>1691</v>
      </c>
      <c r="AG43" s="245" t="s">
        <v>1691</v>
      </c>
      <c r="AH43" s="245" t="s">
        <v>1691</v>
      </c>
      <c r="AS43" s="245" t="s">
        <v>667</v>
      </c>
      <c r="AT43" s="245" t="s">
        <v>157</v>
      </c>
    </row>
    <row r="44" spans="1:65" s="245" customFormat="1" ht="13.8" x14ac:dyDescent="0.25">
      <c r="A44" s="241">
        <v>409739</v>
      </c>
      <c r="B44" s="241" t="s">
        <v>157</v>
      </c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 t="s">
        <v>148</v>
      </c>
      <c r="AE44" s="241" t="s">
        <v>148</v>
      </c>
      <c r="AF44" s="241" t="s">
        <v>148</v>
      </c>
      <c r="AG44" s="241" t="s">
        <v>148</v>
      </c>
      <c r="AH44" s="241" t="s">
        <v>148</v>
      </c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</row>
    <row r="45" spans="1:65" s="245" customFormat="1" ht="13.8" x14ac:dyDescent="0.25">
      <c r="A45" s="241">
        <v>409909</v>
      </c>
      <c r="B45" s="241" t="s">
        <v>157</v>
      </c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 t="s">
        <v>148</v>
      </c>
      <c r="T45" s="241"/>
      <c r="U45" s="241"/>
      <c r="V45" s="241" t="s">
        <v>150</v>
      </c>
      <c r="W45" s="241" t="s">
        <v>150</v>
      </c>
      <c r="X45" s="241"/>
      <c r="Y45" s="241" t="s">
        <v>150</v>
      </c>
      <c r="Z45" s="241" t="s">
        <v>148</v>
      </c>
      <c r="AA45" s="241" t="s">
        <v>148</v>
      </c>
      <c r="AB45" s="241" t="s">
        <v>150</v>
      </c>
      <c r="AC45" s="241" t="s">
        <v>148</v>
      </c>
      <c r="AD45" s="241" t="s">
        <v>148</v>
      </c>
      <c r="AE45" s="241" t="s">
        <v>150</v>
      </c>
      <c r="AF45" s="241" t="s">
        <v>150</v>
      </c>
      <c r="AG45" s="241" t="s">
        <v>148</v>
      </c>
      <c r="AH45" s="241" t="s">
        <v>150</v>
      </c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</row>
    <row r="46" spans="1:65" s="245" customFormat="1" ht="13.8" x14ac:dyDescent="0.25">
      <c r="A46" s="241">
        <v>409960</v>
      </c>
      <c r="B46" s="241" t="s">
        <v>157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 t="s">
        <v>152</v>
      </c>
      <c r="M46" s="241"/>
      <c r="N46" s="241"/>
      <c r="O46" s="241"/>
      <c r="P46" s="241"/>
      <c r="Q46" s="241"/>
      <c r="R46" s="241"/>
      <c r="S46" s="241" t="s">
        <v>148</v>
      </c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 t="s">
        <v>150</v>
      </c>
      <c r="AF46" s="241" t="s">
        <v>148</v>
      </c>
      <c r="AG46" s="241" t="s">
        <v>150</v>
      </c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37"/>
      <c r="BJ46" s="237"/>
      <c r="BK46" s="237"/>
      <c r="BL46" s="237"/>
    </row>
    <row r="47" spans="1:65" s="245" customFormat="1" ht="13.8" x14ac:dyDescent="0.25">
      <c r="A47" s="241">
        <v>410049</v>
      </c>
      <c r="B47" s="241" t="s">
        <v>157</v>
      </c>
      <c r="C47" s="241"/>
      <c r="D47" s="241"/>
      <c r="E47" s="241"/>
      <c r="F47" s="241"/>
      <c r="G47" s="241"/>
      <c r="H47" s="241"/>
      <c r="I47" s="241"/>
      <c r="J47" s="241" t="s">
        <v>152</v>
      </c>
      <c r="K47" s="241"/>
      <c r="L47" s="241"/>
      <c r="M47" s="241"/>
      <c r="N47" s="241"/>
      <c r="O47" s="241"/>
      <c r="P47" s="241"/>
      <c r="Q47" s="241"/>
      <c r="R47" s="241"/>
      <c r="S47" s="241" t="s">
        <v>148</v>
      </c>
      <c r="T47" s="241"/>
      <c r="U47" s="241"/>
      <c r="V47" s="241"/>
      <c r="W47" s="241" t="s">
        <v>148</v>
      </c>
      <c r="X47" s="241"/>
      <c r="Y47" s="241"/>
      <c r="Z47" s="241"/>
      <c r="AA47" s="241"/>
      <c r="AB47" s="241"/>
      <c r="AC47" s="241"/>
      <c r="AD47" s="241" t="s">
        <v>150</v>
      </c>
      <c r="AE47" s="241"/>
      <c r="AF47" s="241" t="s">
        <v>150</v>
      </c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</row>
    <row r="48" spans="1:65" s="245" customFormat="1" ht="13.8" x14ac:dyDescent="0.25">
      <c r="A48" s="241">
        <v>410093</v>
      </c>
      <c r="B48" s="241" t="s">
        <v>157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 t="s">
        <v>152</v>
      </c>
      <c r="S48" s="241" t="s">
        <v>148</v>
      </c>
      <c r="T48" s="241" t="s">
        <v>148</v>
      </c>
      <c r="U48" s="241" t="s">
        <v>152</v>
      </c>
      <c r="V48" s="241"/>
      <c r="W48" s="241"/>
      <c r="X48" s="241"/>
      <c r="Y48" s="241" t="s">
        <v>148</v>
      </c>
      <c r="Z48" s="241" t="s">
        <v>148</v>
      </c>
      <c r="AA48" s="241" t="s">
        <v>150</v>
      </c>
      <c r="AB48" s="241" t="s">
        <v>150</v>
      </c>
      <c r="AC48" s="241" t="s">
        <v>148</v>
      </c>
      <c r="AD48" s="241" t="s">
        <v>150</v>
      </c>
      <c r="AE48" s="241" t="s">
        <v>150</v>
      </c>
      <c r="AF48" s="241" t="s">
        <v>148</v>
      </c>
      <c r="AG48" s="241" t="s">
        <v>150</v>
      </c>
      <c r="AH48" s="241" t="s">
        <v>150</v>
      </c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</row>
    <row r="49" spans="1:65" s="245" customFormat="1" ht="13.8" x14ac:dyDescent="0.25">
      <c r="A49" s="241">
        <v>410148</v>
      </c>
      <c r="B49" s="241" t="s">
        <v>157</v>
      </c>
      <c r="C49" s="241"/>
      <c r="D49" s="241"/>
      <c r="E49" s="241"/>
      <c r="F49" s="241"/>
      <c r="G49" s="241"/>
      <c r="H49" s="241"/>
      <c r="I49" s="241" t="s">
        <v>152</v>
      </c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 t="s">
        <v>148</v>
      </c>
      <c r="U49" s="241"/>
      <c r="V49" s="241"/>
      <c r="W49" s="241"/>
      <c r="X49" s="241" t="s">
        <v>152</v>
      </c>
      <c r="Y49" s="241" t="s">
        <v>152</v>
      </c>
      <c r="Z49" s="241"/>
      <c r="AA49" s="241" t="s">
        <v>152</v>
      </c>
      <c r="AB49" s="241" t="s">
        <v>148</v>
      </c>
      <c r="AC49" s="241" t="s">
        <v>148</v>
      </c>
      <c r="AD49" s="241" t="s">
        <v>148</v>
      </c>
      <c r="AE49" s="241" t="s">
        <v>148</v>
      </c>
      <c r="AF49" s="241" t="s">
        <v>148</v>
      </c>
      <c r="AG49" s="241" t="s">
        <v>148</v>
      </c>
      <c r="AH49" s="241" t="s">
        <v>148</v>
      </c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</row>
    <row r="50" spans="1:65" s="245" customFormat="1" ht="13.8" x14ac:dyDescent="0.25">
      <c r="A50" s="241">
        <v>410234</v>
      </c>
      <c r="B50" s="241" t="s">
        <v>157</v>
      </c>
      <c r="C50" s="241"/>
      <c r="D50" s="241"/>
      <c r="E50" s="241"/>
      <c r="F50" s="241"/>
      <c r="G50" s="241"/>
      <c r="H50" s="241"/>
      <c r="I50" s="241" t="s">
        <v>152</v>
      </c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 t="s">
        <v>152</v>
      </c>
      <c r="Z50" s="241"/>
      <c r="AA50" s="241"/>
      <c r="AB50" s="241" t="s">
        <v>150</v>
      </c>
      <c r="AC50" s="241"/>
      <c r="AD50" s="241" t="s">
        <v>152</v>
      </c>
      <c r="AE50" s="241" t="s">
        <v>148</v>
      </c>
      <c r="AF50" s="241" t="s">
        <v>150</v>
      </c>
      <c r="AG50" s="241" t="s">
        <v>150</v>
      </c>
      <c r="AH50" s="241" t="s">
        <v>150</v>
      </c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</row>
    <row r="51" spans="1:65" s="245" customFormat="1" ht="13.8" x14ac:dyDescent="0.25">
      <c r="A51" s="241">
        <v>410418</v>
      </c>
      <c r="B51" s="241" t="s">
        <v>157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 t="s">
        <v>152</v>
      </c>
      <c r="Z51" s="241"/>
      <c r="AA51" s="241"/>
      <c r="AB51" s="241"/>
      <c r="AC51" s="241"/>
      <c r="AD51" s="241" t="s">
        <v>152</v>
      </c>
      <c r="AE51" s="241" t="s">
        <v>150</v>
      </c>
      <c r="AF51" s="241" t="s">
        <v>152</v>
      </c>
      <c r="AG51" s="241" t="s">
        <v>148</v>
      </c>
      <c r="AH51" s="241" t="s">
        <v>150</v>
      </c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</row>
    <row r="52" spans="1:65" s="245" customFormat="1" ht="13.8" x14ac:dyDescent="0.25">
      <c r="A52" s="245">
        <v>410507</v>
      </c>
      <c r="B52" s="245" t="s">
        <v>157</v>
      </c>
      <c r="I52" s="245" t="s">
        <v>1691</v>
      </c>
      <c r="U52" s="245" t="s">
        <v>1691</v>
      </c>
      <c r="W52" s="245" t="s">
        <v>1691</v>
      </c>
      <c r="Y52" s="245" t="s">
        <v>1691</v>
      </c>
      <c r="Z52" s="245" t="s">
        <v>1691</v>
      </c>
      <c r="AA52" s="245" t="s">
        <v>1691</v>
      </c>
      <c r="AD52" s="245" t="s">
        <v>1691</v>
      </c>
      <c r="AE52" s="245" t="s">
        <v>1691</v>
      </c>
      <c r="AF52" s="245" t="s">
        <v>1691</v>
      </c>
      <c r="AG52" s="245" t="s">
        <v>1691</v>
      </c>
      <c r="AS52" s="245" t="s">
        <v>667</v>
      </c>
      <c r="AT52" s="245" t="s">
        <v>157</v>
      </c>
    </row>
    <row r="53" spans="1:65" s="245" customFormat="1" ht="13.8" x14ac:dyDescent="0.25">
      <c r="A53" s="241">
        <v>410666</v>
      </c>
      <c r="B53" s="241" t="s">
        <v>157</v>
      </c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 t="s">
        <v>148</v>
      </c>
      <c r="S53" s="241" t="s">
        <v>152</v>
      </c>
      <c r="T53" s="241"/>
      <c r="U53" s="241"/>
      <c r="V53" s="241"/>
      <c r="W53" s="241" t="s">
        <v>150</v>
      </c>
      <c r="X53" s="241"/>
      <c r="Y53" s="241" t="s">
        <v>150</v>
      </c>
      <c r="Z53" s="241" t="s">
        <v>148</v>
      </c>
      <c r="AA53" s="241" t="s">
        <v>152</v>
      </c>
      <c r="AB53" s="241" t="s">
        <v>148</v>
      </c>
      <c r="AC53" s="241" t="s">
        <v>148</v>
      </c>
      <c r="AD53" s="241" t="s">
        <v>148</v>
      </c>
      <c r="AE53" s="241" t="s">
        <v>150</v>
      </c>
      <c r="AF53" s="241" t="s">
        <v>148</v>
      </c>
      <c r="AG53" s="241" t="s">
        <v>150</v>
      </c>
      <c r="AH53" s="241" t="s">
        <v>150</v>
      </c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</row>
    <row r="54" spans="1:65" s="245" customFormat="1" ht="13.8" x14ac:dyDescent="0.25">
      <c r="A54" s="241">
        <v>410749</v>
      </c>
      <c r="B54" s="241" t="s">
        <v>157</v>
      </c>
      <c r="C54" s="241"/>
      <c r="D54" s="241"/>
      <c r="E54" s="241"/>
      <c r="F54" s="241"/>
      <c r="G54" s="241"/>
      <c r="H54" s="241"/>
      <c r="I54" s="241" t="s">
        <v>152</v>
      </c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 t="s">
        <v>150</v>
      </c>
      <c r="Z54" s="241" t="s">
        <v>150</v>
      </c>
      <c r="AA54" s="241" t="s">
        <v>150</v>
      </c>
      <c r="AB54" s="241" t="s">
        <v>148</v>
      </c>
      <c r="AC54" s="241" t="s">
        <v>148</v>
      </c>
      <c r="AD54" s="241" t="s">
        <v>148</v>
      </c>
      <c r="AE54" s="241" t="s">
        <v>148</v>
      </c>
      <c r="AF54" s="241" t="s">
        <v>148</v>
      </c>
      <c r="AG54" s="241" t="s">
        <v>148</v>
      </c>
      <c r="AH54" s="241" t="s">
        <v>148</v>
      </c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</row>
    <row r="55" spans="1:65" s="245" customFormat="1" ht="13.8" x14ac:dyDescent="0.25">
      <c r="A55" s="241">
        <v>410891</v>
      </c>
      <c r="B55" s="241" t="s">
        <v>157</v>
      </c>
      <c r="C55" s="241"/>
      <c r="D55" s="241"/>
      <c r="E55" s="241"/>
      <c r="F55" s="241"/>
      <c r="G55" s="241"/>
      <c r="H55" s="241"/>
      <c r="I55" s="241" t="s">
        <v>152</v>
      </c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 t="s">
        <v>152</v>
      </c>
      <c r="Y55" s="241" t="s">
        <v>152</v>
      </c>
      <c r="Z55" s="241"/>
      <c r="AA55" s="241" t="s">
        <v>152</v>
      </c>
      <c r="AB55" s="241" t="s">
        <v>152</v>
      </c>
      <c r="AC55" s="241"/>
      <c r="AD55" s="241" t="s">
        <v>150</v>
      </c>
      <c r="AE55" s="241" t="s">
        <v>152</v>
      </c>
      <c r="AF55" s="241" t="s">
        <v>150</v>
      </c>
      <c r="AG55" s="241" t="s">
        <v>152</v>
      </c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</row>
    <row r="56" spans="1:65" s="245" customFormat="1" ht="13.8" x14ac:dyDescent="0.25">
      <c r="A56" s="241">
        <v>411114</v>
      </c>
      <c r="B56" s="241" t="s">
        <v>157</v>
      </c>
      <c r="C56" s="241"/>
      <c r="D56" s="241"/>
      <c r="E56" s="241"/>
      <c r="F56" s="241"/>
      <c r="G56" s="241"/>
      <c r="H56" s="241" t="s">
        <v>152</v>
      </c>
      <c r="I56" s="241"/>
      <c r="J56" s="241"/>
      <c r="K56" s="241"/>
      <c r="L56" s="241"/>
      <c r="M56" s="241"/>
      <c r="N56" s="241"/>
      <c r="O56" s="241"/>
      <c r="P56" s="241"/>
      <c r="Q56" s="241"/>
      <c r="R56" s="241" t="s">
        <v>152</v>
      </c>
      <c r="S56" s="241" t="s">
        <v>150</v>
      </c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 t="s">
        <v>150</v>
      </c>
      <c r="AE56" s="241" t="s">
        <v>148</v>
      </c>
      <c r="AF56" s="241" t="s">
        <v>150</v>
      </c>
      <c r="AG56" s="241" t="s">
        <v>150</v>
      </c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</row>
    <row r="57" spans="1:65" s="245" customFormat="1" ht="13.8" x14ac:dyDescent="0.25">
      <c r="A57" s="245">
        <v>411116</v>
      </c>
      <c r="B57" s="245" t="s">
        <v>157</v>
      </c>
      <c r="H57" s="245" t="s">
        <v>1691</v>
      </c>
      <c r="I57" s="245" t="s">
        <v>1691</v>
      </c>
      <c r="R57" s="245" t="s">
        <v>1691</v>
      </c>
      <c r="S57" s="245" t="s">
        <v>1691</v>
      </c>
      <c r="Y57" s="245" t="s">
        <v>1691</v>
      </c>
      <c r="AA57" s="245" t="s">
        <v>1691</v>
      </c>
      <c r="AD57" s="245" t="s">
        <v>1691</v>
      </c>
      <c r="AE57" s="245" t="s">
        <v>1691</v>
      </c>
      <c r="AF57" s="245" t="s">
        <v>1691</v>
      </c>
      <c r="AG57" s="245" t="s">
        <v>1691</v>
      </c>
      <c r="AH57" s="245" t="s">
        <v>1691</v>
      </c>
      <c r="AS57" s="245" t="s">
        <v>667</v>
      </c>
      <c r="AT57" s="245" t="s">
        <v>157</v>
      </c>
    </row>
    <row r="58" spans="1:65" s="245" customFormat="1" ht="13.8" x14ac:dyDescent="0.25">
      <c r="A58" s="241">
        <v>411228</v>
      </c>
      <c r="B58" s="241" t="s">
        <v>157</v>
      </c>
      <c r="C58" s="241"/>
      <c r="D58" s="241"/>
      <c r="E58" s="241"/>
      <c r="F58" s="241"/>
      <c r="G58" s="241" t="s">
        <v>152</v>
      </c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 t="s">
        <v>148</v>
      </c>
      <c r="AA58" s="241"/>
      <c r="AB58" s="241" t="s">
        <v>152</v>
      </c>
      <c r="AC58" s="241" t="s">
        <v>152</v>
      </c>
      <c r="AD58" s="241" t="s">
        <v>152</v>
      </c>
      <c r="AE58" s="241" t="s">
        <v>148</v>
      </c>
      <c r="AF58" s="241"/>
      <c r="AG58" s="241"/>
      <c r="AH58" s="241" t="s">
        <v>152</v>
      </c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</row>
    <row r="59" spans="1:65" s="245" customFormat="1" ht="13.8" x14ac:dyDescent="0.25">
      <c r="A59" s="241">
        <v>411264</v>
      </c>
      <c r="B59" s="241" t="s">
        <v>157</v>
      </c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 t="s">
        <v>152</v>
      </c>
      <c r="R59" s="241" t="s">
        <v>148</v>
      </c>
      <c r="S59" s="241"/>
      <c r="T59" s="241" t="s">
        <v>152</v>
      </c>
      <c r="U59" s="241"/>
      <c r="V59" s="241"/>
      <c r="W59" s="241" t="s">
        <v>152</v>
      </c>
      <c r="X59" s="241"/>
      <c r="Y59" s="241" t="s">
        <v>148</v>
      </c>
      <c r="Z59" s="241" t="s">
        <v>148</v>
      </c>
      <c r="AA59" s="241" t="s">
        <v>148</v>
      </c>
      <c r="AB59" s="241" t="s">
        <v>148</v>
      </c>
      <c r="AC59" s="241" t="s">
        <v>148</v>
      </c>
      <c r="AD59" s="241" t="s">
        <v>148</v>
      </c>
      <c r="AE59" s="241" t="s">
        <v>148</v>
      </c>
      <c r="AF59" s="241" t="s">
        <v>148</v>
      </c>
      <c r="AG59" s="241" t="s">
        <v>148</v>
      </c>
      <c r="AH59" s="241" t="s">
        <v>148</v>
      </c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  <c r="BM59" s="237"/>
    </row>
    <row r="60" spans="1:65" s="245" customFormat="1" ht="13.8" x14ac:dyDescent="0.25">
      <c r="A60" s="241">
        <v>411303</v>
      </c>
      <c r="B60" s="241" t="s">
        <v>157</v>
      </c>
      <c r="C60" s="241"/>
      <c r="D60" s="241"/>
      <c r="E60" s="241"/>
      <c r="F60" s="241"/>
      <c r="G60" s="241"/>
      <c r="H60" s="241"/>
      <c r="I60" s="241"/>
      <c r="J60" s="241" t="s">
        <v>148</v>
      </c>
      <c r="K60" s="241"/>
      <c r="L60" s="241"/>
      <c r="M60" s="241"/>
      <c r="N60" s="241"/>
      <c r="O60" s="241"/>
      <c r="P60" s="241"/>
      <c r="Q60" s="241"/>
      <c r="R60" s="241" t="s">
        <v>148</v>
      </c>
      <c r="S60" s="241" t="s">
        <v>152</v>
      </c>
      <c r="T60" s="241"/>
      <c r="U60" s="241" t="s">
        <v>152</v>
      </c>
      <c r="V60" s="241"/>
      <c r="W60" s="241"/>
      <c r="X60" s="241"/>
      <c r="Y60" s="241" t="s">
        <v>152</v>
      </c>
      <c r="Z60" s="241" t="s">
        <v>152</v>
      </c>
      <c r="AA60" s="241"/>
      <c r="AB60" s="241"/>
      <c r="AC60" s="241"/>
      <c r="AD60" s="241" t="s">
        <v>152</v>
      </c>
      <c r="AE60" s="241" t="s">
        <v>152</v>
      </c>
      <c r="AF60" s="241" t="s">
        <v>152</v>
      </c>
      <c r="AG60" s="241" t="s">
        <v>152</v>
      </c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</row>
    <row r="61" spans="1:65" s="245" customFormat="1" ht="13.8" x14ac:dyDescent="0.25">
      <c r="A61" s="241">
        <v>411539</v>
      </c>
      <c r="B61" s="241" t="s">
        <v>157</v>
      </c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 t="s">
        <v>152</v>
      </c>
      <c r="S61" s="241"/>
      <c r="T61" s="241"/>
      <c r="U61" s="241"/>
      <c r="V61" s="241"/>
      <c r="W61" s="241"/>
      <c r="X61" s="241" t="s">
        <v>152</v>
      </c>
      <c r="Y61" s="241" t="s">
        <v>152</v>
      </c>
      <c r="Z61" s="241"/>
      <c r="AA61" s="241" t="s">
        <v>152</v>
      </c>
      <c r="AB61" s="241" t="s">
        <v>148</v>
      </c>
      <c r="AC61" s="241"/>
      <c r="AD61" s="241" t="s">
        <v>148</v>
      </c>
      <c r="AE61" s="241" t="s">
        <v>148</v>
      </c>
      <c r="AF61" s="241" t="s">
        <v>148</v>
      </c>
      <c r="AG61" s="241" t="s">
        <v>150</v>
      </c>
      <c r="AH61" s="241" t="s">
        <v>148</v>
      </c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</row>
    <row r="62" spans="1:65" s="245" customFormat="1" ht="13.8" x14ac:dyDescent="0.25">
      <c r="A62" s="245">
        <v>411578</v>
      </c>
      <c r="B62" s="245" t="s">
        <v>157</v>
      </c>
      <c r="H62" s="245" t="s">
        <v>1691</v>
      </c>
      <c r="AB62" s="245" t="s">
        <v>1691</v>
      </c>
      <c r="AD62" s="245" t="s">
        <v>1691</v>
      </c>
      <c r="AE62" s="245" t="s">
        <v>1691</v>
      </c>
      <c r="AF62" s="245" t="s">
        <v>1691</v>
      </c>
      <c r="AH62" s="245" t="s">
        <v>1691</v>
      </c>
      <c r="AS62" s="245" t="s">
        <v>667</v>
      </c>
      <c r="AT62" s="245" t="s">
        <v>157</v>
      </c>
    </row>
    <row r="63" spans="1:65" s="245" customFormat="1" ht="13.8" x14ac:dyDescent="0.25">
      <c r="A63" s="241">
        <v>411582</v>
      </c>
      <c r="B63" s="241" t="s">
        <v>157</v>
      </c>
      <c r="C63" s="241"/>
      <c r="D63" s="241"/>
      <c r="E63" s="241"/>
      <c r="F63" s="241"/>
      <c r="G63" s="241"/>
      <c r="H63" s="241" t="s">
        <v>152</v>
      </c>
      <c r="I63" s="241"/>
      <c r="J63" s="241"/>
      <c r="K63" s="241"/>
      <c r="L63" s="241"/>
      <c r="M63" s="241"/>
      <c r="N63" s="241"/>
      <c r="O63" s="241"/>
      <c r="P63" s="241"/>
      <c r="Q63" s="241"/>
      <c r="R63" s="241" t="s">
        <v>150</v>
      </c>
      <c r="S63" s="241" t="s">
        <v>150</v>
      </c>
      <c r="T63" s="241"/>
      <c r="U63" s="241"/>
      <c r="V63" s="241"/>
      <c r="W63" s="241"/>
      <c r="X63" s="241"/>
      <c r="Y63" s="241" t="s">
        <v>152</v>
      </c>
      <c r="Z63" s="241" t="s">
        <v>152</v>
      </c>
      <c r="AA63" s="241"/>
      <c r="AB63" s="241"/>
      <c r="AC63" s="241"/>
      <c r="AD63" s="241" t="s">
        <v>148</v>
      </c>
      <c r="AE63" s="241" t="s">
        <v>148</v>
      </c>
      <c r="AF63" s="241" t="s">
        <v>148</v>
      </c>
      <c r="AG63" s="241" t="s">
        <v>150</v>
      </c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37"/>
      <c r="AV63" s="237"/>
      <c r="AW63" s="237"/>
      <c r="AX63" s="237"/>
      <c r="AY63" s="237"/>
      <c r="AZ63" s="237"/>
      <c r="BA63" s="237"/>
      <c r="BB63" s="237"/>
      <c r="BC63" s="237"/>
      <c r="BD63" s="237"/>
      <c r="BE63" s="237"/>
      <c r="BF63" s="237"/>
      <c r="BG63" s="237"/>
      <c r="BH63" s="237"/>
      <c r="BI63" s="237"/>
      <c r="BJ63" s="237"/>
      <c r="BK63" s="237"/>
      <c r="BL63" s="237"/>
    </row>
    <row r="64" spans="1:65" s="245" customFormat="1" ht="13.8" x14ac:dyDescent="0.25">
      <c r="A64" s="241">
        <v>411679</v>
      </c>
      <c r="B64" s="241" t="s">
        <v>157</v>
      </c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 t="s">
        <v>152</v>
      </c>
      <c r="V64" s="241"/>
      <c r="W64" s="241"/>
      <c r="X64" s="241"/>
      <c r="Y64" s="241" t="s">
        <v>152</v>
      </c>
      <c r="Z64" s="241"/>
      <c r="AA64" s="241"/>
      <c r="AB64" s="241" t="s">
        <v>148</v>
      </c>
      <c r="AC64" s="241" t="s">
        <v>148</v>
      </c>
      <c r="AD64" s="241" t="s">
        <v>150</v>
      </c>
      <c r="AE64" s="241" t="s">
        <v>150</v>
      </c>
      <c r="AF64" s="241" t="s">
        <v>152</v>
      </c>
      <c r="AG64" s="241"/>
      <c r="AH64" s="241" t="s">
        <v>148</v>
      </c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</row>
    <row r="65" spans="1:65" s="245" customFormat="1" ht="13.8" x14ac:dyDescent="0.25">
      <c r="A65" s="245">
        <v>411702</v>
      </c>
      <c r="B65" s="245" t="s">
        <v>157</v>
      </c>
      <c r="R65" s="245" t="s">
        <v>150</v>
      </c>
      <c r="S65" s="245" t="s">
        <v>152</v>
      </c>
      <c r="AC65" s="245" t="s">
        <v>152</v>
      </c>
      <c r="AE65" s="245" t="s">
        <v>148</v>
      </c>
      <c r="AF65" s="245" t="s">
        <v>152</v>
      </c>
      <c r="AT65" s="245" t="s">
        <v>157</v>
      </c>
    </row>
    <row r="66" spans="1:65" s="245" customFormat="1" ht="13.8" x14ac:dyDescent="0.25">
      <c r="A66" s="241">
        <v>411830</v>
      </c>
      <c r="B66" s="241" t="s">
        <v>157</v>
      </c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 t="s">
        <v>148</v>
      </c>
      <c r="X66" s="241" t="s">
        <v>152</v>
      </c>
      <c r="Y66" s="241" t="s">
        <v>152</v>
      </c>
      <c r="Z66" s="241"/>
      <c r="AA66" s="241" t="s">
        <v>152</v>
      </c>
      <c r="AB66" s="241" t="s">
        <v>152</v>
      </c>
      <c r="AC66" s="241"/>
      <c r="AD66" s="241" t="s">
        <v>152</v>
      </c>
      <c r="AE66" s="241" t="s">
        <v>148</v>
      </c>
      <c r="AF66" s="241" t="s">
        <v>150</v>
      </c>
      <c r="AG66" s="241" t="s">
        <v>148</v>
      </c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</row>
    <row r="67" spans="1:65" s="245" customFormat="1" ht="13.8" x14ac:dyDescent="0.25">
      <c r="A67" s="245">
        <v>412011</v>
      </c>
      <c r="B67" s="245" t="s">
        <v>157</v>
      </c>
      <c r="U67" s="245" t="s">
        <v>1691</v>
      </c>
      <c r="Y67" s="245" t="s">
        <v>1691</v>
      </c>
      <c r="AA67" s="245" t="s">
        <v>1691</v>
      </c>
      <c r="AB67" s="245" t="s">
        <v>1691</v>
      </c>
      <c r="AC67" s="245" t="s">
        <v>1691</v>
      </c>
      <c r="AD67" s="245" t="s">
        <v>1691</v>
      </c>
      <c r="AE67" s="245" t="s">
        <v>1691</v>
      </c>
      <c r="AF67" s="245" t="s">
        <v>1691</v>
      </c>
      <c r="AG67" s="245" t="s">
        <v>1691</v>
      </c>
      <c r="AH67" s="245" t="s">
        <v>1691</v>
      </c>
      <c r="AS67" s="245" t="s">
        <v>667</v>
      </c>
      <c r="AT67" s="245" t="s">
        <v>157</v>
      </c>
    </row>
    <row r="68" spans="1:65" s="245" customFormat="1" ht="13.8" x14ac:dyDescent="0.25">
      <c r="A68" s="245">
        <v>412130</v>
      </c>
      <c r="B68" s="245" t="s">
        <v>157</v>
      </c>
      <c r="R68" s="245" t="s">
        <v>1691</v>
      </c>
      <c r="S68" s="245" t="s">
        <v>1691</v>
      </c>
      <c r="U68" s="245" t="s">
        <v>1691</v>
      </c>
      <c r="Y68" s="245" t="s">
        <v>1691</v>
      </c>
      <c r="AA68" s="245" t="s">
        <v>1691</v>
      </c>
      <c r="AD68" s="245" t="s">
        <v>1691</v>
      </c>
      <c r="AE68" s="245" t="s">
        <v>1691</v>
      </c>
      <c r="AF68" s="245" t="s">
        <v>1691</v>
      </c>
      <c r="AG68" s="245" t="s">
        <v>1691</v>
      </c>
      <c r="AS68" s="245" t="s">
        <v>1701</v>
      </c>
      <c r="AT68" s="245" t="s">
        <v>157</v>
      </c>
    </row>
    <row r="69" spans="1:65" s="245" customFormat="1" ht="13.8" x14ac:dyDescent="0.25">
      <c r="A69" s="245">
        <v>412156</v>
      </c>
      <c r="B69" s="245" t="s">
        <v>157</v>
      </c>
      <c r="W69" s="245" t="s">
        <v>1691</v>
      </c>
      <c r="Y69" s="245" t="s">
        <v>1691</v>
      </c>
      <c r="Z69" s="245" t="s">
        <v>1691</v>
      </c>
      <c r="AA69" s="245" t="s">
        <v>1691</v>
      </c>
      <c r="AB69" s="245" t="s">
        <v>1691</v>
      </c>
      <c r="AC69" s="245" t="s">
        <v>1691</v>
      </c>
      <c r="AD69" s="245" t="s">
        <v>1691</v>
      </c>
      <c r="AE69" s="245" t="s">
        <v>1691</v>
      </c>
      <c r="AF69" s="245" t="s">
        <v>1691</v>
      </c>
      <c r="AG69" s="245" t="s">
        <v>1691</v>
      </c>
      <c r="AH69" s="245" t="s">
        <v>1691</v>
      </c>
      <c r="AS69" s="245" t="s">
        <v>641</v>
      </c>
      <c r="AT69" s="245" t="s">
        <v>157</v>
      </c>
    </row>
    <row r="70" spans="1:65" s="245" customFormat="1" ht="13.8" x14ac:dyDescent="0.25">
      <c r="A70" s="241">
        <v>412635</v>
      </c>
      <c r="B70" s="241" t="s">
        <v>157</v>
      </c>
      <c r="C70" s="241"/>
      <c r="D70" s="241"/>
      <c r="E70" s="241"/>
      <c r="F70" s="241"/>
      <c r="G70" s="241"/>
      <c r="H70" s="241"/>
      <c r="I70" s="241"/>
      <c r="J70" s="241"/>
      <c r="K70" s="241"/>
      <c r="L70" s="241" t="s">
        <v>148</v>
      </c>
      <c r="M70" s="241"/>
      <c r="N70" s="241"/>
      <c r="O70" s="241"/>
      <c r="P70" s="241"/>
      <c r="Q70" s="241"/>
      <c r="R70" s="241" t="s">
        <v>152</v>
      </c>
      <c r="S70" s="241" t="s">
        <v>150</v>
      </c>
      <c r="T70" s="241"/>
      <c r="U70" s="241"/>
      <c r="V70" s="241"/>
      <c r="W70" s="241" t="s">
        <v>152</v>
      </c>
      <c r="X70" s="241"/>
      <c r="Y70" s="241" t="s">
        <v>148</v>
      </c>
      <c r="Z70" s="241" t="s">
        <v>148</v>
      </c>
      <c r="AA70" s="241" t="s">
        <v>148</v>
      </c>
      <c r="AB70" s="241"/>
      <c r="AC70" s="241"/>
      <c r="AD70" s="241" t="s">
        <v>148</v>
      </c>
      <c r="AE70" s="241" t="s">
        <v>148</v>
      </c>
      <c r="AF70" s="241" t="s">
        <v>148</v>
      </c>
      <c r="AG70" s="241" t="s">
        <v>148</v>
      </c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37"/>
      <c r="AV70" s="237"/>
      <c r="AW70" s="237"/>
      <c r="AX70" s="237"/>
      <c r="AY70" s="237"/>
      <c r="AZ70" s="237"/>
      <c r="BA70" s="237"/>
      <c r="BB70" s="237"/>
      <c r="BC70" s="237"/>
      <c r="BD70" s="237"/>
      <c r="BE70" s="237"/>
      <c r="BF70" s="237"/>
      <c r="BG70" s="237"/>
      <c r="BH70" s="237"/>
      <c r="BI70" s="237"/>
      <c r="BJ70" s="237"/>
      <c r="BK70" s="237"/>
      <c r="BL70" s="237"/>
    </row>
    <row r="71" spans="1:65" s="245" customFormat="1" ht="13.8" x14ac:dyDescent="0.25">
      <c r="A71" s="241">
        <v>412685</v>
      </c>
      <c r="B71" s="241" t="s">
        <v>157</v>
      </c>
      <c r="C71" s="241"/>
      <c r="D71" s="241"/>
      <c r="E71" s="241"/>
      <c r="F71" s="241"/>
      <c r="G71" s="241"/>
      <c r="H71" s="241"/>
      <c r="I71" s="241" t="s">
        <v>148</v>
      </c>
      <c r="J71" s="241"/>
      <c r="K71" s="241"/>
      <c r="L71" s="241" t="s">
        <v>152</v>
      </c>
      <c r="M71" s="241"/>
      <c r="N71" s="241"/>
      <c r="O71" s="241"/>
      <c r="P71" s="241"/>
      <c r="Q71" s="241"/>
      <c r="R71" s="241" t="s">
        <v>150</v>
      </c>
      <c r="S71" s="241"/>
      <c r="T71" s="241"/>
      <c r="U71" s="241"/>
      <c r="V71" s="241"/>
      <c r="W71" s="241"/>
      <c r="X71" s="241"/>
      <c r="Y71" s="241"/>
      <c r="Z71" s="241"/>
      <c r="AA71" s="241" t="s">
        <v>152</v>
      </c>
      <c r="AB71" s="241" t="s">
        <v>148</v>
      </c>
      <c r="AC71" s="241"/>
      <c r="AD71" s="241"/>
      <c r="AE71" s="241" t="s">
        <v>150</v>
      </c>
      <c r="AF71" s="241" t="s">
        <v>152</v>
      </c>
      <c r="AG71" s="241"/>
      <c r="AH71" s="241" t="s">
        <v>148</v>
      </c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37"/>
      <c r="AV71" s="237"/>
      <c r="AW71" s="237"/>
      <c r="AX71" s="237"/>
      <c r="AY71" s="237"/>
      <c r="AZ71" s="237"/>
      <c r="BA71" s="237"/>
      <c r="BB71" s="237"/>
      <c r="BC71" s="237"/>
      <c r="BD71" s="237"/>
      <c r="BE71" s="237"/>
      <c r="BF71" s="237"/>
      <c r="BG71" s="237"/>
      <c r="BH71" s="237"/>
      <c r="BI71" s="237"/>
      <c r="BJ71" s="237"/>
      <c r="BK71" s="237"/>
      <c r="BL71" s="237"/>
    </row>
    <row r="72" spans="1:65" s="245" customFormat="1" ht="13.8" x14ac:dyDescent="0.25">
      <c r="A72" s="245">
        <v>412788</v>
      </c>
      <c r="B72" s="245" t="s">
        <v>157</v>
      </c>
      <c r="I72" s="245" t="s">
        <v>1691</v>
      </c>
      <c r="L72" s="245" t="s">
        <v>1691</v>
      </c>
      <c r="R72" s="245" t="s">
        <v>1691</v>
      </c>
      <c r="Y72" s="245" t="s">
        <v>1691</v>
      </c>
      <c r="AA72" s="245" t="s">
        <v>1691</v>
      </c>
      <c r="AB72" s="245" t="s">
        <v>1691</v>
      </c>
      <c r="AE72" s="245" t="s">
        <v>1691</v>
      </c>
      <c r="AF72" s="245" t="s">
        <v>1691</v>
      </c>
      <c r="AH72" s="245" t="s">
        <v>1691</v>
      </c>
      <c r="AS72" s="245" t="s">
        <v>1701</v>
      </c>
      <c r="AT72" s="245" t="s">
        <v>157</v>
      </c>
    </row>
    <row r="73" spans="1:65" s="245" customFormat="1" ht="13.8" x14ac:dyDescent="0.25">
      <c r="A73" s="241">
        <v>412807</v>
      </c>
      <c r="B73" s="241" t="s">
        <v>157</v>
      </c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 t="s">
        <v>152</v>
      </c>
      <c r="R73" s="241"/>
      <c r="S73" s="241"/>
      <c r="T73" s="241"/>
      <c r="U73" s="241"/>
      <c r="V73" s="241"/>
      <c r="W73" s="241"/>
      <c r="X73" s="241"/>
      <c r="Y73" s="241" t="s">
        <v>152</v>
      </c>
      <c r="Z73" s="241"/>
      <c r="AA73" s="241"/>
      <c r="AB73" s="241"/>
      <c r="AC73" s="241"/>
      <c r="AD73" s="241" t="s">
        <v>152</v>
      </c>
      <c r="AE73" s="241" t="s">
        <v>150</v>
      </c>
      <c r="AF73" s="241" t="s">
        <v>152</v>
      </c>
      <c r="AG73" s="241" t="s">
        <v>150</v>
      </c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</row>
    <row r="74" spans="1:65" s="245" customFormat="1" ht="13.8" x14ac:dyDescent="0.25">
      <c r="A74" s="241">
        <v>412854</v>
      </c>
      <c r="B74" s="241" t="s">
        <v>157</v>
      </c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 t="s">
        <v>148</v>
      </c>
      <c r="AB74" s="241" t="s">
        <v>148</v>
      </c>
      <c r="AC74" s="241" t="s">
        <v>148</v>
      </c>
      <c r="AD74" s="241" t="s">
        <v>148</v>
      </c>
      <c r="AE74" s="241" t="s">
        <v>148</v>
      </c>
      <c r="AF74" s="241" t="s">
        <v>148</v>
      </c>
      <c r="AG74" s="241" t="s">
        <v>148</v>
      </c>
      <c r="AH74" s="241" t="s">
        <v>148</v>
      </c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</row>
    <row r="75" spans="1:65" s="245" customFormat="1" ht="13.8" x14ac:dyDescent="0.25">
      <c r="A75" s="245">
        <v>413072</v>
      </c>
      <c r="B75" s="245" t="s">
        <v>157</v>
      </c>
      <c r="D75" s="245" t="s">
        <v>1691</v>
      </c>
      <c r="I75" s="245" t="s">
        <v>1691</v>
      </c>
      <c r="J75" s="245" t="s">
        <v>1691</v>
      </c>
      <c r="M75" s="245" t="s">
        <v>1691</v>
      </c>
      <c r="R75" s="245" t="s">
        <v>1691</v>
      </c>
      <c r="T75" s="245" t="s">
        <v>1691</v>
      </c>
      <c r="Y75" s="245" t="s">
        <v>1691</v>
      </c>
      <c r="Z75" s="245" t="s">
        <v>1691</v>
      </c>
      <c r="AA75" s="245" t="s">
        <v>1691</v>
      </c>
      <c r="AB75" s="245" t="s">
        <v>1691</v>
      </c>
      <c r="AC75" s="245" t="s">
        <v>1691</v>
      </c>
      <c r="AD75" s="245" t="s">
        <v>1691</v>
      </c>
      <c r="AE75" s="245" t="s">
        <v>1691</v>
      </c>
      <c r="AF75" s="245" t="s">
        <v>1691</v>
      </c>
      <c r="AG75" s="245" t="s">
        <v>1691</v>
      </c>
      <c r="AH75" s="245" t="s">
        <v>1691</v>
      </c>
      <c r="AS75" s="245" t="s">
        <v>642</v>
      </c>
      <c r="AT75" s="245" t="s">
        <v>157</v>
      </c>
      <c r="BM75" s="237"/>
    </row>
    <row r="76" spans="1:65" s="245" customFormat="1" ht="13.8" x14ac:dyDescent="0.25">
      <c r="A76" s="245">
        <v>413075</v>
      </c>
      <c r="B76" s="245" t="s">
        <v>157</v>
      </c>
      <c r="R76" s="245" t="s">
        <v>152</v>
      </c>
      <c r="Y76" s="245" t="s">
        <v>152</v>
      </c>
      <c r="AB76" s="245" t="s">
        <v>152</v>
      </c>
      <c r="AD76" s="245" t="s">
        <v>152</v>
      </c>
      <c r="AE76" s="245" t="s">
        <v>148</v>
      </c>
      <c r="AF76" s="245" t="s">
        <v>150</v>
      </c>
      <c r="AG76" s="245" t="s">
        <v>150</v>
      </c>
      <c r="AH76" s="245" t="s">
        <v>150</v>
      </c>
      <c r="AS76" s="245" t="s">
        <v>668</v>
      </c>
      <c r="AT76" s="245" t="s">
        <v>157</v>
      </c>
    </row>
    <row r="77" spans="1:65" s="245" customFormat="1" ht="13.8" x14ac:dyDescent="0.25">
      <c r="A77" s="245">
        <v>413175</v>
      </c>
      <c r="B77" s="245" t="s">
        <v>157</v>
      </c>
      <c r="D77" s="245" t="s">
        <v>1691</v>
      </c>
      <c r="Y77" s="245" t="s">
        <v>1691</v>
      </c>
      <c r="AA77" s="245" t="s">
        <v>1691</v>
      </c>
      <c r="AD77" s="245" t="s">
        <v>1691</v>
      </c>
      <c r="AE77" s="245" t="s">
        <v>1691</v>
      </c>
      <c r="AF77" s="245" t="s">
        <v>1691</v>
      </c>
      <c r="AG77" s="245" t="s">
        <v>1691</v>
      </c>
      <c r="AH77" s="245" t="s">
        <v>1691</v>
      </c>
      <c r="AS77" s="245" t="s">
        <v>657</v>
      </c>
      <c r="AT77" s="245" t="s">
        <v>157</v>
      </c>
    </row>
    <row r="78" spans="1:65" s="245" customFormat="1" ht="13.8" x14ac:dyDescent="0.25">
      <c r="A78" s="241">
        <v>413266</v>
      </c>
      <c r="B78" s="241" t="s">
        <v>157</v>
      </c>
      <c r="C78" s="241"/>
      <c r="D78" s="241"/>
      <c r="E78" s="241"/>
      <c r="F78" s="241"/>
      <c r="G78" s="241"/>
      <c r="H78" s="241"/>
      <c r="I78" s="241" t="s">
        <v>148</v>
      </c>
      <c r="J78" s="241"/>
      <c r="K78" s="241"/>
      <c r="L78" s="241" t="s">
        <v>150</v>
      </c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 t="s">
        <v>152</v>
      </c>
      <c r="AC78" s="241"/>
      <c r="AD78" s="241" t="s">
        <v>148</v>
      </c>
      <c r="AE78" s="241" t="s">
        <v>150</v>
      </c>
      <c r="AF78" s="241" t="s">
        <v>148</v>
      </c>
      <c r="AG78" s="241"/>
      <c r="AH78" s="241" t="s">
        <v>152</v>
      </c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</row>
    <row r="79" spans="1:65" s="245" customFormat="1" ht="13.8" x14ac:dyDescent="0.25">
      <c r="A79" s="241">
        <v>413331</v>
      </c>
      <c r="B79" s="241" t="s">
        <v>157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 t="s">
        <v>148</v>
      </c>
      <c r="S79" s="241" t="s">
        <v>150</v>
      </c>
      <c r="T79" s="241" t="s">
        <v>148</v>
      </c>
      <c r="U79" s="241"/>
      <c r="V79" s="241"/>
      <c r="W79" s="241" t="s">
        <v>148</v>
      </c>
      <c r="X79" s="241"/>
      <c r="Y79" s="241" t="s">
        <v>148</v>
      </c>
      <c r="Z79" s="241" t="s">
        <v>148</v>
      </c>
      <c r="AA79" s="241" t="s">
        <v>148</v>
      </c>
      <c r="AB79" s="241" t="s">
        <v>148</v>
      </c>
      <c r="AC79" s="241" t="s">
        <v>148</v>
      </c>
      <c r="AD79" s="241" t="s">
        <v>150</v>
      </c>
      <c r="AE79" s="241" t="s">
        <v>150</v>
      </c>
      <c r="AF79" s="241" t="s">
        <v>150</v>
      </c>
      <c r="AG79" s="241" t="s">
        <v>150</v>
      </c>
      <c r="AH79" s="241" t="s">
        <v>148</v>
      </c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</row>
    <row r="80" spans="1:65" s="245" customFormat="1" ht="13.8" x14ac:dyDescent="0.25">
      <c r="A80" s="241">
        <v>413353</v>
      </c>
      <c r="B80" s="241" t="s">
        <v>157</v>
      </c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 t="s">
        <v>152</v>
      </c>
      <c r="S80" s="241"/>
      <c r="T80" s="241"/>
      <c r="U80" s="241" t="s">
        <v>152</v>
      </c>
      <c r="V80" s="241"/>
      <c r="W80" s="241"/>
      <c r="X80" s="241"/>
      <c r="Y80" s="241" t="s">
        <v>148</v>
      </c>
      <c r="Z80" s="241" t="s">
        <v>150</v>
      </c>
      <c r="AA80" s="241" t="s">
        <v>148</v>
      </c>
      <c r="AB80" s="241" t="s">
        <v>148</v>
      </c>
      <c r="AC80" s="241" t="s">
        <v>148</v>
      </c>
      <c r="AD80" s="241" t="s">
        <v>148</v>
      </c>
      <c r="AE80" s="241" t="s">
        <v>148</v>
      </c>
      <c r="AF80" s="241" t="s">
        <v>148</v>
      </c>
      <c r="AG80" s="241" t="s">
        <v>148</v>
      </c>
      <c r="AH80" s="241" t="s">
        <v>148</v>
      </c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37"/>
      <c r="AV80" s="237"/>
      <c r="AW80" s="237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I80" s="237"/>
      <c r="BJ80" s="237"/>
      <c r="BK80" s="237"/>
      <c r="BL80" s="237"/>
    </row>
    <row r="81" spans="1:65" s="245" customFormat="1" ht="13.8" x14ac:dyDescent="0.25">
      <c r="A81" s="245">
        <v>413517</v>
      </c>
      <c r="B81" s="245" t="s">
        <v>157</v>
      </c>
      <c r="T81" s="245" t="s">
        <v>1691</v>
      </c>
      <c r="AA81" s="245" t="s">
        <v>1691</v>
      </c>
      <c r="AB81" s="245" t="s">
        <v>1691</v>
      </c>
      <c r="AC81" s="245" t="s">
        <v>1691</v>
      </c>
      <c r="AD81" s="245" t="s">
        <v>1691</v>
      </c>
      <c r="AF81" s="245" t="s">
        <v>1691</v>
      </c>
      <c r="AH81" s="245" t="s">
        <v>1691</v>
      </c>
      <c r="AS81" s="245" t="s">
        <v>1701</v>
      </c>
      <c r="AT81" s="245" t="s">
        <v>157</v>
      </c>
    </row>
    <row r="82" spans="1:65" s="245" customFormat="1" ht="13.8" x14ac:dyDescent="0.25">
      <c r="A82" s="241">
        <v>413598</v>
      </c>
      <c r="B82" s="241" t="s">
        <v>157</v>
      </c>
      <c r="C82" s="241"/>
      <c r="D82" s="241"/>
      <c r="E82" s="241"/>
      <c r="F82" s="241"/>
      <c r="G82" s="241"/>
      <c r="H82" s="241"/>
      <c r="I82" s="241"/>
      <c r="J82" s="241"/>
      <c r="K82" s="241" t="s">
        <v>152</v>
      </c>
      <c r="L82" s="241"/>
      <c r="M82" s="241"/>
      <c r="N82" s="241"/>
      <c r="O82" s="241"/>
      <c r="P82" s="241" t="s">
        <v>152</v>
      </c>
      <c r="Q82" s="241"/>
      <c r="R82" s="241"/>
      <c r="S82" s="241"/>
      <c r="T82" s="241"/>
      <c r="U82" s="241"/>
      <c r="V82" s="241"/>
      <c r="W82" s="241" t="s">
        <v>152</v>
      </c>
      <c r="X82" s="241"/>
      <c r="Y82" s="241"/>
      <c r="Z82" s="241" t="s">
        <v>150</v>
      </c>
      <c r="AA82" s="241"/>
      <c r="AB82" s="241"/>
      <c r="AC82" s="241"/>
      <c r="AD82" s="241" t="s">
        <v>152</v>
      </c>
      <c r="AE82" s="241"/>
      <c r="AF82" s="241"/>
      <c r="AG82" s="241" t="s">
        <v>150</v>
      </c>
      <c r="AH82" s="241" t="s">
        <v>152</v>
      </c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37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</row>
    <row r="83" spans="1:65" s="245" customFormat="1" ht="13.8" x14ac:dyDescent="0.25">
      <c r="A83" s="241">
        <v>413688</v>
      </c>
      <c r="B83" s="241" t="s">
        <v>157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 t="s">
        <v>150</v>
      </c>
      <c r="S83" s="241"/>
      <c r="T83" s="241" t="s">
        <v>150</v>
      </c>
      <c r="U83" s="241"/>
      <c r="V83" s="241"/>
      <c r="W83" s="241" t="s">
        <v>150</v>
      </c>
      <c r="X83" s="241"/>
      <c r="Y83" s="241" t="s">
        <v>148</v>
      </c>
      <c r="Z83" s="241" t="s">
        <v>148</v>
      </c>
      <c r="AA83" s="241" t="s">
        <v>148</v>
      </c>
      <c r="AB83" s="241"/>
      <c r="AC83" s="241"/>
      <c r="AD83" s="241" t="s">
        <v>148</v>
      </c>
      <c r="AE83" s="241" t="s">
        <v>148</v>
      </c>
      <c r="AF83" s="241" t="s">
        <v>148</v>
      </c>
      <c r="AG83" s="241" t="s">
        <v>148</v>
      </c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37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</row>
    <row r="84" spans="1:65" s="245" customFormat="1" ht="13.8" x14ac:dyDescent="0.25">
      <c r="A84" s="241">
        <v>413830</v>
      </c>
      <c r="B84" s="241" t="s">
        <v>157</v>
      </c>
      <c r="C84" s="241"/>
      <c r="D84" s="241"/>
      <c r="E84" s="241"/>
      <c r="F84" s="241"/>
      <c r="G84" s="241"/>
      <c r="H84" s="241"/>
      <c r="I84" s="241"/>
      <c r="J84" s="241"/>
      <c r="K84" s="241"/>
      <c r="L84" s="241" t="s">
        <v>150</v>
      </c>
      <c r="M84" s="241"/>
      <c r="N84" s="241"/>
      <c r="O84" s="241"/>
      <c r="P84" s="241"/>
      <c r="Q84" s="241"/>
      <c r="R84" s="241"/>
      <c r="S84" s="241"/>
      <c r="T84" s="241" t="s">
        <v>152</v>
      </c>
      <c r="U84" s="241"/>
      <c r="V84" s="241"/>
      <c r="W84" s="241"/>
      <c r="X84" s="241"/>
      <c r="Y84" s="241"/>
      <c r="Z84" s="241"/>
      <c r="AA84" s="241" t="s">
        <v>152</v>
      </c>
      <c r="AB84" s="241" t="s">
        <v>150</v>
      </c>
      <c r="AC84" s="241" t="s">
        <v>150</v>
      </c>
      <c r="AD84" s="241" t="s">
        <v>148</v>
      </c>
      <c r="AE84" s="241" t="s">
        <v>148</v>
      </c>
      <c r="AF84" s="241" t="s">
        <v>148</v>
      </c>
      <c r="AG84" s="241" t="s">
        <v>148</v>
      </c>
      <c r="AH84" s="241" t="s">
        <v>148</v>
      </c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37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</row>
    <row r="85" spans="1:65" s="245" customFormat="1" ht="13.8" x14ac:dyDescent="0.25">
      <c r="A85" s="241">
        <v>413936</v>
      </c>
      <c r="B85" s="241" t="s">
        <v>157</v>
      </c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 t="s">
        <v>152</v>
      </c>
      <c r="S85" s="241"/>
      <c r="T85" s="241"/>
      <c r="U85" s="241" t="s">
        <v>150</v>
      </c>
      <c r="V85" s="241"/>
      <c r="W85" s="241"/>
      <c r="X85" s="241"/>
      <c r="Y85" s="241"/>
      <c r="Z85" s="241" t="s">
        <v>148</v>
      </c>
      <c r="AA85" s="241" t="s">
        <v>150</v>
      </c>
      <c r="AB85" s="241"/>
      <c r="AC85" s="241" t="s">
        <v>148</v>
      </c>
      <c r="AD85" s="241" t="s">
        <v>148</v>
      </c>
      <c r="AE85" s="241" t="s">
        <v>148</v>
      </c>
      <c r="AF85" s="241" t="s">
        <v>148</v>
      </c>
      <c r="AG85" s="241" t="s">
        <v>148</v>
      </c>
      <c r="AH85" s="241" t="s">
        <v>148</v>
      </c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37"/>
      <c r="AV85" s="237"/>
      <c r="AW85" s="237"/>
      <c r="AX85" s="237"/>
      <c r="AY85" s="237"/>
      <c r="AZ85" s="237"/>
      <c r="BA85" s="237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</row>
    <row r="86" spans="1:65" s="245" customFormat="1" ht="13.8" x14ac:dyDescent="0.25">
      <c r="A86" s="241">
        <v>414121</v>
      </c>
      <c r="B86" s="241" t="s">
        <v>157</v>
      </c>
      <c r="C86" s="241"/>
      <c r="D86" s="241"/>
      <c r="E86" s="241"/>
      <c r="F86" s="241"/>
      <c r="G86" s="241"/>
      <c r="H86" s="241" t="s">
        <v>152</v>
      </c>
      <c r="I86" s="241"/>
      <c r="J86" s="241"/>
      <c r="K86" s="241"/>
      <c r="L86" s="241" t="s">
        <v>148</v>
      </c>
      <c r="M86" s="241"/>
      <c r="N86" s="241"/>
      <c r="O86" s="241"/>
      <c r="P86" s="241"/>
      <c r="Q86" s="241"/>
      <c r="R86" s="241" t="s">
        <v>148</v>
      </c>
      <c r="S86" s="241" t="s">
        <v>148</v>
      </c>
      <c r="T86" s="241"/>
      <c r="U86" s="241"/>
      <c r="V86" s="241"/>
      <c r="W86" s="241"/>
      <c r="X86" s="241"/>
      <c r="Y86" s="241" t="s">
        <v>152</v>
      </c>
      <c r="Z86" s="241" t="s">
        <v>152</v>
      </c>
      <c r="AA86" s="241" t="s">
        <v>152</v>
      </c>
      <c r="AB86" s="241"/>
      <c r="AC86" s="241"/>
      <c r="AD86" s="241" t="s">
        <v>148</v>
      </c>
      <c r="AE86" s="241" t="s">
        <v>148</v>
      </c>
      <c r="AF86" s="241" t="s">
        <v>148</v>
      </c>
      <c r="AG86" s="241" t="s">
        <v>148</v>
      </c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241"/>
      <c r="AU86" s="237"/>
      <c r="AV86" s="237"/>
      <c r="AW86" s="237"/>
      <c r="AX86" s="237"/>
      <c r="AY86" s="237"/>
      <c r="AZ86" s="237"/>
      <c r="BA86" s="237"/>
      <c r="BB86" s="237"/>
      <c r="BC86" s="237"/>
      <c r="BD86" s="237"/>
      <c r="BE86" s="237"/>
      <c r="BF86" s="237"/>
      <c r="BG86" s="237"/>
      <c r="BH86" s="237"/>
      <c r="BI86" s="237"/>
      <c r="BJ86" s="237"/>
      <c r="BK86" s="237"/>
      <c r="BL86" s="237"/>
    </row>
    <row r="87" spans="1:65" s="245" customFormat="1" ht="13.8" x14ac:dyDescent="0.25">
      <c r="A87" s="245">
        <v>414357</v>
      </c>
      <c r="B87" s="245" t="s">
        <v>157</v>
      </c>
      <c r="I87" s="245" t="s">
        <v>1691</v>
      </c>
      <c r="P87" s="245" t="s">
        <v>1691</v>
      </c>
      <c r="W87" s="245" t="s">
        <v>1691</v>
      </c>
      <c r="Y87" s="245" t="s">
        <v>1691</v>
      </c>
      <c r="Z87" s="245" t="s">
        <v>1691</v>
      </c>
      <c r="AA87" s="245" t="s">
        <v>1691</v>
      </c>
      <c r="AB87" s="245" t="s">
        <v>1691</v>
      </c>
      <c r="AC87" s="245" t="s">
        <v>1691</v>
      </c>
      <c r="AD87" s="245" t="s">
        <v>1691</v>
      </c>
      <c r="AE87" s="245" t="s">
        <v>1691</v>
      </c>
      <c r="AF87" s="245" t="s">
        <v>1691</v>
      </c>
      <c r="AG87" s="245" t="s">
        <v>1691</v>
      </c>
      <c r="AH87" s="245" t="s">
        <v>1691</v>
      </c>
      <c r="AS87" s="245" t="s">
        <v>667</v>
      </c>
      <c r="AT87" s="245" t="s">
        <v>157</v>
      </c>
    </row>
    <row r="88" spans="1:65" s="245" customFormat="1" ht="13.8" x14ac:dyDescent="0.25">
      <c r="A88" s="241">
        <v>414362</v>
      </c>
      <c r="B88" s="241" t="s">
        <v>157</v>
      </c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 t="s">
        <v>152</v>
      </c>
      <c r="S88" s="241"/>
      <c r="T88" s="241"/>
      <c r="U88" s="241"/>
      <c r="V88" s="241"/>
      <c r="W88" s="241"/>
      <c r="X88" s="241"/>
      <c r="Y88" s="241"/>
      <c r="Z88" s="241"/>
      <c r="AA88" s="241" t="s">
        <v>150</v>
      </c>
      <c r="AB88" s="241"/>
      <c r="AC88" s="241"/>
      <c r="AD88" s="241" t="s">
        <v>152</v>
      </c>
      <c r="AE88" s="241" t="s">
        <v>148</v>
      </c>
      <c r="AF88" s="241" t="s">
        <v>152</v>
      </c>
      <c r="AG88" s="241" t="s">
        <v>152</v>
      </c>
      <c r="AH88" s="241" t="s">
        <v>152</v>
      </c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41"/>
      <c r="AT88" s="241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</row>
    <row r="89" spans="1:65" s="245" customFormat="1" ht="13.8" x14ac:dyDescent="0.25">
      <c r="A89" s="245">
        <v>414397</v>
      </c>
      <c r="B89" s="245" t="s">
        <v>157</v>
      </c>
      <c r="R89" s="245" t="s">
        <v>1691</v>
      </c>
      <c r="X89" s="245" t="s">
        <v>1691</v>
      </c>
      <c r="Z89" s="245" t="s">
        <v>1691</v>
      </c>
      <c r="AA89" s="245" t="s">
        <v>1691</v>
      </c>
      <c r="AB89" s="245" t="s">
        <v>1691</v>
      </c>
      <c r="AC89" s="245" t="s">
        <v>1691</v>
      </c>
      <c r="AD89" s="245" t="s">
        <v>1691</v>
      </c>
      <c r="AE89" s="245" t="s">
        <v>1691</v>
      </c>
      <c r="AF89" s="245" t="s">
        <v>1691</v>
      </c>
      <c r="AG89" s="245" t="s">
        <v>1691</v>
      </c>
      <c r="AH89" s="245" t="s">
        <v>1691</v>
      </c>
      <c r="AS89" s="245" t="s">
        <v>642</v>
      </c>
      <c r="AT89" s="245" t="s">
        <v>157</v>
      </c>
    </row>
    <row r="90" spans="1:65" s="245" customFormat="1" ht="13.8" x14ac:dyDescent="0.25">
      <c r="A90" s="241">
        <v>414613</v>
      </c>
      <c r="B90" s="241" t="s">
        <v>157</v>
      </c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 t="s">
        <v>148</v>
      </c>
      <c r="T90" s="241" t="s">
        <v>148</v>
      </c>
      <c r="U90" s="241" t="s">
        <v>148</v>
      </c>
      <c r="V90" s="241"/>
      <c r="W90" s="241"/>
      <c r="X90" s="241"/>
      <c r="Y90" s="241"/>
      <c r="Z90" s="241" t="s">
        <v>148</v>
      </c>
      <c r="AA90" s="241" t="s">
        <v>150</v>
      </c>
      <c r="AB90" s="241" t="s">
        <v>148</v>
      </c>
      <c r="AC90" s="241" t="s">
        <v>148</v>
      </c>
      <c r="AD90" s="241" t="s">
        <v>150</v>
      </c>
      <c r="AE90" s="241" t="s">
        <v>150</v>
      </c>
      <c r="AF90" s="241" t="s">
        <v>150</v>
      </c>
      <c r="AG90" s="241" t="s">
        <v>150</v>
      </c>
      <c r="AH90" s="241" t="s">
        <v>150</v>
      </c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241"/>
      <c r="AU90" s="237"/>
      <c r="AV90" s="237"/>
      <c r="AW90" s="237"/>
      <c r="AX90" s="237"/>
      <c r="AY90" s="237"/>
      <c r="AZ90" s="237"/>
      <c r="BA90" s="237"/>
      <c r="BB90" s="237"/>
      <c r="BC90" s="237"/>
      <c r="BD90" s="237"/>
      <c r="BE90" s="237"/>
      <c r="BF90" s="237"/>
      <c r="BG90" s="237"/>
      <c r="BH90" s="237"/>
      <c r="BI90" s="237"/>
      <c r="BJ90" s="237"/>
      <c r="BK90" s="237"/>
      <c r="BL90" s="237"/>
    </row>
    <row r="91" spans="1:65" s="245" customFormat="1" ht="13.8" x14ac:dyDescent="0.25">
      <c r="A91" s="245">
        <v>414615</v>
      </c>
      <c r="B91" s="245" t="s">
        <v>157</v>
      </c>
      <c r="I91" s="245" t="s">
        <v>1691</v>
      </c>
      <c r="L91" s="245" t="s">
        <v>1691</v>
      </c>
      <c r="R91" s="245" t="s">
        <v>1691</v>
      </c>
      <c r="Z91" s="245" t="s">
        <v>1691</v>
      </c>
      <c r="AA91" s="245" t="s">
        <v>1691</v>
      </c>
      <c r="AD91" s="245" t="s">
        <v>1691</v>
      </c>
      <c r="AE91" s="245" t="s">
        <v>1691</v>
      </c>
      <c r="AF91" s="245" t="s">
        <v>1691</v>
      </c>
      <c r="AG91" s="245" t="s">
        <v>1691</v>
      </c>
      <c r="AH91" s="245" t="s">
        <v>1691</v>
      </c>
      <c r="AS91" s="245" t="s">
        <v>667</v>
      </c>
      <c r="AT91" s="245" t="s">
        <v>157</v>
      </c>
    </row>
    <row r="92" spans="1:65" s="245" customFormat="1" ht="13.8" x14ac:dyDescent="0.25">
      <c r="A92" s="241">
        <v>414628</v>
      </c>
      <c r="B92" s="241" t="s">
        <v>157</v>
      </c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 t="s">
        <v>148</v>
      </c>
      <c r="U92" s="241" t="s">
        <v>148</v>
      </c>
      <c r="V92" s="241" t="s">
        <v>148</v>
      </c>
      <c r="W92" s="241" t="s">
        <v>148</v>
      </c>
      <c r="X92" s="241"/>
      <c r="Y92" s="241"/>
      <c r="Z92" s="241" t="s">
        <v>148</v>
      </c>
      <c r="AA92" s="241"/>
      <c r="AB92" s="241" t="s">
        <v>148</v>
      </c>
      <c r="AC92" s="241"/>
      <c r="AD92" s="241" t="s">
        <v>148</v>
      </c>
      <c r="AE92" s="241" t="s">
        <v>148</v>
      </c>
      <c r="AF92" s="241" t="s">
        <v>148</v>
      </c>
      <c r="AG92" s="241" t="s">
        <v>148</v>
      </c>
      <c r="AH92" s="241" t="s">
        <v>148</v>
      </c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</row>
    <row r="93" spans="1:65" s="245" customFormat="1" ht="13.8" x14ac:dyDescent="0.25">
      <c r="A93" s="245">
        <v>414708</v>
      </c>
      <c r="B93" s="245" t="s">
        <v>157</v>
      </c>
      <c r="E93" s="245" t="s">
        <v>1691</v>
      </c>
      <c r="P93" s="245" t="s">
        <v>1691</v>
      </c>
      <c r="Q93" s="245" t="s">
        <v>1691</v>
      </c>
      <c r="R93" s="245" t="s">
        <v>1691</v>
      </c>
      <c r="AC93" s="245" t="s">
        <v>1691</v>
      </c>
      <c r="AD93" s="245" t="s">
        <v>1691</v>
      </c>
      <c r="AE93" s="245" t="s">
        <v>1691</v>
      </c>
      <c r="AF93" s="245" t="s">
        <v>1691</v>
      </c>
      <c r="AG93" s="245" t="s">
        <v>1691</v>
      </c>
      <c r="AH93" s="245" t="s">
        <v>1691</v>
      </c>
      <c r="AS93" s="245" t="s">
        <v>640</v>
      </c>
      <c r="AT93" s="245" t="s">
        <v>157</v>
      </c>
    </row>
    <row r="94" spans="1:65" s="245" customFormat="1" ht="13.8" x14ac:dyDescent="0.25">
      <c r="A94" s="241">
        <v>415077</v>
      </c>
      <c r="B94" s="241" t="s">
        <v>157</v>
      </c>
      <c r="C94" s="241"/>
      <c r="D94" s="241"/>
      <c r="E94" s="241"/>
      <c r="F94" s="241"/>
      <c r="G94" s="241"/>
      <c r="H94" s="241" t="s">
        <v>150</v>
      </c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 t="s">
        <v>152</v>
      </c>
      <c r="T94" s="241"/>
      <c r="U94" s="241"/>
      <c r="V94" s="241"/>
      <c r="W94" s="241"/>
      <c r="X94" s="241"/>
      <c r="Y94" s="241" t="s">
        <v>148</v>
      </c>
      <c r="Z94" s="241" t="s">
        <v>148</v>
      </c>
      <c r="AA94" s="241" t="s">
        <v>148</v>
      </c>
      <c r="AB94" s="241" t="s">
        <v>148</v>
      </c>
      <c r="AC94" s="241" t="s">
        <v>148</v>
      </c>
      <c r="AD94" s="241" t="s">
        <v>148</v>
      </c>
      <c r="AE94" s="241" t="s">
        <v>148</v>
      </c>
      <c r="AF94" s="241" t="s">
        <v>148</v>
      </c>
      <c r="AG94" s="241" t="s">
        <v>148</v>
      </c>
      <c r="AH94" s="241" t="s">
        <v>148</v>
      </c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</row>
    <row r="95" spans="1:65" s="245" customFormat="1" ht="13.8" x14ac:dyDescent="0.25">
      <c r="A95" s="245">
        <v>415110</v>
      </c>
      <c r="B95" s="245" t="s">
        <v>157</v>
      </c>
      <c r="D95" s="245" t="s">
        <v>1691</v>
      </c>
      <c r="J95" s="245" t="s">
        <v>1691</v>
      </c>
      <c r="L95" s="245" t="s">
        <v>1691</v>
      </c>
      <c r="S95" s="245" t="s">
        <v>1691</v>
      </c>
      <c r="X95" s="245" t="s">
        <v>1691</v>
      </c>
      <c r="Y95" s="245" t="s">
        <v>1691</v>
      </c>
      <c r="Z95" s="245" t="s">
        <v>1691</v>
      </c>
      <c r="AA95" s="245" t="s">
        <v>1691</v>
      </c>
      <c r="AB95" s="245" t="s">
        <v>1691</v>
      </c>
      <c r="AC95" s="245" t="s">
        <v>1691</v>
      </c>
      <c r="AD95" s="245" t="s">
        <v>1691</v>
      </c>
      <c r="AE95" s="245" t="s">
        <v>1691</v>
      </c>
      <c r="AF95" s="245" t="s">
        <v>1691</v>
      </c>
      <c r="AG95" s="245" t="s">
        <v>1691</v>
      </c>
      <c r="AH95" s="245" t="s">
        <v>1691</v>
      </c>
      <c r="AS95" s="245" t="s">
        <v>641</v>
      </c>
      <c r="AT95" s="245" t="s">
        <v>157</v>
      </c>
      <c r="BM95" s="237"/>
    </row>
    <row r="96" spans="1:65" s="245" customFormat="1" ht="13.8" x14ac:dyDescent="0.25">
      <c r="A96" s="245">
        <v>415129</v>
      </c>
      <c r="B96" s="245" t="s">
        <v>157</v>
      </c>
      <c r="Q96" s="245" t="s">
        <v>1691</v>
      </c>
      <c r="R96" s="245" t="s">
        <v>1691</v>
      </c>
      <c r="W96" s="245" t="s">
        <v>1691</v>
      </c>
      <c r="Y96" s="245" t="s">
        <v>1691</v>
      </c>
      <c r="Z96" s="245" t="s">
        <v>1691</v>
      </c>
      <c r="AD96" s="245" t="s">
        <v>1691</v>
      </c>
      <c r="AE96" s="245" t="s">
        <v>1691</v>
      </c>
      <c r="AF96" s="245" t="s">
        <v>1691</v>
      </c>
      <c r="AG96" s="245" t="s">
        <v>1691</v>
      </c>
      <c r="AH96" s="245" t="s">
        <v>1691</v>
      </c>
      <c r="AS96" s="245" t="s">
        <v>667</v>
      </c>
      <c r="AT96" s="245" t="s">
        <v>157</v>
      </c>
    </row>
    <row r="97" spans="1:65" s="245" customFormat="1" ht="13.8" x14ac:dyDescent="0.25">
      <c r="A97" s="241">
        <v>415289</v>
      </c>
      <c r="B97" s="241" t="s">
        <v>157</v>
      </c>
      <c r="C97" s="241"/>
      <c r="D97" s="241"/>
      <c r="E97" s="241"/>
      <c r="F97" s="241"/>
      <c r="G97" s="241"/>
      <c r="H97" s="241"/>
      <c r="I97" s="241"/>
      <c r="J97" s="241"/>
      <c r="K97" s="241"/>
      <c r="L97" s="241" t="s">
        <v>152</v>
      </c>
      <c r="M97" s="241"/>
      <c r="N97" s="241"/>
      <c r="O97" s="241"/>
      <c r="P97" s="241"/>
      <c r="Q97" s="241"/>
      <c r="R97" s="241" t="s">
        <v>152</v>
      </c>
      <c r="S97" s="241"/>
      <c r="T97" s="241"/>
      <c r="U97" s="241"/>
      <c r="V97" s="241"/>
      <c r="W97" s="241"/>
      <c r="X97" s="241"/>
      <c r="Y97" s="241"/>
      <c r="Z97" s="241"/>
      <c r="AA97" s="241" t="s">
        <v>152</v>
      </c>
      <c r="AB97" s="241"/>
      <c r="AC97" s="241"/>
      <c r="AD97" s="241"/>
      <c r="AE97" s="241" t="s">
        <v>150</v>
      </c>
      <c r="AF97" s="241"/>
      <c r="AG97" s="241" t="s">
        <v>152</v>
      </c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41"/>
      <c r="AT97" s="241"/>
      <c r="AU97" s="237"/>
      <c r="AV97" s="237"/>
      <c r="AW97" s="237"/>
      <c r="AX97" s="237"/>
      <c r="AY97" s="237"/>
      <c r="AZ97" s="237"/>
      <c r="BA97" s="237"/>
      <c r="BB97" s="237"/>
      <c r="BC97" s="237"/>
      <c r="BD97" s="237"/>
      <c r="BE97" s="237"/>
      <c r="BF97" s="237"/>
      <c r="BG97" s="237"/>
      <c r="BH97" s="237"/>
      <c r="BI97" s="237"/>
      <c r="BJ97" s="237"/>
      <c r="BK97" s="237"/>
      <c r="BL97" s="237"/>
    </row>
    <row r="98" spans="1:65" s="245" customFormat="1" ht="13.8" x14ac:dyDescent="0.25">
      <c r="A98" s="245">
        <v>415320</v>
      </c>
      <c r="B98" s="245" t="s">
        <v>157</v>
      </c>
      <c r="H98" s="245" t="s">
        <v>1691</v>
      </c>
      <c r="L98" s="245" t="s">
        <v>1691</v>
      </c>
      <c r="S98" s="245" t="s">
        <v>1691</v>
      </c>
      <c r="Z98" s="245" t="s">
        <v>1691</v>
      </c>
      <c r="AE98" s="245" t="s">
        <v>1691</v>
      </c>
      <c r="AF98" s="245" t="s">
        <v>1691</v>
      </c>
      <c r="AG98" s="245" t="s">
        <v>1691</v>
      </c>
      <c r="AS98" s="245" t="s">
        <v>642</v>
      </c>
      <c r="AT98" s="245" t="s">
        <v>157</v>
      </c>
    </row>
    <row r="99" spans="1:65" s="245" customFormat="1" ht="13.8" x14ac:dyDescent="0.25">
      <c r="A99" s="245">
        <v>415362</v>
      </c>
      <c r="B99" s="245" t="s">
        <v>157</v>
      </c>
      <c r="N99" s="245" t="s">
        <v>1691</v>
      </c>
      <c r="T99" s="245" t="s">
        <v>1691</v>
      </c>
      <c r="U99" s="245" t="s">
        <v>1691</v>
      </c>
      <c r="V99" s="245" t="s">
        <v>1691</v>
      </c>
      <c r="Y99" s="245" t="s">
        <v>1691</v>
      </c>
      <c r="Z99" s="245" t="s">
        <v>1691</v>
      </c>
      <c r="AA99" s="245" t="s">
        <v>1691</v>
      </c>
      <c r="AB99" s="245" t="s">
        <v>1691</v>
      </c>
      <c r="AC99" s="245" t="s">
        <v>1691</v>
      </c>
      <c r="AD99" s="245" t="s">
        <v>1691</v>
      </c>
      <c r="AE99" s="245" t="s">
        <v>1691</v>
      </c>
      <c r="AF99" s="245" t="s">
        <v>1691</v>
      </c>
      <c r="AG99" s="245" t="s">
        <v>1691</v>
      </c>
      <c r="AH99" s="245" t="s">
        <v>1691</v>
      </c>
      <c r="AS99" s="245" t="s">
        <v>667</v>
      </c>
      <c r="AT99" s="245" t="s">
        <v>682</v>
      </c>
    </row>
    <row r="100" spans="1:65" s="245" customFormat="1" ht="13.8" x14ac:dyDescent="0.25">
      <c r="A100" s="241">
        <v>415476</v>
      </c>
      <c r="B100" s="241" t="s">
        <v>157</v>
      </c>
      <c r="C100" s="241"/>
      <c r="D100" s="241"/>
      <c r="E100" s="241"/>
      <c r="F100" s="241"/>
      <c r="G100" s="241"/>
      <c r="H100" s="241"/>
      <c r="I100" s="241"/>
      <c r="J100" s="241"/>
      <c r="K100" s="241"/>
      <c r="L100" s="241" t="s">
        <v>148</v>
      </c>
      <c r="M100" s="241"/>
      <c r="N100" s="241"/>
      <c r="O100" s="241"/>
      <c r="P100" s="241"/>
      <c r="Q100" s="241"/>
      <c r="R100" s="241" t="s">
        <v>148</v>
      </c>
      <c r="S100" s="241"/>
      <c r="T100" s="241"/>
      <c r="U100" s="241"/>
      <c r="V100" s="241"/>
      <c r="W100" s="241" t="s">
        <v>148</v>
      </c>
      <c r="X100" s="241"/>
      <c r="Y100" s="241" t="s">
        <v>148</v>
      </c>
      <c r="Z100" s="241" t="s">
        <v>148</v>
      </c>
      <c r="AA100" s="241" t="s">
        <v>148</v>
      </c>
      <c r="AB100" s="241" t="s">
        <v>148</v>
      </c>
      <c r="AC100" s="241" t="s">
        <v>148</v>
      </c>
      <c r="AD100" s="241" t="s">
        <v>148</v>
      </c>
      <c r="AE100" s="241" t="s">
        <v>148</v>
      </c>
      <c r="AF100" s="241" t="s">
        <v>148</v>
      </c>
      <c r="AG100" s="241" t="s">
        <v>148</v>
      </c>
      <c r="AH100" s="241" t="s">
        <v>148</v>
      </c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</row>
    <row r="101" spans="1:65" s="245" customFormat="1" ht="13.8" x14ac:dyDescent="0.25">
      <c r="A101" s="245">
        <v>415524</v>
      </c>
      <c r="B101" s="245" t="s">
        <v>157</v>
      </c>
      <c r="AA101" s="245" t="s">
        <v>1691</v>
      </c>
      <c r="AC101" s="245" t="s">
        <v>1691</v>
      </c>
      <c r="AD101" s="245" t="s">
        <v>1691</v>
      </c>
      <c r="AE101" s="245" t="s">
        <v>1691</v>
      </c>
      <c r="AF101" s="245" t="s">
        <v>1691</v>
      </c>
      <c r="AS101" s="245" t="s">
        <v>667</v>
      </c>
      <c r="AT101" s="245" t="s">
        <v>157</v>
      </c>
    </row>
    <row r="102" spans="1:65" s="245" customFormat="1" ht="13.8" x14ac:dyDescent="0.25">
      <c r="A102" s="241">
        <v>415591</v>
      </c>
      <c r="B102" s="241" t="s">
        <v>157</v>
      </c>
      <c r="C102" s="241"/>
      <c r="D102" s="241"/>
      <c r="E102" s="241"/>
      <c r="F102" s="241"/>
      <c r="G102" s="241"/>
      <c r="H102" s="241"/>
      <c r="I102" s="241"/>
      <c r="J102" s="241"/>
      <c r="K102" s="241"/>
      <c r="L102" s="241" t="s">
        <v>152</v>
      </c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 t="s">
        <v>152</v>
      </c>
      <c r="AA102" s="241"/>
      <c r="AB102" s="241"/>
      <c r="AC102" s="241"/>
      <c r="AD102" s="241"/>
      <c r="AE102" s="241" t="s">
        <v>152</v>
      </c>
      <c r="AF102" s="241" t="s">
        <v>152</v>
      </c>
      <c r="AG102" s="241"/>
      <c r="AH102" s="241" t="s">
        <v>152</v>
      </c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41"/>
      <c r="AT102" s="241"/>
      <c r="AU102" s="237"/>
      <c r="AV102" s="237"/>
      <c r="AW102" s="237"/>
      <c r="AX102" s="237"/>
      <c r="AY102" s="237"/>
      <c r="AZ102" s="237"/>
      <c r="BA102" s="237"/>
      <c r="BB102" s="237"/>
      <c r="BC102" s="237"/>
      <c r="BD102" s="237"/>
      <c r="BE102" s="237"/>
      <c r="BF102" s="237"/>
      <c r="BG102" s="237"/>
      <c r="BH102" s="237"/>
      <c r="BI102" s="237"/>
      <c r="BJ102" s="237"/>
      <c r="BK102" s="237"/>
      <c r="BL102" s="237"/>
    </row>
    <row r="103" spans="1:65" s="245" customFormat="1" ht="13.8" x14ac:dyDescent="0.25">
      <c r="A103" s="241">
        <v>415651</v>
      </c>
      <c r="B103" s="241" t="s">
        <v>157</v>
      </c>
      <c r="C103" s="241"/>
      <c r="D103" s="241"/>
      <c r="E103" s="241"/>
      <c r="F103" s="241"/>
      <c r="G103" s="241"/>
      <c r="H103" s="241"/>
      <c r="I103" s="241" t="s">
        <v>152</v>
      </c>
      <c r="J103" s="241"/>
      <c r="K103" s="241"/>
      <c r="L103" s="241" t="s">
        <v>148</v>
      </c>
      <c r="M103" s="241"/>
      <c r="N103" s="241"/>
      <c r="O103" s="241"/>
      <c r="P103" s="241"/>
      <c r="Q103" s="241"/>
      <c r="R103" s="241"/>
      <c r="S103" s="241" t="s">
        <v>148</v>
      </c>
      <c r="T103" s="241"/>
      <c r="U103" s="241"/>
      <c r="V103" s="241"/>
      <c r="W103" s="241"/>
      <c r="X103" s="241" t="s">
        <v>148</v>
      </c>
      <c r="Y103" s="241" t="s">
        <v>148</v>
      </c>
      <c r="Z103" s="241" t="s">
        <v>148</v>
      </c>
      <c r="AA103" s="241" t="s">
        <v>148</v>
      </c>
      <c r="AB103" s="241" t="s">
        <v>150</v>
      </c>
      <c r="AC103" s="241" t="s">
        <v>150</v>
      </c>
      <c r="AD103" s="241" t="s">
        <v>148</v>
      </c>
      <c r="AE103" s="241" t="s">
        <v>148</v>
      </c>
      <c r="AF103" s="241" t="s">
        <v>148</v>
      </c>
      <c r="AG103" s="241" t="s">
        <v>148</v>
      </c>
      <c r="AH103" s="241" t="s">
        <v>148</v>
      </c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37"/>
      <c r="AV103" s="237"/>
      <c r="AW103" s="237"/>
      <c r="AX103" s="237"/>
      <c r="AY103" s="237"/>
      <c r="AZ103" s="237"/>
      <c r="BA103" s="237"/>
      <c r="BB103" s="237"/>
      <c r="BC103" s="237"/>
      <c r="BD103" s="237"/>
      <c r="BE103" s="237"/>
      <c r="BF103" s="237"/>
      <c r="BG103" s="237"/>
      <c r="BH103" s="237"/>
      <c r="BI103" s="237"/>
      <c r="BJ103" s="237"/>
      <c r="BK103" s="237"/>
      <c r="BL103" s="237"/>
      <c r="BM103" s="237"/>
    </row>
    <row r="104" spans="1:65" s="245" customFormat="1" ht="13.8" x14ac:dyDescent="0.25">
      <c r="A104" s="241">
        <v>415790</v>
      </c>
      <c r="B104" s="241" t="s">
        <v>157</v>
      </c>
      <c r="C104" s="241"/>
      <c r="D104" s="241"/>
      <c r="E104" s="241"/>
      <c r="F104" s="241"/>
      <c r="G104" s="241"/>
      <c r="H104" s="241"/>
      <c r="I104" s="241"/>
      <c r="J104" s="241"/>
      <c r="K104" s="241"/>
      <c r="L104" s="241" t="s">
        <v>152</v>
      </c>
      <c r="M104" s="241"/>
      <c r="N104" s="241"/>
      <c r="O104" s="241"/>
      <c r="P104" s="241"/>
      <c r="Q104" s="241"/>
      <c r="R104" s="241" t="s">
        <v>152</v>
      </c>
      <c r="S104" s="241"/>
      <c r="T104" s="241"/>
      <c r="U104" s="241"/>
      <c r="V104" s="241"/>
      <c r="W104" s="241"/>
      <c r="X104" s="241"/>
      <c r="Y104" s="241"/>
      <c r="Z104" s="241"/>
      <c r="AA104" s="241" t="s">
        <v>152</v>
      </c>
      <c r="AB104" s="241"/>
      <c r="AC104" s="241"/>
      <c r="AD104" s="241"/>
      <c r="AE104" s="241" t="s">
        <v>148</v>
      </c>
      <c r="AF104" s="241" t="s">
        <v>148</v>
      </c>
      <c r="AG104" s="241"/>
      <c r="AH104" s="241"/>
      <c r="AI104" s="241"/>
      <c r="AJ104" s="241"/>
      <c r="AK104" s="241"/>
      <c r="AL104" s="241"/>
      <c r="AM104" s="241"/>
      <c r="AN104" s="241"/>
      <c r="AO104" s="241"/>
      <c r="AP104" s="241"/>
      <c r="AQ104" s="241"/>
      <c r="AR104" s="241"/>
      <c r="AS104" s="241"/>
      <c r="AT104" s="241"/>
      <c r="AU104" s="237"/>
      <c r="AV104" s="237"/>
      <c r="AW104" s="237"/>
      <c r="AX104" s="237"/>
      <c r="AY104" s="237"/>
      <c r="AZ104" s="237"/>
      <c r="BA104" s="237"/>
      <c r="BB104" s="237"/>
      <c r="BC104" s="237"/>
      <c r="BD104" s="237"/>
      <c r="BE104" s="237"/>
      <c r="BF104" s="237"/>
      <c r="BG104" s="237"/>
      <c r="BH104" s="237"/>
      <c r="BI104" s="237"/>
      <c r="BJ104" s="237"/>
      <c r="BK104" s="237"/>
      <c r="BL104" s="237"/>
    </row>
    <row r="105" spans="1:65" s="245" customFormat="1" ht="13.8" x14ac:dyDescent="0.25">
      <c r="A105" s="241">
        <v>416319</v>
      </c>
      <c r="B105" s="241" t="s">
        <v>157</v>
      </c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 t="s">
        <v>152</v>
      </c>
      <c r="U105" s="241"/>
      <c r="V105" s="241"/>
      <c r="W105" s="241"/>
      <c r="X105" s="241"/>
      <c r="Y105" s="241"/>
      <c r="Z105" s="241" t="s">
        <v>152</v>
      </c>
      <c r="AA105" s="241" t="s">
        <v>152</v>
      </c>
      <c r="AB105" s="241" t="s">
        <v>152</v>
      </c>
      <c r="AC105" s="241"/>
      <c r="AD105" s="241" t="s">
        <v>152</v>
      </c>
      <c r="AE105" s="241"/>
      <c r="AF105" s="241" t="s">
        <v>152</v>
      </c>
      <c r="AG105" s="241" t="s">
        <v>152</v>
      </c>
      <c r="AH105" s="241" t="s">
        <v>152</v>
      </c>
      <c r="AI105" s="241"/>
      <c r="AJ105" s="241"/>
      <c r="AK105" s="241"/>
      <c r="AL105" s="241"/>
      <c r="AM105" s="241"/>
      <c r="AN105" s="241"/>
      <c r="AO105" s="241"/>
      <c r="AP105" s="241"/>
      <c r="AQ105" s="241"/>
      <c r="AR105" s="241"/>
      <c r="AS105" s="241"/>
      <c r="AT105" s="241"/>
      <c r="AU105" s="237"/>
      <c r="AV105" s="237"/>
      <c r="AW105" s="237"/>
      <c r="AX105" s="237"/>
      <c r="AY105" s="237"/>
      <c r="AZ105" s="237"/>
      <c r="BA105" s="237"/>
      <c r="BB105" s="237"/>
      <c r="BC105" s="237"/>
      <c r="BD105" s="237"/>
      <c r="BE105" s="237"/>
      <c r="BF105" s="237"/>
      <c r="BG105" s="237"/>
      <c r="BH105" s="237"/>
      <c r="BI105" s="237"/>
      <c r="BJ105" s="237"/>
      <c r="BK105" s="237"/>
      <c r="BL105" s="237"/>
    </row>
    <row r="106" spans="1:65" s="245" customFormat="1" ht="13.8" x14ac:dyDescent="0.25">
      <c r="A106" s="241">
        <v>416754</v>
      </c>
      <c r="B106" s="241" t="s">
        <v>157</v>
      </c>
      <c r="C106" s="241"/>
      <c r="D106" s="241"/>
      <c r="E106" s="241"/>
      <c r="F106" s="241"/>
      <c r="G106" s="241"/>
      <c r="H106" s="241"/>
      <c r="I106" s="241" t="s">
        <v>150</v>
      </c>
      <c r="J106" s="241"/>
      <c r="K106" s="241"/>
      <c r="L106" s="241" t="s">
        <v>152</v>
      </c>
      <c r="M106" s="241"/>
      <c r="N106" s="241"/>
      <c r="O106" s="241"/>
      <c r="P106" s="241"/>
      <c r="Q106" s="241"/>
      <c r="R106" s="241" t="s">
        <v>148</v>
      </c>
      <c r="S106" s="241" t="s">
        <v>152</v>
      </c>
      <c r="T106" s="241"/>
      <c r="U106" s="241"/>
      <c r="V106" s="241"/>
      <c r="W106" s="241"/>
      <c r="X106" s="241"/>
      <c r="Y106" s="241" t="s">
        <v>148</v>
      </c>
      <c r="Z106" s="241"/>
      <c r="AA106" s="241" t="s">
        <v>148</v>
      </c>
      <c r="AB106" s="241" t="s">
        <v>152</v>
      </c>
      <c r="AC106" s="241" t="s">
        <v>148</v>
      </c>
      <c r="AD106" s="241" t="s">
        <v>148</v>
      </c>
      <c r="AE106" s="241" t="s">
        <v>152</v>
      </c>
      <c r="AF106" s="241" t="s">
        <v>148</v>
      </c>
      <c r="AG106" s="241"/>
      <c r="AH106" s="241" t="s">
        <v>148</v>
      </c>
      <c r="AI106" s="241"/>
      <c r="AJ106" s="241"/>
      <c r="AK106" s="241"/>
      <c r="AL106" s="241"/>
      <c r="AM106" s="241"/>
      <c r="AN106" s="241"/>
      <c r="AO106" s="241"/>
      <c r="AP106" s="241"/>
      <c r="AQ106" s="241"/>
      <c r="AR106" s="241"/>
      <c r="AS106" s="241"/>
      <c r="AT106" s="241"/>
      <c r="AU106" s="237"/>
      <c r="AV106" s="237"/>
      <c r="AW106" s="237"/>
      <c r="AX106" s="237"/>
      <c r="AY106" s="237"/>
      <c r="AZ106" s="237"/>
      <c r="BA106" s="237"/>
      <c r="BB106" s="237"/>
      <c r="BC106" s="237"/>
      <c r="BD106" s="237"/>
      <c r="BE106" s="237"/>
      <c r="BF106" s="237"/>
      <c r="BG106" s="237"/>
      <c r="BH106" s="237"/>
      <c r="BI106" s="237"/>
      <c r="BJ106" s="237"/>
      <c r="BK106" s="237"/>
      <c r="BL106" s="237"/>
    </row>
    <row r="107" spans="1:65" s="245" customFormat="1" ht="13.8" x14ac:dyDescent="0.25">
      <c r="A107" s="241">
        <v>416787</v>
      </c>
      <c r="B107" s="241" t="s">
        <v>157</v>
      </c>
      <c r="C107" s="241"/>
      <c r="D107" s="241"/>
      <c r="E107" s="241"/>
      <c r="F107" s="241"/>
      <c r="G107" s="241"/>
      <c r="H107" s="241"/>
      <c r="I107" s="241"/>
      <c r="J107" s="241"/>
      <c r="K107" s="241"/>
      <c r="L107" s="241" t="s">
        <v>152</v>
      </c>
      <c r="M107" s="241"/>
      <c r="N107" s="241"/>
      <c r="O107" s="241"/>
      <c r="P107" s="241"/>
      <c r="Q107" s="241" t="s">
        <v>152</v>
      </c>
      <c r="R107" s="241" t="s">
        <v>148</v>
      </c>
      <c r="S107" s="241"/>
      <c r="T107" s="241"/>
      <c r="U107" s="241"/>
      <c r="V107" s="241"/>
      <c r="W107" s="241"/>
      <c r="X107" s="241"/>
      <c r="Y107" s="241" t="s">
        <v>148</v>
      </c>
      <c r="Z107" s="241" t="s">
        <v>152</v>
      </c>
      <c r="AA107" s="241" t="s">
        <v>148</v>
      </c>
      <c r="AB107" s="241" t="s">
        <v>152</v>
      </c>
      <c r="AC107" s="241" t="s">
        <v>152</v>
      </c>
      <c r="AD107" s="241" t="s">
        <v>148</v>
      </c>
      <c r="AE107" s="241" t="s">
        <v>148</v>
      </c>
      <c r="AF107" s="241" t="s">
        <v>148</v>
      </c>
      <c r="AG107" s="241" t="s">
        <v>152</v>
      </c>
      <c r="AH107" s="241" t="s">
        <v>148</v>
      </c>
      <c r="AI107" s="241"/>
      <c r="AJ107" s="241"/>
      <c r="AK107" s="241"/>
      <c r="AL107" s="241"/>
      <c r="AM107" s="241"/>
      <c r="AN107" s="241"/>
      <c r="AO107" s="241"/>
      <c r="AP107" s="241"/>
      <c r="AQ107" s="241"/>
      <c r="AR107" s="241"/>
      <c r="AS107" s="241"/>
      <c r="AT107" s="241"/>
      <c r="AU107" s="237"/>
      <c r="AV107" s="237"/>
      <c r="AW107" s="237"/>
      <c r="AX107" s="237"/>
      <c r="AY107" s="237"/>
      <c r="AZ107" s="237"/>
      <c r="BA107" s="237"/>
      <c r="BB107" s="237"/>
      <c r="BC107" s="237"/>
      <c r="BD107" s="237"/>
      <c r="BE107" s="237"/>
      <c r="BF107" s="237"/>
      <c r="BG107" s="237"/>
      <c r="BH107" s="237"/>
      <c r="BI107" s="237"/>
      <c r="BJ107" s="237"/>
      <c r="BK107" s="237"/>
      <c r="BL107" s="237"/>
    </row>
    <row r="108" spans="1:65" s="245" customFormat="1" ht="13.8" x14ac:dyDescent="0.25">
      <c r="A108" s="245">
        <v>416908</v>
      </c>
      <c r="B108" s="245" t="s">
        <v>682</v>
      </c>
      <c r="L108" s="245" t="s">
        <v>1691</v>
      </c>
      <c r="M108" s="245" t="s">
        <v>1691</v>
      </c>
      <c r="R108" s="245" t="s">
        <v>1691</v>
      </c>
      <c r="S108" s="245" t="s">
        <v>1691</v>
      </c>
      <c r="Y108" s="245" t="s">
        <v>1691</v>
      </c>
      <c r="Z108" s="245" t="s">
        <v>1691</v>
      </c>
      <c r="AA108" s="245" t="s">
        <v>1691</v>
      </c>
      <c r="AB108" s="245" t="s">
        <v>1691</v>
      </c>
      <c r="AC108" s="245" t="s">
        <v>1691</v>
      </c>
      <c r="AS108" s="245" t="s">
        <v>667</v>
      </c>
      <c r="AT108" s="245" t="s">
        <v>142</v>
      </c>
    </row>
    <row r="109" spans="1:65" s="245" customFormat="1" ht="13.8" x14ac:dyDescent="0.25">
      <c r="A109" s="241">
        <v>417090</v>
      </c>
      <c r="B109" s="241" t="s">
        <v>157</v>
      </c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 t="s">
        <v>148</v>
      </c>
      <c r="Q109" s="241"/>
      <c r="R109" s="241" t="s">
        <v>148</v>
      </c>
      <c r="S109" s="241"/>
      <c r="T109" s="241"/>
      <c r="U109" s="241"/>
      <c r="V109" s="241"/>
      <c r="W109" s="241" t="s">
        <v>148</v>
      </c>
      <c r="X109" s="241"/>
      <c r="Y109" s="241" t="s">
        <v>148</v>
      </c>
      <c r="Z109" s="241" t="s">
        <v>148</v>
      </c>
      <c r="AA109" s="241" t="s">
        <v>148</v>
      </c>
      <c r="AB109" s="241" t="s">
        <v>148</v>
      </c>
      <c r="AC109" s="241" t="s">
        <v>148</v>
      </c>
      <c r="AD109" s="241" t="s">
        <v>148</v>
      </c>
      <c r="AE109" s="241" t="s">
        <v>148</v>
      </c>
      <c r="AF109" s="241" t="s">
        <v>148</v>
      </c>
      <c r="AG109" s="241" t="s">
        <v>148</v>
      </c>
      <c r="AH109" s="241" t="s">
        <v>148</v>
      </c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37"/>
      <c r="AV109" s="237"/>
      <c r="AW109" s="237"/>
      <c r="AX109" s="237"/>
      <c r="AY109" s="237"/>
      <c r="AZ109" s="237"/>
      <c r="BA109" s="237"/>
      <c r="BB109" s="237"/>
      <c r="BC109" s="237"/>
      <c r="BD109" s="237"/>
      <c r="BE109" s="237"/>
      <c r="BF109" s="237"/>
      <c r="BG109" s="237"/>
      <c r="BH109" s="237"/>
      <c r="BI109" s="237"/>
      <c r="BJ109" s="237"/>
      <c r="BK109" s="237"/>
      <c r="BL109" s="237"/>
    </row>
    <row r="110" spans="1:65" s="245" customFormat="1" ht="13.8" x14ac:dyDescent="0.25">
      <c r="A110" s="245">
        <v>417189</v>
      </c>
      <c r="B110" s="245" t="s">
        <v>157</v>
      </c>
      <c r="L110" s="245" t="s">
        <v>152</v>
      </c>
      <c r="T110" s="245" t="s">
        <v>152</v>
      </c>
      <c r="X110" s="245" t="s">
        <v>152</v>
      </c>
      <c r="AA110" s="245" t="s">
        <v>152</v>
      </c>
      <c r="AE110" s="245" t="s">
        <v>148</v>
      </c>
      <c r="AF110" s="245" t="s">
        <v>148</v>
      </c>
      <c r="AT110" s="245" t="s">
        <v>157</v>
      </c>
    </row>
    <row r="111" spans="1:65" s="245" customFormat="1" ht="13.8" x14ac:dyDescent="0.25">
      <c r="A111" s="245">
        <v>417378</v>
      </c>
      <c r="B111" s="245" t="s">
        <v>157</v>
      </c>
      <c r="O111" s="245" t="s">
        <v>1691</v>
      </c>
      <c r="Q111" s="245" t="s">
        <v>1691</v>
      </c>
      <c r="T111" s="245" t="s">
        <v>1691</v>
      </c>
      <c r="U111" s="245" t="s">
        <v>1691</v>
      </c>
      <c r="Y111" s="245" t="s">
        <v>1691</v>
      </c>
      <c r="Z111" s="245" t="s">
        <v>1691</v>
      </c>
      <c r="AA111" s="245" t="s">
        <v>1691</v>
      </c>
      <c r="AB111" s="245" t="s">
        <v>1691</v>
      </c>
      <c r="AC111" s="245" t="s">
        <v>1691</v>
      </c>
      <c r="AD111" s="245" t="s">
        <v>1691</v>
      </c>
      <c r="AE111" s="245" t="s">
        <v>1691</v>
      </c>
      <c r="AF111" s="245" t="s">
        <v>1691</v>
      </c>
      <c r="AG111" s="245" t="s">
        <v>1691</v>
      </c>
      <c r="AH111" s="245" t="s">
        <v>1691</v>
      </c>
      <c r="AS111" s="245" t="s">
        <v>657</v>
      </c>
      <c r="AT111" s="245" t="s">
        <v>157</v>
      </c>
    </row>
    <row r="112" spans="1:65" s="245" customFormat="1" ht="13.8" x14ac:dyDescent="0.25">
      <c r="A112" s="241">
        <v>417525</v>
      </c>
      <c r="B112" s="241" t="s">
        <v>157</v>
      </c>
      <c r="C112" s="241"/>
      <c r="D112" s="241"/>
      <c r="E112" s="241"/>
      <c r="F112" s="241"/>
      <c r="G112" s="241" t="s">
        <v>152</v>
      </c>
      <c r="H112" s="241"/>
      <c r="I112" s="241"/>
      <c r="J112" s="241"/>
      <c r="K112" s="241"/>
      <c r="L112" s="241" t="s">
        <v>150</v>
      </c>
      <c r="M112" s="241"/>
      <c r="N112" s="241"/>
      <c r="O112" s="241"/>
      <c r="P112" s="241"/>
      <c r="Q112" s="241"/>
      <c r="R112" s="241" t="s">
        <v>148</v>
      </c>
      <c r="S112" s="241"/>
      <c r="T112" s="241"/>
      <c r="U112" s="241"/>
      <c r="V112" s="241"/>
      <c r="W112" s="241" t="s">
        <v>148</v>
      </c>
      <c r="X112" s="241"/>
      <c r="Y112" s="241" t="s">
        <v>152</v>
      </c>
      <c r="Z112" s="241"/>
      <c r="AA112" s="241" t="s">
        <v>152</v>
      </c>
      <c r="AB112" s="241"/>
      <c r="AC112" s="241"/>
      <c r="AD112" s="241" t="s">
        <v>148</v>
      </c>
      <c r="AE112" s="241" t="s">
        <v>148</v>
      </c>
      <c r="AF112" s="241" t="s">
        <v>152</v>
      </c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  <c r="AR112" s="241"/>
      <c r="AS112" s="241"/>
      <c r="AT112" s="241"/>
      <c r="AU112" s="237"/>
      <c r="AV112" s="237"/>
      <c r="AW112" s="237"/>
      <c r="AX112" s="237"/>
      <c r="AY112" s="237"/>
      <c r="AZ112" s="237"/>
      <c r="BA112" s="237"/>
      <c r="BB112" s="237"/>
      <c r="BC112" s="237"/>
      <c r="BD112" s="237"/>
      <c r="BE112" s="237"/>
      <c r="BF112" s="237"/>
      <c r="BG112" s="237"/>
      <c r="BH112" s="237"/>
      <c r="BI112" s="237"/>
      <c r="BJ112" s="237"/>
      <c r="BK112" s="237"/>
      <c r="BL112" s="237"/>
    </row>
    <row r="113" spans="1:64" s="245" customFormat="1" ht="13.8" x14ac:dyDescent="0.25">
      <c r="A113" s="245">
        <v>417547</v>
      </c>
      <c r="B113" s="245" t="s">
        <v>157</v>
      </c>
      <c r="I113" s="245" t="s">
        <v>1691</v>
      </c>
      <c r="X113" s="245" t="s">
        <v>1691</v>
      </c>
      <c r="AE113" s="245" t="s">
        <v>1691</v>
      </c>
      <c r="AF113" s="245" t="s">
        <v>1691</v>
      </c>
      <c r="AG113" s="245" t="s">
        <v>1691</v>
      </c>
      <c r="AH113" s="245" t="s">
        <v>1691</v>
      </c>
      <c r="AS113" s="245" t="s">
        <v>1701</v>
      </c>
      <c r="AT113" s="245" t="s">
        <v>157</v>
      </c>
    </row>
    <row r="114" spans="1:64" s="245" customFormat="1" ht="13.8" x14ac:dyDescent="0.25">
      <c r="A114" s="241">
        <v>417560</v>
      </c>
      <c r="B114" s="241" t="s">
        <v>157</v>
      </c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 t="s">
        <v>152</v>
      </c>
      <c r="R114" s="241"/>
      <c r="S114" s="241"/>
      <c r="T114" s="241"/>
      <c r="U114" s="241"/>
      <c r="V114" s="241"/>
      <c r="W114" s="241" t="s">
        <v>152</v>
      </c>
      <c r="X114" s="241"/>
      <c r="Y114" s="241"/>
      <c r="Z114" s="241"/>
      <c r="AA114" s="241" t="s">
        <v>152</v>
      </c>
      <c r="AB114" s="241"/>
      <c r="AC114" s="241"/>
      <c r="AD114" s="241" t="s">
        <v>150</v>
      </c>
      <c r="AE114" s="241" t="s">
        <v>150</v>
      </c>
      <c r="AF114" s="241"/>
      <c r="AG114" s="241" t="s">
        <v>152</v>
      </c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241"/>
      <c r="AT114" s="241"/>
      <c r="AU114" s="237"/>
      <c r="AV114" s="237"/>
      <c r="AW114" s="237"/>
      <c r="AX114" s="237"/>
      <c r="AY114" s="237"/>
      <c r="AZ114" s="237"/>
      <c r="BA114" s="237"/>
      <c r="BB114" s="237"/>
      <c r="BC114" s="237"/>
      <c r="BD114" s="237"/>
      <c r="BE114" s="237"/>
      <c r="BF114" s="237"/>
      <c r="BG114" s="237"/>
      <c r="BH114" s="237"/>
      <c r="BI114" s="237"/>
      <c r="BJ114" s="237"/>
      <c r="BK114" s="237"/>
      <c r="BL114" s="237"/>
    </row>
    <row r="115" spans="1:64" s="245" customFormat="1" ht="13.8" x14ac:dyDescent="0.25">
      <c r="A115" s="245">
        <v>417936</v>
      </c>
      <c r="B115" s="245" t="s">
        <v>157</v>
      </c>
      <c r="D115" s="245" t="s">
        <v>152</v>
      </c>
      <c r="R115" s="245" t="s">
        <v>152</v>
      </c>
      <c r="U115" s="245" t="s">
        <v>152</v>
      </c>
      <c r="V115" s="245" t="s">
        <v>150</v>
      </c>
      <c r="X115" s="245" t="s">
        <v>152</v>
      </c>
      <c r="Y115" s="245" t="s">
        <v>150</v>
      </c>
      <c r="AD115" s="245" t="s">
        <v>148</v>
      </c>
      <c r="AE115" s="245" t="s">
        <v>148</v>
      </c>
      <c r="AF115" s="245" t="s">
        <v>148</v>
      </c>
      <c r="AG115" s="245" t="s">
        <v>148</v>
      </c>
      <c r="AH115" s="245" t="s">
        <v>148</v>
      </c>
      <c r="AT115" s="245" t="s">
        <v>157</v>
      </c>
    </row>
    <row r="116" spans="1:64" s="245" customFormat="1" ht="13.8" x14ac:dyDescent="0.25">
      <c r="A116" s="241">
        <v>418074</v>
      </c>
      <c r="B116" s="241" t="s">
        <v>157</v>
      </c>
      <c r="C116" s="241"/>
      <c r="D116" s="241"/>
      <c r="E116" s="241"/>
      <c r="F116" s="241"/>
      <c r="G116" s="241"/>
      <c r="H116" s="241"/>
      <c r="I116" s="241"/>
      <c r="J116" s="241"/>
      <c r="K116" s="241" t="s">
        <v>152</v>
      </c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 t="s">
        <v>152</v>
      </c>
      <c r="AB116" s="241" t="s">
        <v>152</v>
      </c>
      <c r="AC116" s="241" t="s">
        <v>150</v>
      </c>
      <c r="AD116" s="241"/>
      <c r="AE116" s="241"/>
      <c r="AF116" s="241"/>
      <c r="AG116" s="241" t="s">
        <v>152</v>
      </c>
      <c r="AH116" s="241" t="s">
        <v>152</v>
      </c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41"/>
      <c r="AT116" s="241"/>
      <c r="AU116" s="237"/>
      <c r="AV116" s="237"/>
      <c r="AW116" s="237"/>
      <c r="AX116" s="237"/>
      <c r="AY116" s="237"/>
      <c r="AZ116" s="237"/>
      <c r="BA116" s="237"/>
      <c r="BB116" s="237"/>
      <c r="BC116" s="237"/>
      <c r="BD116" s="237"/>
      <c r="BE116" s="237"/>
      <c r="BF116" s="237"/>
      <c r="BG116" s="237"/>
      <c r="BH116" s="237"/>
      <c r="BI116" s="237"/>
      <c r="BJ116" s="237"/>
      <c r="BK116" s="237"/>
      <c r="BL116" s="237"/>
    </row>
    <row r="117" spans="1:64" s="245" customFormat="1" ht="13.8" x14ac:dyDescent="0.25">
      <c r="A117" s="245">
        <v>418084</v>
      </c>
      <c r="B117" s="245" t="s">
        <v>157</v>
      </c>
      <c r="Q117" s="245" t="s">
        <v>1691</v>
      </c>
      <c r="Z117" s="245" t="s">
        <v>1691</v>
      </c>
      <c r="AB117" s="245" t="s">
        <v>1691</v>
      </c>
      <c r="AD117" s="245" t="s">
        <v>1691</v>
      </c>
      <c r="AE117" s="245" t="s">
        <v>1691</v>
      </c>
      <c r="AS117" s="245" t="s">
        <v>642</v>
      </c>
      <c r="AT117" s="245" t="s">
        <v>157</v>
      </c>
    </row>
    <row r="118" spans="1:64" s="245" customFormat="1" ht="13.8" x14ac:dyDescent="0.25">
      <c r="A118" s="245">
        <v>418125</v>
      </c>
      <c r="B118" s="245" t="s">
        <v>157</v>
      </c>
      <c r="I118" s="245" t="s">
        <v>1691</v>
      </c>
      <c r="L118" s="245" t="s">
        <v>1691</v>
      </c>
      <c r="R118" s="245" t="s">
        <v>1691</v>
      </c>
      <c r="Y118" s="245" t="s">
        <v>1691</v>
      </c>
      <c r="Z118" s="245" t="s">
        <v>1691</v>
      </c>
      <c r="AA118" s="245" t="s">
        <v>1691</v>
      </c>
      <c r="AB118" s="245" t="s">
        <v>1691</v>
      </c>
      <c r="AC118" s="245" t="s">
        <v>1691</v>
      </c>
      <c r="AD118" s="245" t="s">
        <v>1691</v>
      </c>
      <c r="AE118" s="245" t="s">
        <v>1691</v>
      </c>
      <c r="AF118" s="245" t="s">
        <v>1691</v>
      </c>
      <c r="AG118" s="245" t="s">
        <v>1691</v>
      </c>
      <c r="AH118" s="245" t="s">
        <v>1691</v>
      </c>
      <c r="AS118" s="245" t="s">
        <v>1701</v>
      </c>
      <c r="AT118" s="245" t="s">
        <v>157</v>
      </c>
    </row>
    <row r="119" spans="1:64" s="245" customFormat="1" ht="13.8" x14ac:dyDescent="0.25">
      <c r="A119" s="245">
        <v>418209</v>
      </c>
      <c r="B119" s="245" t="s">
        <v>157</v>
      </c>
      <c r="O119" s="245" t="s">
        <v>1691</v>
      </c>
      <c r="Q119" s="245" t="s">
        <v>1691</v>
      </c>
      <c r="Z119" s="245" t="s">
        <v>1691</v>
      </c>
      <c r="AA119" s="245" t="s">
        <v>1691</v>
      </c>
      <c r="AB119" s="245" t="s">
        <v>1691</v>
      </c>
      <c r="AD119" s="245" t="s">
        <v>1691</v>
      </c>
      <c r="AE119" s="245" t="s">
        <v>1691</v>
      </c>
      <c r="AF119" s="245" t="s">
        <v>1691</v>
      </c>
      <c r="AS119" s="245" t="s">
        <v>667</v>
      </c>
      <c r="AT119" s="245" t="s">
        <v>157</v>
      </c>
    </row>
    <row r="120" spans="1:64" s="245" customFormat="1" ht="13.8" x14ac:dyDescent="0.25">
      <c r="A120" s="245">
        <v>418227</v>
      </c>
      <c r="B120" s="245" t="s">
        <v>157</v>
      </c>
      <c r="Q120" s="245" t="s">
        <v>152</v>
      </c>
      <c r="AD120" s="245" t="s">
        <v>152</v>
      </c>
      <c r="AE120" s="245" t="s">
        <v>148</v>
      </c>
      <c r="AF120" s="245" t="s">
        <v>150</v>
      </c>
      <c r="AG120" s="245" t="s">
        <v>152</v>
      </c>
      <c r="AH120" s="245" t="s">
        <v>152</v>
      </c>
      <c r="AT120" s="245" t="s">
        <v>157</v>
      </c>
    </row>
    <row r="121" spans="1:64" s="245" customFormat="1" ht="13.8" x14ac:dyDescent="0.25">
      <c r="A121" s="245">
        <v>418284</v>
      </c>
      <c r="B121" s="245" t="s">
        <v>157</v>
      </c>
      <c r="R121" s="245" t="s">
        <v>1691</v>
      </c>
      <c r="S121" s="245" t="s">
        <v>1691</v>
      </c>
      <c r="Y121" s="245" t="s">
        <v>1691</v>
      </c>
      <c r="Z121" s="245" t="s">
        <v>1691</v>
      </c>
      <c r="AA121" s="245" t="s">
        <v>1691</v>
      </c>
      <c r="AB121" s="245" t="s">
        <v>1691</v>
      </c>
      <c r="AC121" s="245" t="s">
        <v>1691</v>
      </c>
      <c r="AD121" s="245" t="s">
        <v>1691</v>
      </c>
      <c r="AE121" s="245" t="s">
        <v>1691</v>
      </c>
      <c r="AF121" s="245" t="s">
        <v>1691</v>
      </c>
      <c r="AH121" s="245" t="s">
        <v>1691</v>
      </c>
      <c r="AS121" s="245" t="s">
        <v>1693</v>
      </c>
      <c r="AT121" s="245" t="s">
        <v>157</v>
      </c>
    </row>
    <row r="122" spans="1:64" s="245" customFormat="1" ht="13.8" x14ac:dyDescent="0.25">
      <c r="A122" s="245">
        <v>418381</v>
      </c>
      <c r="B122" s="245" t="s">
        <v>157</v>
      </c>
      <c r="L122" s="245" t="s">
        <v>150</v>
      </c>
      <c r="Q122" s="245" t="s">
        <v>152</v>
      </c>
      <c r="W122" s="245" t="s">
        <v>152</v>
      </c>
      <c r="Y122" s="245" t="s">
        <v>148</v>
      </c>
      <c r="Z122" s="245" t="s">
        <v>148</v>
      </c>
      <c r="AA122" s="245" t="s">
        <v>148</v>
      </c>
      <c r="AB122" s="245" t="s">
        <v>148</v>
      </c>
      <c r="AC122" s="245" t="s">
        <v>148</v>
      </c>
      <c r="AD122" s="245" t="s">
        <v>148</v>
      </c>
      <c r="AE122" s="245" t="s">
        <v>148</v>
      </c>
      <c r="AF122" s="245" t="s">
        <v>148</v>
      </c>
      <c r="AG122" s="245" t="s">
        <v>148</v>
      </c>
      <c r="AH122" s="245" t="s">
        <v>148</v>
      </c>
      <c r="AT122" s="245" t="s">
        <v>157</v>
      </c>
    </row>
    <row r="123" spans="1:64" s="245" customFormat="1" ht="13.8" x14ac:dyDescent="0.25">
      <c r="A123" s="241">
        <v>418597</v>
      </c>
      <c r="B123" s="241" t="s">
        <v>157</v>
      </c>
      <c r="C123" s="241"/>
      <c r="D123" s="241"/>
      <c r="E123" s="241"/>
      <c r="F123" s="241"/>
      <c r="G123" s="241"/>
      <c r="H123" s="241"/>
      <c r="I123" s="241"/>
      <c r="J123" s="241"/>
      <c r="K123" s="241"/>
      <c r="L123" s="241" t="s">
        <v>150</v>
      </c>
      <c r="M123" s="241"/>
      <c r="N123" s="241"/>
      <c r="O123" s="241"/>
      <c r="P123" s="241"/>
      <c r="Q123" s="241" t="s">
        <v>150</v>
      </c>
      <c r="R123" s="241" t="s">
        <v>150</v>
      </c>
      <c r="S123" s="241"/>
      <c r="T123" s="241"/>
      <c r="U123" s="241"/>
      <c r="V123" s="241"/>
      <c r="W123" s="241"/>
      <c r="X123" s="241" t="s">
        <v>152</v>
      </c>
      <c r="Y123" s="241"/>
      <c r="Z123" s="241"/>
      <c r="AA123" s="241" t="s">
        <v>152</v>
      </c>
      <c r="AB123" s="241" t="s">
        <v>152</v>
      </c>
      <c r="AC123" s="241"/>
      <c r="AD123" s="241" t="s">
        <v>150</v>
      </c>
      <c r="AE123" s="241" t="s">
        <v>152</v>
      </c>
      <c r="AF123" s="241" t="s">
        <v>152</v>
      </c>
      <c r="AG123" s="241" t="s">
        <v>150</v>
      </c>
      <c r="AH123" s="241" t="s">
        <v>150</v>
      </c>
      <c r="AI123" s="241"/>
      <c r="AJ123" s="241"/>
      <c r="AK123" s="241"/>
      <c r="AL123" s="241"/>
      <c r="AM123" s="241"/>
      <c r="AN123" s="241"/>
      <c r="AO123" s="241"/>
      <c r="AP123" s="241"/>
      <c r="AQ123" s="241"/>
      <c r="AR123" s="241"/>
      <c r="AS123" s="241"/>
      <c r="AT123" s="241"/>
      <c r="AU123" s="237"/>
      <c r="AV123" s="237"/>
      <c r="AW123" s="237"/>
      <c r="AX123" s="237"/>
      <c r="AY123" s="237"/>
      <c r="AZ123" s="237"/>
      <c r="BA123" s="237"/>
      <c r="BB123" s="237"/>
      <c r="BC123" s="237"/>
      <c r="BD123" s="237"/>
      <c r="BE123" s="237"/>
      <c r="BF123" s="237"/>
      <c r="BG123" s="237"/>
      <c r="BH123" s="237"/>
      <c r="BI123" s="237"/>
      <c r="BJ123" s="237"/>
      <c r="BK123" s="237"/>
      <c r="BL123" s="237"/>
    </row>
    <row r="124" spans="1:64" s="245" customFormat="1" ht="13.8" x14ac:dyDescent="0.25">
      <c r="A124" s="241">
        <v>418649</v>
      </c>
      <c r="B124" s="241" t="s">
        <v>157</v>
      </c>
      <c r="C124" s="241"/>
      <c r="D124" s="241"/>
      <c r="E124" s="241"/>
      <c r="F124" s="241"/>
      <c r="G124" s="241"/>
      <c r="H124" s="241" t="s">
        <v>150</v>
      </c>
      <c r="I124" s="241"/>
      <c r="J124" s="241"/>
      <c r="K124" s="241"/>
      <c r="L124" s="241"/>
      <c r="M124" s="241"/>
      <c r="N124" s="241"/>
      <c r="O124" s="241"/>
      <c r="P124" s="241"/>
      <c r="Q124" s="241"/>
      <c r="R124" s="241" t="s">
        <v>148</v>
      </c>
      <c r="S124" s="241" t="s">
        <v>148</v>
      </c>
      <c r="T124" s="241"/>
      <c r="U124" s="241"/>
      <c r="V124" s="241"/>
      <c r="W124" s="241"/>
      <c r="X124" s="241"/>
      <c r="Y124" s="241" t="s">
        <v>150</v>
      </c>
      <c r="Z124" s="241" t="s">
        <v>148</v>
      </c>
      <c r="AA124" s="241" t="s">
        <v>148</v>
      </c>
      <c r="AB124" s="241" t="s">
        <v>148</v>
      </c>
      <c r="AC124" s="241" t="s">
        <v>150</v>
      </c>
      <c r="AD124" s="241" t="s">
        <v>148</v>
      </c>
      <c r="AE124" s="241" t="s">
        <v>148</v>
      </c>
      <c r="AF124" s="241" t="s">
        <v>148</v>
      </c>
      <c r="AG124" s="241" t="s">
        <v>148</v>
      </c>
      <c r="AH124" s="241" t="s">
        <v>148</v>
      </c>
      <c r="AI124" s="241"/>
      <c r="AJ124" s="241"/>
      <c r="AK124" s="241"/>
      <c r="AL124" s="241"/>
      <c r="AM124" s="241"/>
      <c r="AN124" s="241"/>
      <c r="AO124" s="241"/>
      <c r="AP124" s="241"/>
      <c r="AQ124" s="241"/>
      <c r="AR124" s="241"/>
      <c r="AS124" s="241"/>
      <c r="AT124" s="241"/>
      <c r="AU124" s="237"/>
      <c r="AV124" s="237"/>
      <c r="AW124" s="237"/>
      <c r="AX124" s="237"/>
      <c r="AY124" s="237"/>
      <c r="AZ124" s="237"/>
      <c r="BA124" s="237"/>
      <c r="BB124" s="237"/>
      <c r="BC124" s="237"/>
      <c r="BD124" s="237"/>
      <c r="BE124" s="237"/>
      <c r="BF124" s="237"/>
      <c r="BG124" s="237"/>
      <c r="BH124" s="237"/>
      <c r="BI124" s="237"/>
      <c r="BJ124" s="237"/>
      <c r="BK124" s="237"/>
      <c r="BL124" s="237"/>
    </row>
    <row r="125" spans="1:64" s="245" customFormat="1" ht="13.8" x14ac:dyDescent="0.25">
      <c r="A125" s="245">
        <v>418656</v>
      </c>
      <c r="B125" s="245" t="s">
        <v>157</v>
      </c>
      <c r="G125" s="245" t="s">
        <v>1691</v>
      </c>
      <c r="I125" s="245" t="s">
        <v>1691</v>
      </c>
      <c r="L125" s="245" t="s">
        <v>1691</v>
      </c>
      <c r="X125" s="245" t="s">
        <v>1691</v>
      </c>
      <c r="AA125" s="245" t="s">
        <v>1691</v>
      </c>
      <c r="AB125" s="245" t="s">
        <v>1691</v>
      </c>
      <c r="AE125" s="245" t="s">
        <v>1691</v>
      </c>
      <c r="AF125" s="245" t="s">
        <v>1691</v>
      </c>
      <c r="AH125" s="245" t="s">
        <v>1691</v>
      </c>
      <c r="AS125" s="245" t="s">
        <v>1701</v>
      </c>
      <c r="AT125" s="245" t="s">
        <v>157</v>
      </c>
    </row>
    <row r="126" spans="1:64" s="245" customFormat="1" ht="13.8" x14ac:dyDescent="0.25">
      <c r="A126" s="245">
        <v>418772</v>
      </c>
      <c r="B126" s="245" t="s">
        <v>157</v>
      </c>
      <c r="P126" s="245" t="s">
        <v>1691</v>
      </c>
      <c r="Q126" s="245" t="s">
        <v>1691</v>
      </c>
      <c r="V126" s="245" t="s">
        <v>1691</v>
      </c>
      <c r="AA126" s="245" t="s">
        <v>1691</v>
      </c>
      <c r="AB126" s="245" t="s">
        <v>1691</v>
      </c>
      <c r="AC126" s="245" t="s">
        <v>1691</v>
      </c>
      <c r="AD126" s="245" t="s">
        <v>1691</v>
      </c>
      <c r="AE126" s="245" t="s">
        <v>1691</v>
      </c>
      <c r="AF126" s="245" t="s">
        <v>1691</v>
      </c>
      <c r="AG126" s="245" t="s">
        <v>1691</v>
      </c>
      <c r="AH126" s="245" t="s">
        <v>1691</v>
      </c>
      <c r="AS126" s="245" t="s">
        <v>1693</v>
      </c>
      <c r="AT126" s="245" t="s">
        <v>157</v>
      </c>
    </row>
    <row r="127" spans="1:64" s="245" customFormat="1" ht="13.8" x14ac:dyDescent="0.25">
      <c r="A127" s="241">
        <v>418940</v>
      </c>
      <c r="B127" s="241" t="s">
        <v>157</v>
      </c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 t="s">
        <v>152</v>
      </c>
      <c r="X127" s="241"/>
      <c r="Y127" s="241" t="s">
        <v>152</v>
      </c>
      <c r="Z127" s="241" t="s">
        <v>152</v>
      </c>
      <c r="AA127" s="241" t="s">
        <v>152</v>
      </c>
      <c r="AB127" s="241" t="s">
        <v>152</v>
      </c>
      <c r="AC127" s="241" t="s">
        <v>152</v>
      </c>
      <c r="AD127" s="241" t="s">
        <v>152</v>
      </c>
      <c r="AE127" s="241"/>
      <c r="AF127" s="241" t="s">
        <v>152</v>
      </c>
      <c r="AG127" s="241" t="s">
        <v>152</v>
      </c>
      <c r="AH127" s="241" t="s">
        <v>152</v>
      </c>
      <c r="AI127" s="241"/>
      <c r="AJ127" s="241"/>
      <c r="AK127" s="241"/>
      <c r="AL127" s="241"/>
      <c r="AM127" s="241"/>
      <c r="AN127" s="241"/>
      <c r="AO127" s="241"/>
      <c r="AP127" s="241"/>
      <c r="AQ127" s="241"/>
      <c r="AR127" s="241"/>
      <c r="AS127" s="241"/>
      <c r="AT127" s="241"/>
      <c r="AU127" s="237"/>
      <c r="AV127" s="237"/>
      <c r="AW127" s="237"/>
      <c r="AX127" s="237"/>
      <c r="AY127" s="237"/>
      <c r="AZ127" s="237"/>
      <c r="BA127" s="237"/>
      <c r="BB127" s="237"/>
      <c r="BC127" s="237"/>
      <c r="BD127" s="237"/>
      <c r="BE127" s="237"/>
      <c r="BF127" s="237"/>
      <c r="BG127" s="237"/>
      <c r="BH127" s="237"/>
      <c r="BI127" s="237"/>
      <c r="BJ127" s="237"/>
      <c r="BK127" s="237"/>
      <c r="BL127" s="237"/>
    </row>
    <row r="128" spans="1:64" s="245" customFormat="1" ht="13.8" x14ac:dyDescent="0.25">
      <c r="A128" s="245">
        <v>419296</v>
      </c>
      <c r="B128" s="245" t="s">
        <v>157</v>
      </c>
      <c r="H128" s="245" t="s">
        <v>1691</v>
      </c>
      <c r="K128" s="245" t="s">
        <v>1691</v>
      </c>
      <c r="O128" s="245" t="s">
        <v>1691</v>
      </c>
      <c r="S128" s="245" t="s">
        <v>1691</v>
      </c>
      <c r="Z128" s="245" t="s">
        <v>1691</v>
      </c>
      <c r="AA128" s="245" t="s">
        <v>1691</v>
      </c>
      <c r="AD128" s="245" t="s">
        <v>1691</v>
      </c>
      <c r="AE128" s="245" t="s">
        <v>1691</v>
      </c>
      <c r="AF128" s="245" t="s">
        <v>1691</v>
      </c>
      <c r="AG128" s="245" t="s">
        <v>1691</v>
      </c>
      <c r="AS128" s="245" t="s">
        <v>1701</v>
      </c>
      <c r="AT128" s="245" t="s">
        <v>157</v>
      </c>
    </row>
    <row r="129" spans="1:65" s="245" customFormat="1" ht="13.8" x14ac:dyDescent="0.25">
      <c r="A129" s="245">
        <v>419317</v>
      </c>
      <c r="B129" s="245" t="s">
        <v>157</v>
      </c>
      <c r="H129" s="245" t="s">
        <v>1691</v>
      </c>
      <c r="L129" s="245" t="s">
        <v>1691</v>
      </c>
      <c r="R129" s="245" t="s">
        <v>1691</v>
      </c>
      <c r="S129" s="245" t="s">
        <v>1691</v>
      </c>
      <c r="Y129" s="245" t="s">
        <v>1691</v>
      </c>
      <c r="Z129" s="245" t="s">
        <v>1691</v>
      </c>
      <c r="AA129" s="245" t="s">
        <v>1691</v>
      </c>
      <c r="AC129" s="245" t="s">
        <v>1691</v>
      </c>
      <c r="AD129" s="245" t="s">
        <v>1691</v>
      </c>
      <c r="AE129" s="245" t="s">
        <v>1691</v>
      </c>
      <c r="AF129" s="245" t="s">
        <v>1691</v>
      </c>
      <c r="AG129" s="245" t="s">
        <v>1691</v>
      </c>
      <c r="AH129" s="245" t="s">
        <v>1691</v>
      </c>
      <c r="AS129" s="245" t="s">
        <v>1701</v>
      </c>
      <c r="AT129" s="245" t="s">
        <v>157</v>
      </c>
    </row>
    <row r="130" spans="1:65" s="245" customFormat="1" ht="13.8" x14ac:dyDescent="0.25">
      <c r="A130" s="245">
        <v>419338</v>
      </c>
      <c r="B130" s="245" t="s">
        <v>157</v>
      </c>
      <c r="L130" s="245" t="s">
        <v>1691</v>
      </c>
      <c r="R130" s="245" t="s">
        <v>1691</v>
      </c>
      <c r="S130" s="245" t="s">
        <v>1691</v>
      </c>
      <c r="Y130" s="245" t="s">
        <v>1691</v>
      </c>
      <c r="Z130" s="245" t="s">
        <v>1691</v>
      </c>
      <c r="AC130" s="245" t="s">
        <v>1691</v>
      </c>
      <c r="AD130" s="245" t="s">
        <v>1691</v>
      </c>
      <c r="AE130" s="245" t="s">
        <v>1691</v>
      </c>
      <c r="AF130" s="245" t="s">
        <v>1691</v>
      </c>
      <c r="AG130" s="245" t="s">
        <v>1691</v>
      </c>
      <c r="AH130" s="245" t="s">
        <v>1691</v>
      </c>
      <c r="AS130" s="245" t="s">
        <v>1701</v>
      </c>
      <c r="AT130" s="245" t="s">
        <v>157</v>
      </c>
    </row>
    <row r="131" spans="1:65" s="245" customFormat="1" ht="13.8" x14ac:dyDescent="0.25">
      <c r="A131" s="245">
        <v>419394</v>
      </c>
      <c r="B131" s="245" t="s">
        <v>157</v>
      </c>
      <c r="E131" s="245" t="s">
        <v>1691</v>
      </c>
      <c r="P131" s="245" t="s">
        <v>1691</v>
      </c>
      <c r="Q131" s="245" t="s">
        <v>1691</v>
      </c>
      <c r="Y131" s="245" t="s">
        <v>1691</v>
      </c>
      <c r="Z131" s="245" t="s">
        <v>1691</v>
      </c>
      <c r="AA131" s="245" t="s">
        <v>1691</v>
      </c>
      <c r="AB131" s="245" t="s">
        <v>1691</v>
      </c>
      <c r="AC131" s="245" t="s">
        <v>1691</v>
      </c>
      <c r="AD131" s="245" t="s">
        <v>1691</v>
      </c>
      <c r="AE131" s="245" t="s">
        <v>1691</v>
      </c>
      <c r="AF131" s="245" t="s">
        <v>1691</v>
      </c>
      <c r="AG131" s="245" t="s">
        <v>1691</v>
      </c>
      <c r="AH131" s="245" t="s">
        <v>1691</v>
      </c>
      <c r="AS131" s="245" t="s">
        <v>641</v>
      </c>
      <c r="AT131" s="245" t="s">
        <v>157</v>
      </c>
    </row>
    <row r="132" spans="1:65" s="245" customFormat="1" ht="13.8" x14ac:dyDescent="0.25">
      <c r="A132" s="245">
        <v>419419</v>
      </c>
      <c r="B132" s="245" t="s">
        <v>157</v>
      </c>
      <c r="I132" s="245" t="s">
        <v>152</v>
      </c>
      <c r="P132" s="245" t="s">
        <v>152</v>
      </c>
      <c r="X132" s="245" t="s">
        <v>152</v>
      </c>
      <c r="Z132" s="245" t="s">
        <v>150</v>
      </c>
      <c r="AA132" s="245" t="s">
        <v>150</v>
      </c>
      <c r="AB132" s="245" t="s">
        <v>152</v>
      </c>
      <c r="AC132" s="245" t="s">
        <v>152</v>
      </c>
      <c r="AE132" s="245" t="s">
        <v>148</v>
      </c>
      <c r="AF132" s="245" t="s">
        <v>148</v>
      </c>
      <c r="AG132" s="245" t="s">
        <v>152</v>
      </c>
      <c r="AT132" s="245" t="s">
        <v>157</v>
      </c>
    </row>
    <row r="133" spans="1:65" s="245" customFormat="1" ht="13.8" x14ac:dyDescent="0.25">
      <c r="A133" s="245">
        <v>419448</v>
      </c>
      <c r="B133" s="245" t="s">
        <v>157</v>
      </c>
      <c r="D133" s="245" t="s">
        <v>1691</v>
      </c>
      <c r="I133" s="245" t="s">
        <v>1691</v>
      </c>
      <c r="N133" s="245" t="s">
        <v>1691</v>
      </c>
      <c r="Y133" s="245" t="s">
        <v>1691</v>
      </c>
      <c r="Z133" s="245" t="s">
        <v>1691</v>
      </c>
      <c r="AA133" s="245" t="s">
        <v>1691</v>
      </c>
      <c r="AB133" s="245" t="s">
        <v>1691</v>
      </c>
      <c r="AC133" s="245" t="s">
        <v>1691</v>
      </c>
      <c r="AD133" s="245" t="s">
        <v>1691</v>
      </c>
      <c r="AE133" s="245" t="s">
        <v>1691</v>
      </c>
      <c r="AF133" s="245" t="s">
        <v>1691</v>
      </c>
      <c r="AG133" s="245" t="s">
        <v>1691</v>
      </c>
      <c r="AH133" s="245" t="s">
        <v>1691</v>
      </c>
      <c r="AS133" s="245" t="s">
        <v>642</v>
      </c>
      <c r="AT133" s="245" t="s">
        <v>157</v>
      </c>
    </row>
    <row r="134" spans="1:65" s="245" customFormat="1" ht="13.8" x14ac:dyDescent="0.25">
      <c r="A134" s="245">
        <v>419492</v>
      </c>
      <c r="B134" s="245" t="s">
        <v>157</v>
      </c>
      <c r="L134" s="245" t="s">
        <v>1691</v>
      </c>
      <c r="P134" s="245" t="s">
        <v>1691</v>
      </c>
      <c r="Q134" s="245" t="s">
        <v>1691</v>
      </c>
      <c r="R134" s="245" t="s">
        <v>1691</v>
      </c>
      <c r="T134" s="245" t="s">
        <v>1691</v>
      </c>
      <c r="Y134" s="245" t="s">
        <v>1691</v>
      </c>
      <c r="Z134" s="245" t="s">
        <v>1691</v>
      </c>
      <c r="AA134" s="245" t="s">
        <v>1691</v>
      </c>
      <c r="AB134" s="245" t="s">
        <v>1691</v>
      </c>
      <c r="AC134" s="245" t="s">
        <v>1691</v>
      </c>
      <c r="AD134" s="245" t="s">
        <v>1691</v>
      </c>
      <c r="AE134" s="245" t="s">
        <v>1691</v>
      </c>
      <c r="AF134" s="245" t="s">
        <v>1691</v>
      </c>
      <c r="AG134" s="245" t="s">
        <v>1691</v>
      </c>
      <c r="AH134" s="245" t="s">
        <v>1691</v>
      </c>
      <c r="AS134" s="245" t="s">
        <v>641</v>
      </c>
      <c r="AT134" s="245" t="s">
        <v>157</v>
      </c>
      <c r="BM134" s="237"/>
    </row>
    <row r="135" spans="1:65" s="245" customFormat="1" ht="13.8" x14ac:dyDescent="0.25">
      <c r="A135" s="245">
        <v>419519</v>
      </c>
      <c r="B135" s="245" t="s">
        <v>157</v>
      </c>
      <c r="E135" s="245" t="s">
        <v>1691</v>
      </c>
      <c r="R135" s="245" t="s">
        <v>1691</v>
      </c>
      <c r="W135" s="245" t="s">
        <v>1691</v>
      </c>
      <c r="Z135" s="245" t="s">
        <v>1691</v>
      </c>
      <c r="AA135" s="245" t="s">
        <v>1691</v>
      </c>
      <c r="AD135" s="245" t="s">
        <v>1691</v>
      </c>
      <c r="AE135" s="245" t="s">
        <v>1691</v>
      </c>
      <c r="AF135" s="245" t="s">
        <v>1691</v>
      </c>
      <c r="AG135" s="245" t="s">
        <v>1691</v>
      </c>
      <c r="AS135" s="245" t="s">
        <v>1701</v>
      </c>
      <c r="AT135" s="245" t="s">
        <v>157</v>
      </c>
    </row>
    <row r="136" spans="1:65" s="245" customFormat="1" ht="13.8" x14ac:dyDescent="0.25">
      <c r="A136" s="245">
        <v>419631</v>
      </c>
      <c r="B136" s="245" t="s">
        <v>682</v>
      </c>
      <c r="D136" s="245" t="s">
        <v>1691</v>
      </c>
      <c r="P136" s="245" t="s">
        <v>1691</v>
      </c>
      <c r="X136" s="245" t="s">
        <v>1691</v>
      </c>
      <c r="Y136" s="245" t="s">
        <v>1691</v>
      </c>
      <c r="Z136" s="245" t="s">
        <v>1691</v>
      </c>
      <c r="AA136" s="245" t="s">
        <v>1691</v>
      </c>
      <c r="AB136" s="245" t="s">
        <v>1691</v>
      </c>
      <c r="AC136" s="245" t="s">
        <v>1691</v>
      </c>
      <c r="AS136" s="245" t="s">
        <v>1693</v>
      </c>
      <c r="AT136" s="245" t="s">
        <v>142</v>
      </c>
    </row>
    <row r="137" spans="1:65" s="245" customFormat="1" ht="13.8" x14ac:dyDescent="0.25">
      <c r="A137" s="245">
        <v>419691</v>
      </c>
      <c r="B137" s="245" t="s">
        <v>157</v>
      </c>
      <c r="H137" s="245" t="s">
        <v>152</v>
      </c>
      <c r="P137" s="245" t="s">
        <v>152</v>
      </c>
      <c r="S137" s="245" t="s">
        <v>152</v>
      </c>
      <c r="Y137" s="245" t="s">
        <v>148</v>
      </c>
      <c r="Z137" s="245" t="s">
        <v>150</v>
      </c>
      <c r="AA137" s="245" t="s">
        <v>148</v>
      </c>
      <c r="AB137" s="245" t="s">
        <v>148</v>
      </c>
      <c r="AC137" s="245" t="s">
        <v>152</v>
      </c>
      <c r="AD137" s="245" t="s">
        <v>148</v>
      </c>
      <c r="AE137" s="245" t="s">
        <v>148</v>
      </c>
      <c r="AF137" s="245" t="s">
        <v>148</v>
      </c>
      <c r="AG137" s="245" t="s">
        <v>148</v>
      </c>
      <c r="AH137" s="245" t="s">
        <v>148</v>
      </c>
      <c r="AT137" s="245" t="s">
        <v>157</v>
      </c>
    </row>
    <row r="138" spans="1:65" s="245" customFormat="1" ht="13.8" x14ac:dyDescent="0.25">
      <c r="A138" s="245">
        <v>419725</v>
      </c>
      <c r="B138" s="245" t="s">
        <v>157</v>
      </c>
      <c r="G138" s="245" t="s">
        <v>1691</v>
      </c>
      <c r="Q138" s="245" t="s">
        <v>1691</v>
      </c>
      <c r="U138" s="245" t="s">
        <v>1691</v>
      </c>
      <c r="V138" s="245" t="s">
        <v>1691</v>
      </c>
      <c r="Z138" s="245" t="s">
        <v>1691</v>
      </c>
      <c r="AA138" s="245" t="s">
        <v>1691</v>
      </c>
      <c r="AC138" s="245" t="s">
        <v>1691</v>
      </c>
      <c r="AD138" s="245" t="s">
        <v>1691</v>
      </c>
      <c r="AE138" s="245" t="s">
        <v>1691</v>
      </c>
      <c r="AF138" s="245" t="s">
        <v>1691</v>
      </c>
      <c r="AG138" s="245" t="s">
        <v>1691</v>
      </c>
      <c r="AS138" s="245" t="s">
        <v>642</v>
      </c>
      <c r="AT138" s="245" t="s">
        <v>157</v>
      </c>
    </row>
    <row r="139" spans="1:65" s="245" customFormat="1" ht="13.8" x14ac:dyDescent="0.25">
      <c r="A139" s="245">
        <v>419829</v>
      </c>
      <c r="B139" s="245" t="s">
        <v>157</v>
      </c>
      <c r="H139" s="245" t="s">
        <v>152</v>
      </c>
      <c r="L139" s="245" t="s">
        <v>152</v>
      </c>
      <c r="S139" s="245" t="s">
        <v>152</v>
      </c>
      <c r="W139" s="245" t="s">
        <v>152</v>
      </c>
      <c r="AH139" s="245" t="s">
        <v>150</v>
      </c>
      <c r="AT139" s="245" t="s">
        <v>157</v>
      </c>
    </row>
    <row r="140" spans="1:65" s="245" customFormat="1" ht="13.8" x14ac:dyDescent="0.25">
      <c r="A140" s="245">
        <v>419974</v>
      </c>
      <c r="B140" s="245" t="s">
        <v>157</v>
      </c>
      <c r="J140" s="245" t="s">
        <v>1691</v>
      </c>
      <c r="AA140" s="245" t="s">
        <v>1691</v>
      </c>
      <c r="AC140" s="245" t="s">
        <v>1691</v>
      </c>
      <c r="AF140" s="245" t="s">
        <v>1691</v>
      </c>
      <c r="AH140" s="245" t="s">
        <v>1691</v>
      </c>
      <c r="AS140" s="245" t="s">
        <v>667</v>
      </c>
      <c r="AT140" s="245" t="s">
        <v>157</v>
      </c>
    </row>
    <row r="141" spans="1:65" s="245" customFormat="1" ht="13.8" x14ac:dyDescent="0.25">
      <c r="A141" s="245">
        <v>419990</v>
      </c>
      <c r="B141" s="245" t="s">
        <v>157</v>
      </c>
      <c r="H141" s="245" t="s">
        <v>1691</v>
      </c>
      <c r="I141" s="245" t="s">
        <v>1691</v>
      </c>
      <c r="J141" s="245" t="s">
        <v>1691</v>
      </c>
      <c r="S141" s="245" t="s">
        <v>1691</v>
      </c>
      <c r="Z141" s="245" t="s">
        <v>1691</v>
      </c>
      <c r="AA141" s="245" t="s">
        <v>1691</v>
      </c>
      <c r="AD141" s="245" t="s">
        <v>1691</v>
      </c>
      <c r="AE141" s="245" t="s">
        <v>1691</v>
      </c>
      <c r="AF141" s="245" t="s">
        <v>1691</v>
      </c>
      <c r="AG141" s="245" t="s">
        <v>1691</v>
      </c>
      <c r="AS141" s="245" t="s">
        <v>642</v>
      </c>
      <c r="AT141" s="245" t="s">
        <v>157</v>
      </c>
    </row>
    <row r="142" spans="1:65" s="245" customFormat="1" ht="13.8" x14ac:dyDescent="0.25">
      <c r="A142" s="245">
        <v>420006</v>
      </c>
      <c r="B142" s="245" t="s">
        <v>157</v>
      </c>
      <c r="O142" s="245" t="s">
        <v>1691</v>
      </c>
      <c r="R142" s="245" t="s">
        <v>1691</v>
      </c>
      <c r="S142" s="245" t="s">
        <v>1691</v>
      </c>
      <c r="Y142" s="245" t="s">
        <v>1691</v>
      </c>
      <c r="Z142" s="245" t="s">
        <v>1691</v>
      </c>
      <c r="AC142" s="245" t="s">
        <v>1691</v>
      </c>
      <c r="AD142" s="245" t="s">
        <v>1691</v>
      </c>
      <c r="AE142" s="245" t="s">
        <v>1691</v>
      </c>
      <c r="AG142" s="245" t="s">
        <v>1691</v>
      </c>
      <c r="AH142" s="245" t="s">
        <v>1691</v>
      </c>
      <c r="AS142" s="245" t="s">
        <v>676</v>
      </c>
      <c r="AT142" s="245" t="s">
        <v>157</v>
      </c>
    </row>
    <row r="143" spans="1:65" s="245" customFormat="1" ht="13.8" x14ac:dyDescent="0.25">
      <c r="A143" s="245">
        <v>420137</v>
      </c>
      <c r="B143" s="245" t="s">
        <v>157</v>
      </c>
      <c r="J143" s="245" t="s">
        <v>1691</v>
      </c>
      <c r="L143" s="245" t="s">
        <v>1691</v>
      </c>
      <c r="N143" s="245" t="s">
        <v>1691</v>
      </c>
      <c r="Y143" s="245" t="s">
        <v>1691</v>
      </c>
      <c r="Z143" s="245" t="s">
        <v>1691</v>
      </c>
      <c r="AA143" s="245" t="s">
        <v>1691</v>
      </c>
      <c r="AB143" s="245" t="s">
        <v>1691</v>
      </c>
      <c r="AC143" s="245" t="s">
        <v>1691</v>
      </c>
      <c r="AD143" s="245" t="s">
        <v>1691</v>
      </c>
      <c r="AE143" s="245" t="s">
        <v>1691</v>
      </c>
      <c r="AF143" s="245" t="s">
        <v>1691</v>
      </c>
      <c r="AG143" s="245" t="s">
        <v>1691</v>
      </c>
      <c r="AH143" s="245" t="s">
        <v>1691</v>
      </c>
      <c r="AS143" s="245" t="s">
        <v>1701</v>
      </c>
      <c r="AT143" s="245" t="s">
        <v>157</v>
      </c>
    </row>
    <row r="144" spans="1:65" s="245" customFormat="1" ht="13.8" x14ac:dyDescent="0.25">
      <c r="A144" s="245">
        <v>420162</v>
      </c>
      <c r="B144" s="245" t="s">
        <v>157</v>
      </c>
      <c r="O144" s="245" t="s">
        <v>152</v>
      </c>
      <c r="R144" s="245" t="s">
        <v>150</v>
      </c>
      <c r="V144" s="245" t="s">
        <v>152</v>
      </c>
      <c r="X144" s="245" t="s">
        <v>152</v>
      </c>
      <c r="Y144" s="245" t="s">
        <v>150</v>
      </c>
      <c r="Z144" s="245" t="s">
        <v>150</v>
      </c>
      <c r="AA144" s="245" t="s">
        <v>152</v>
      </c>
      <c r="AB144" s="245" t="s">
        <v>152</v>
      </c>
      <c r="AC144" s="245" t="s">
        <v>152</v>
      </c>
      <c r="AE144" s="245" t="s">
        <v>148</v>
      </c>
      <c r="AF144" s="245" t="s">
        <v>148</v>
      </c>
      <c r="AG144" s="245" t="s">
        <v>148</v>
      </c>
      <c r="AT144" s="245" t="s">
        <v>157</v>
      </c>
    </row>
    <row r="145" spans="1:65" s="245" customFormat="1" ht="13.8" x14ac:dyDescent="0.25">
      <c r="A145" s="245">
        <v>420242</v>
      </c>
      <c r="B145" s="245" t="s">
        <v>157</v>
      </c>
      <c r="J145" s="245" t="s">
        <v>1691</v>
      </c>
      <c r="P145" s="245" t="s">
        <v>1691</v>
      </c>
      <c r="R145" s="245" t="s">
        <v>1691</v>
      </c>
      <c r="T145" s="245" t="s">
        <v>1691</v>
      </c>
      <c r="AA145" s="245" t="s">
        <v>1691</v>
      </c>
      <c r="AD145" s="245" t="s">
        <v>1691</v>
      </c>
      <c r="AE145" s="245" t="s">
        <v>1691</v>
      </c>
      <c r="AF145" s="245" t="s">
        <v>1691</v>
      </c>
      <c r="AG145" s="245" t="s">
        <v>1691</v>
      </c>
      <c r="AS145" s="245" t="s">
        <v>642</v>
      </c>
      <c r="AT145" s="245" t="s">
        <v>157</v>
      </c>
    </row>
    <row r="146" spans="1:65" s="245" customFormat="1" ht="13.8" x14ac:dyDescent="0.25">
      <c r="A146" s="245">
        <v>420251</v>
      </c>
      <c r="B146" s="245" t="s">
        <v>157</v>
      </c>
      <c r="L146" s="245" t="s">
        <v>1691</v>
      </c>
      <c r="M146" s="245" t="s">
        <v>1691</v>
      </c>
      <c r="N146" s="245" t="s">
        <v>1691</v>
      </c>
      <c r="T146" s="245" t="s">
        <v>1691</v>
      </c>
      <c r="U146" s="245" t="s">
        <v>1691</v>
      </c>
      <c r="V146" s="245" t="s">
        <v>1691</v>
      </c>
      <c r="Y146" s="245" t="s">
        <v>1691</v>
      </c>
      <c r="Z146" s="245" t="s">
        <v>1691</v>
      </c>
      <c r="AA146" s="245" t="s">
        <v>1691</v>
      </c>
      <c r="AB146" s="245" t="s">
        <v>1691</v>
      </c>
      <c r="AC146" s="245" t="s">
        <v>1691</v>
      </c>
      <c r="AD146" s="245" t="s">
        <v>1691</v>
      </c>
      <c r="AE146" s="245" t="s">
        <v>1691</v>
      </c>
      <c r="AF146" s="245" t="s">
        <v>1691</v>
      </c>
      <c r="AG146" s="245" t="s">
        <v>1691</v>
      </c>
      <c r="AH146" s="245" t="s">
        <v>1691</v>
      </c>
      <c r="AS146" s="245" t="s">
        <v>642</v>
      </c>
      <c r="AT146" s="245" t="s">
        <v>157</v>
      </c>
      <c r="BM146" s="237"/>
    </row>
    <row r="147" spans="1:65" s="245" customFormat="1" ht="13.8" x14ac:dyDescent="0.25">
      <c r="A147" s="245">
        <v>420284</v>
      </c>
      <c r="B147" s="245" t="s">
        <v>157</v>
      </c>
      <c r="D147" s="245" t="s">
        <v>1691</v>
      </c>
      <c r="U147" s="245" t="s">
        <v>1691</v>
      </c>
      <c r="X147" s="245" t="s">
        <v>1691</v>
      </c>
      <c r="Y147" s="245" t="s">
        <v>1691</v>
      </c>
      <c r="AA147" s="245" t="s">
        <v>1691</v>
      </c>
      <c r="AD147" s="245" t="s">
        <v>1691</v>
      </c>
      <c r="AE147" s="245" t="s">
        <v>1691</v>
      </c>
      <c r="AF147" s="245" t="s">
        <v>1691</v>
      </c>
      <c r="AG147" s="245" t="s">
        <v>1691</v>
      </c>
      <c r="AH147" s="245" t="s">
        <v>1691</v>
      </c>
      <c r="AS147" s="245" t="s">
        <v>642</v>
      </c>
      <c r="AT147" s="245" t="s">
        <v>157</v>
      </c>
    </row>
    <row r="148" spans="1:65" s="245" customFormat="1" ht="13.8" x14ac:dyDescent="0.25">
      <c r="A148" s="245">
        <v>420285</v>
      </c>
      <c r="B148" s="245" t="s">
        <v>682</v>
      </c>
      <c r="Y148" s="245" t="s">
        <v>1691</v>
      </c>
      <c r="Z148" s="245" t="s">
        <v>1691</v>
      </c>
      <c r="AA148" s="245" t="s">
        <v>1691</v>
      </c>
      <c r="AB148" s="245" t="s">
        <v>1691</v>
      </c>
      <c r="AC148" s="245" t="s">
        <v>1691</v>
      </c>
      <c r="AS148" s="245" t="s">
        <v>667</v>
      </c>
      <c r="AT148" s="245" t="s">
        <v>142</v>
      </c>
    </row>
    <row r="149" spans="1:65" s="245" customFormat="1" ht="13.8" x14ac:dyDescent="0.25">
      <c r="A149" s="245">
        <v>420334</v>
      </c>
      <c r="B149" s="245" t="s">
        <v>157</v>
      </c>
      <c r="L149" s="245" t="s">
        <v>1691</v>
      </c>
      <c r="N149" s="245" t="s">
        <v>1691</v>
      </c>
      <c r="R149" s="245" t="s">
        <v>1691</v>
      </c>
      <c r="Y149" s="245" t="s">
        <v>1691</v>
      </c>
      <c r="Z149" s="245" t="s">
        <v>1691</v>
      </c>
      <c r="AA149" s="245" t="s">
        <v>1691</v>
      </c>
      <c r="AB149" s="245" t="s">
        <v>1691</v>
      </c>
      <c r="AC149" s="245" t="s">
        <v>1691</v>
      </c>
      <c r="AD149" s="245" t="s">
        <v>1691</v>
      </c>
      <c r="AE149" s="245" t="s">
        <v>1691</v>
      </c>
      <c r="AF149" s="245" t="s">
        <v>1691</v>
      </c>
      <c r="AG149" s="245" t="s">
        <v>1691</v>
      </c>
      <c r="AH149" s="245" t="s">
        <v>1691</v>
      </c>
      <c r="AS149" s="245" t="s">
        <v>642</v>
      </c>
      <c r="AT149" s="245" t="s">
        <v>157</v>
      </c>
    </row>
    <row r="150" spans="1:65" s="245" customFormat="1" ht="13.8" x14ac:dyDescent="0.25">
      <c r="A150" s="245">
        <v>420358</v>
      </c>
      <c r="B150" s="245" t="s">
        <v>157</v>
      </c>
      <c r="L150" s="245" t="s">
        <v>1691</v>
      </c>
      <c r="Q150" s="245" t="s">
        <v>1691</v>
      </c>
      <c r="S150" s="245" t="s">
        <v>1691</v>
      </c>
      <c r="Y150" s="245" t="s">
        <v>1691</v>
      </c>
      <c r="Z150" s="245" t="s">
        <v>1691</v>
      </c>
      <c r="AA150" s="245" t="s">
        <v>1691</v>
      </c>
      <c r="AB150" s="245" t="s">
        <v>1691</v>
      </c>
      <c r="AC150" s="245" t="s">
        <v>1691</v>
      </c>
      <c r="AD150" s="245" t="s">
        <v>1691</v>
      </c>
      <c r="AE150" s="245" t="s">
        <v>1691</v>
      </c>
      <c r="AF150" s="245" t="s">
        <v>1691</v>
      </c>
      <c r="AG150" s="245" t="s">
        <v>1691</v>
      </c>
      <c r="AH150" s="245" t="s">
        <v>1691</v>
      </c>
      <c r="AS150" s="245" t="s">
        <v>641</v>
      </c>
      <c r="AT150" s="245" t="s">
        <v>157</v>
      </c>
    </row>
    <row r="151" spans="1:65" s="245" customFormat="1" ht="13.8" x14ac:dyDescent="0.25">
      <c r="A151" s="245">
        <v>420370</v>
      </c>
      <c r="B151" s="245" t="s">
        <v>157</v>
      </c>
      <c r="C151" s="245" t="s">
        <v>152</v>
      </c>
      <c r="Q151" s="245" t="s">
        <v>152</v>
      </c>
      <c r="U151" s="245" t="s">
        <v>150</v>
      </c>
      <c r="X151" s="245" t="s">
        <v>152</v>
      </c>
      <c r="Y151" s="245" t="s">
        <v>152</v>
      </c>
      <c r="Z151" s="245" t="s">
        <v>148</v>
      </c>
      <c r="AA151" s="245" t="s">
        <v>150</v>
      </c>
      <c r="AB151" s="245" t="s">
        <v>152</v>
      </c>
      <c r="AC151" s="245" t="s">
        <v>148</v>
      </c>
      <c r="AD151" s="245" t="s">
        <v>152</v>
      </c>
      <c r="AE151" s="245" t="s">
        <v>148</v>
      </c>
      <c r="AF151" s="245" t="s">
        <v>148</v>
      </c>
      <c r="AG151" s="245" t="s">
        <v>152</v>
      </c>
      <c r="AH151" s="245" t="s">
        <v>152</v>
      </c>
      <c r="AT151" s="245" t="s">
        <v>157</v>
      </c>
    </row>
    <row r="152" spans="1:65" s="245" customFormat="1" ht="13.8" x14ac:dyDescent="0.25">
      <c r="A152" s="245">
        <v>420380</v>
      </c>
      <c r="B152" s="245" t="s">
        <v>157</v>
      </c>
      <c r="N152" s="245" t="s">
        <v>1691</v>
      </c>
      <c r="R152" s="245" t="s">
        <v>1691</v>
      </c>
      <c r="S152" s="245" t="s">
        <v>1691</v>
      </c>
      <c r="X152" s="245" t="s">
        <v>1691</v>
      </c>
      <c r="Y152" s="245" t="s">
        <v>1691</v>
      </c>
      <c r="Z152" s="245" t="s">
        <v>1691</v>
      </c>
      <c r="AA152" s="245" t="s">
        <v>1691</v>
      </c>
      <c r="AB152" s="245" t="s">
        <v>1691</v>
      </c>
      <c r="AC152" s="245" t="s">
        <v>1691</v>
      </c>
      <c r="AD152" s="245" t="s">
        <v>1691</v>
      </c>
      <c r="AE152" s="245" t="s">
        <v>1691</v>
      </c>
      <c r="AF152" s="245" t="s">
        <v>1691</v>
      </c>
      <c r="AG152" s="245" t="s">
        <v>1691</v>
      </c>
      <c r="AH152" s="245" t="s">
        <v>1691</v>
      </c>
      <c r="AS152" s="245" t="s">
        <v>657</v>
      </c>
      <c r="AT152" s="245" t="s">
        <v>157</v>
      </c>
    </row>
    <row r="153" spans="1:65" s="245" customFormat="1" ht="13.8" x14ac:dyDescent="0.25">
      <c r="A153" s="245">
        <v>420398</v>
      </c>
      <c r="B153" s="245" t="s">
        <v>157</v>
      </c>
      <c r="G153" s="245" t="s">
        <v>148</v>
      </c>
      <c r="K153" s="245" t="s">
        <v>152</v>
      </c>
      <c r="Q153" s="245" t="s">
        <v>152</v>
      </c>
      <c r="R153" s="245" t="s">
        <v>148</v>
      </c>
      <c r="Y153" s="245" t="s">
        <v>148</v>
      </c>
      <c r="Z153" s="245" t="s">
        <v>148</v>
      </c>
      <c r="AA153" s="245" t="s">
        <v>150</v>
      </c>
      <c r="AB153" s="245" t="s">
        <v>148</v>
      </c>
      <c r="AC153" s="245" t="s">
        <v>148</v>
      </c>
      <c r="AD153" s="245" t="s">
        <v>148</v>
      </c>
      <c r="AE153" s="245" t="s">
        <v>148</v>
      </c>
      <c r="AF153" s="245" t="s">
        <v>148</v>
      </c>
      <c r="AG153" s="245" t="s">
        <v>148</v>
      </c>
      <c r="AH153" s="245" t="s">
        <v>148</v>
      </c>
      <c r="AT153" s="245" t="s">
        <v>157</v>
      </c>
    </row>
    <row r="154" spans="1:65" s="245" customFormat="1" ht="13.8" x14ac:dyDescent="0.25">
      <c r="A154" s="245">
        <v>420501</v>
      </c>
      <c r="B154" s="245" t="s">
        <v>157</v>
      </c>
      <c r="L154" s="245" t="s">
        <v>148</v>
      </c>
      <c r="P154" s="245" t="s">
        <v>152</v>
      </c>
      <c r="R154" s="245" t="s">
        <v>150</v>
      </c>
      <c r="V154" s="245" t="s">
        <v>152</v>
      </c>
      <c r="Y154" s="245" t="s">
        <v>148</v>
      </c>
      <c r="Z154" s="245" t="s">
        <v>148</v>
      </c>
      <c r="AA154" s="245" t="s">
        <v>150</v>
      </c>
      <c r="AB154" s="245" t="s">
        <v>148</v>
      </c>
      <c r="AC154" s="245" t="s">
        <v>148</v>
      </c>
      <c r="AD154" s="245" t="s">
        <v>148</v>
      </c>
      <c r="AE154" s="245" t="s">
        <v>148</v>
      </c>
      <c r="AF154" s="245" t="s">
        <v>150</v>
      </c>
      <c r="AH154" s="245" t="s">
        <v>148</v>
      </c>
      <c r="AT154" s="245" t="s">
        <v>157</v>
      </c>
    </row>
    <row r="155" spans="1:65" s="245" customFormat="1" ht="13.8" x14ac:dyDescent="0.25">
      <c r="A155" s="245">
        <v>420549</v>
      </c>
      <c r="B155" s="245" t="s">
        <v>157</v>
      </c>
      <c r="K155" s="245" t="s">
        <v>1691</v>
      </c>
      <c r="P155" s="245" t="s">
        <v>1691</v>
      </c>
      <c r="R155" s="245" t="s">
        <v>1691</v>
      </c>
      <c r="W155" s="245" t="s">
        <v>1691</v>
      </c>
      <c r="X155" s="245" t="s">
        <v>1691</v>
      </c>
      <c r="Y155" s="245" t="s">
        <v>1691</v>
      </c>
      <c r="Z155" s="245" t="s">
        <v>1691</v>
      </c>
      <c r="AA155" s="245" t="s">
        <v>1691</v>
      </c>
      <c r="AB155" s="245" t="s">
        <v>1691</v>
      </c>
      <c r="AC155" s="245" t="s">
        <v>1691</v>
      </c>
      <c r="AD155" s="245" t="s">
        <v>1691</v>
      </c>
      <c r="AE155" s="245" t="s">
        <v>1691</v>
      </c>
      <c r="AF155" s="245" t="s">
        <v>1691</v>
      </c>
      <c r="AG155" s="245" t="s">
        <v>1691</v>
      </c>
      <c r="AH155" s="245" t="s">
        <v>1691</v>
      </c>
      <c r="AS155" s="245" t="s">
        <v>641</v>
      </c>
      <c r="AT155" s="245" t="s">
        <v>157</v>
      </c>
      <c r="BM155" s="237"/>
    </row>
    <row r="156" spans="1:65" s="245" customFormat="1" ht="13.8" x14ac:dyDescent="0.25">
      <c r="A156" s="245">
        <v>420638</v>
      </c>
      <c r="B156" s="245" t="s">
        <v>157</v>
      </c>
      <c r="I156" s="245" t="s">
        <v>152</v>
      </c>
      <c r="L156" s="245" t="s">
        <v>152</v>
      </c>
      <c r="P156" s="245" t="s">
        <v>152</v>
      </c>
      <c r="V156" s="245" t="s">
        <v>152</v>
      </c>
      <c r="X156" s="245" t="s">
        <v>152</v>
      </c>
      <c r="Y156" s="245" t="s">
        <v>148</v>
      </c>
      <c r="AC156" s="245" t="s">
        <v>148</v>
      </c>
      <c r="AD156" s="245" t="s">
        <v>148</v>
      </c>
      <c r="AE156" s="245" t="s">
        <v>148</v>
      </c>
      <c r="AF156" s="245" t="s">
        <v>148</v>
      </c>
      <c r="AG156" s="245" t="s">
        <v>152</v>
      </c>
      <c r="AT156" s="245" t="s">
        <v>157</v>
      </c>
    </row>
    <row r="157" spans="1:65" s="245" customFormat="1" ht="13.8" x14ac:dyDescent="0.25">
      <c r="A157" s="245">
        <v>420648</v>
      </c>
      <c r="B157" s="245" t="s">
        <v>157</v>
      </c>
      <c r="L157" s="245" t="s">
        <v>152</v>
      </c>
      <c r="P157" s="245" t="s">
        <v>152</v>
      </c>
      <c r="R157" s="245" t="s">
        <v>152</v>
      </c>
      <c r="AD157" s="245" t="s">
        <v>148</v>
      </c>
      <c r="AE157" s="245" t="s">
        <v>148</v>
      </c>
      <c r="AF157" s="245" t="s">
        <v>148</v>
      </c>
      <c r="AG157" s="245" t="s">
        <v>152</v>
      </c>
      <c r="AT157" s="245" t="s">
        <v>157</v>
      </c>
    </row>
    <row r="158" spans="1:65" s="245" customFormat="1" ht="13.8" x14ac:dyDescent="0.25">
      <c r="A158" s="245">
        <v>420699</v>
      </c>
      <c r="B158" s="245" t="s">
        <v>157</v>
      </c>
      <c r="Q158" s="245" t="s">
        <v>1691</v>
      </c>
      <c r="U158" s="245" t="s">
        <v>1691</v>
      </c>
      <c r="X158" s="245" t="s">
        <v>1691</v>
      </c>
      <c r="AE158" s="245" t="s">
        <v>1691</v>
      </c>
      <c r="AF158" s="245" t="s">
        <v>1691</v>
      </c>
      <c r="AS158" s="245" t="s">
        <v>1693</v>
      </c>
      <c r="AT158" s="245" t="s">
        <v>157</v>
      </c>
    </row>
    <row r="159" spans="1:65" s="245" customFormat="1" ht="13.8" x14ac:dyDescent="0.25">
      <c r="A159" s="245">
        <v>420759</v>
      </c>
      <c r="B159" s="245" t="s">
        <v>157</v>
      </c>
      <c r="L159" s="245" t="s">
        <v>1691</v>
      </c>
      <c r="Y159" s="245" t="s">
        <v>1691</v>
      </c>
      <c r="Z159" s="245" t="s">
        <v>1691</v>
      </c>
      <c r="AA159" s="245" t="s">
        <v>1691</v>
      </c>
      <c r="AC159" s="245" t="s">
        <v>1691</v>
      </c>
      <c r="AD159" s="245" t="s">
        <v>1691</v>
      </c>
      <c r="AE159" s="245" t="s">
        <v>1691</v>
      </c>
      <c r="AF159" s="245" t="s">
        <v>1691</v>
      </c>
      <c r="AG159" s="245" t="s">
        <v>1691</v>
      </c>
      <c r="AH159" s="245" t="s">
        <v>1691</v>
      </c>
      <c r="AS159" s="245" t="s">
        <v>641</v>
      </c>
      <c r="AT159" s="245" t="s">
        <v>157</v>
      </c>
    </row>
    <row r="160" spans="1:65" s="245" customFormat="1" ht="13.8" x14ac:dyDescent="0.25">
      <c r="A160" s="245">
        <v>420792</v>
      </c>
      <c r="B160" s="245" t="s">
        <v>157</v>
      </c>
      <c r="V160" s="245" t="s">
        <v>1691</v>
      </c>
      <c r="AA160" s="245" t="s">
        <v>1691</v>
      </c>
      <c r="AB160" s="245" t="s">
        <v>1691</v>
      </c>
      <c r="AE160" s="245" t="s">
        <v>1691</v>
      </c>
      <c r="AF160" s="245" t="s">
        <v>1691</v>
      </c>
      <c r="AG160" s="245" t="s">
        <v>1691</v>
      </c>
      <c r="AS160" s="245" t="s">
        <v>1693</v>
      </c>
      <c r="AT160" s="245" t="s">
        <v>157</v>
      </c>
    </row>
    <row r="161" spans="1:65" s="245" customFormat="1" ht="13.8" x14ac:dyDescent="0.25">
      <c r="A161" s="245">
        <v>420871</v>
      </c>
      <c r="B161" s="245" t="s">
        <v>157</v>
      </c>
      <c r="R161" s="245" t="s">
        <v>150</v>
      </c>
      <c r="S161" s="245" t="s">
        <v>152</v>
      </c>
      <c r="T161" s="245" t="s">
        <v>152</v>
      </c>
      <c r="V161" s="245" t="s">
        <v>152</v>
      </c>
      <c r="Y161" s="245" t="s">
        <v>150</v>
      </c>
      <c r="Z161" s="245" t="s">
        <v>150</v>
      </c>
      <c r="AA161" s="245" t="s">
        <v>150</v>
      </c>
      <c r="AB161" s="245" t="s">
        <v>150</v>
      </c>
      <c r="AC161" s="245" t="s">
        <v>150</v>
      </c>
      <c r="AD161" s="245" t="s">
        <v>148</v>
      </c>
      <c r="AE161" s="245" t="s">
        <v>148</v>
      </c>
      <c r="AF161" s="245" t="s">
        <v>148</v>
      </c>
      <c r="AG161" s="245" t="s">
        <v>148</v>
      </c>
      <c r="AH161" s="245" t="s">
        <v>148</v>
      </c>
      <c r="AT161" s="245" t="s">
        <v>157</v>
      </c>
    </row>
    <row r="162" spans="1:65" s="245" customFormat="1" ht="13.8" x14ac:dyDescent="0.25">
      <c r="A162" s="245">
        <v>420881</v>
      </c>
      <c r="B162" s="245" t="s">
        <v>157</v>
      </c>
      <c r="R162" s="245" t="s">
        <v>152</v>
      </c>
      <c r="W162" s="245" t="s">
        <v>152</v>
      </c>
      <c r="X162" s="245" t="s">
        <v>152</v>
      </c>
      <c r="Y162" s="245" t="s">
        <v>152</v>
      </c>
      <c r="Z162" s="245" t="s">
        <v>148</v>
      </c>
      <c r="AA162" s="245" t="s">
        <v>152</v>
      </c>
      <c r="AB162" s="245" t="s">
        <v>150</v>
      </c>
      <c r="AC162" s="245" t="s">
        <v>152</v>
      </c>
      <c r="AD162" s="245" t="s">
        <v>148</v>
      </c>
      <c r="AE162" s="245" t="s">
        <v>148</v>
      </c>
      <c r="AF162" s="245" t="s">
        <v>148</v>
      </c>
      <c r="AG162" s="245" t="s">
        <v>148</v>
      </c>
      <c r="AH162" s="245" t="s">
        <v>148</v>
      </c>
      <c r="AT162" s="245" t="s">
        <v>157</v>
      </c>
    </row>
    <row r="163" spans="1:65" s="245" customFormat="1" ht="13.8" x14ac:dyDescent="0.25">
      <c r="A163" s="245">
        <v>420974</v>
      </c>
      <c r="B163" s="245" t="s">
        <v>157</v>
      </c>
      <c r="D163" s="245" t="s">
        <v>152</v>
      </c>
      <c r="P163" s="245" t="s">
        <v>152</v>
      </c>
      <c r="Q163" s="245" t="s">
        <v>152</v>
      </c>
      <c r="U163" s="245" t="s">
        <v>152</v>
      </c>
      <c r="V163" s="245" t="s">
        <v>152</v>
      </c>
      <c r="AC163" s="245" t="s">
        <v>152</v>
      </c>
      <c r="AE163" s="245" t="s">
        <v>148</v>
      </c>
      <c r="AF163" s="245" t="s">
        <v>148</v>
      </c>
      <c r="AG163" s="245" t="s">
        <v>152</v>
      </c>
      <c r="AT163" s="245" t="s">
        <v>157</v>
      </c>
    </row>
    <row r="164" spans="1:65" s="245" customFormat="1" ht="13.8" x14ac:dyDescent="0.25">
      <c r="A164" s="245">
        <v>421037</v>
      </c>
      <c r="B164" s="245" t="s">
        <v>157</v>
      </c>
      <c r="I164" s="245" t="s">
        <v>1691</v>
      </c>
      <c r="J164" s="245" t="s">
        <v>1691</v>
      </c>
      <c r="P164" s="245" t="s">
        <v>1691</v>
      </c>
      <c r="Q164" s="245" t="s">
        <v>1691</v>
      </c>
      <c r="Y164" s="245" t="s">
        <v>1691</v>
      </c>
      <c r="Z164" s="245" t="s">
        <v>1691</v>
      </c>
      <c r="AA164" s="245" t="s">
        <v>1691</v>
      </c>
      <c r="AB164" s="245" t="s">
        <v>1691</v>
      </c>
      <c r="AC164" s="245" t="s">
        <v>1691</v>
      </c>
      <c r="AD164" s="245" t="s">
        <v>1691</v>
      </c>
      <c r="AE164" s="245" t="s">
        <v>1691</v>
      </c>
      <c r="AF164" s="245" t="s">
        <v>1691</v>
      </c>
      <c r="AG164" s="245" t="s">
        <v>1691</v>
      </c>
      <c r="AH164" s="245" t="s">
        <v>1691</v>
      </c>
      <c r="AS164" s="245" t="s">
        <v>642</v>
      </c>
      <c r="AT164" s="245" t="s">
        <v>157</v>
      </c>
    </row>
    <row r="165" spans="1:65" s="245" customFormat="1" ht="13.8" x14ac:dyDescent="0.25">
      <c r="A165" s="245">
        <v>421083</v>
      </c>
      <c r="B165" s="245" t="s">
        <v>157</v>
      </c>
      <c r="K165" s="245" t="s">
        <v>1691</v>
      </c>
      <c r="N165" s="245" t="s">
        <v>1691</v>
      </c>
      <c r="Q165" s="245" t="s">
        <v>1691</v>
      </c>
      <c r="X165" s="245" t="s">
        <v>1691</v>
      </c>
      <c r="Y165" s="245" t="s">
        <v>1691</v>
      </c>
      <c r="Z165" s="245" t="s">
        <v>1691</v>
      </c>
      <c r="AA165" s="245" t="s">
        <v>1691</v>
      </c>
      <c r="AB165" s="245" t="s">
        <v>1691</v>
      </c>
      <c r="AC165" s="245" t="s">
        <v>1691</v>
      </c>
      <c r="AD165" s="245" t="s">
        <v>1691</v>
      </c>
      <c r="AE165" s="245" t="s">
        <v>1691</v>
      </c>
      <c r="AF165" s="245" t="s">
        <v>1691</v>
      </c>
      <c r="AG165" s="245" t="s">
        <v>1691</v>
      </c>
      <c r="AH165" s="245" t="s">
        <v>1691</v>
      </c>
      <c r="AS165" s="245" t="s">
        <v>641</v>
      </c>
      <c r="AT165" s="245" t="s">
        <v>682</v>
      </c>
    </row>
    <row r="166" spans="1:65" s="245" customFormat="1" ht="13.8" x14ac:dyDescent="0.25">
      <c r="A166" s="245">
        <v>421125</v>
      </c>
      <c r="B166" s="245" t="s">
        <v>157</v>
      </c>
      <c r="D166" s="245" t="s">
        <v>1691</v>
      </c>
      <c r="K166" s="245" t="s">
        <v>1691</v>
      </c>
      <c r="O166" s="245" t="s">
        <v>1691</v>
      </c>
      <c r="R166" s="245" t="s">
        <v>1691</v>
      </c>
      <c r="V166" s="245" t="s">
        <v>1691</v>
      </c>
      <c r="X166" s="245" t="s">
        <v>1691</v>
      </c>
      <c r="Y166" s="245" t="s">
        <v>1691</v>
      </c>
      <c r="Z166" s="245" t="s">
        <v>1691</v>
      </c>
      <c r="AA166" s="245" t="s">
        <v>1691</v>
      </c>
      <c r="AB166" s="245" t="s">
        <v>1691</v>
      </c>
      <c r="AC166" s="245" t="s">
        <v>1691</v>
      </c>
      <c r="AD166" s="245" t="s">
        <v>1691</v>
      </c>
      <c r="AE166" s="245" t="s">
        <v>1691</v>
      </c>
      <c r="AF166" s="245" t="s">
        <v>1691</v>
      </c>
      <c r="AG166" s="245" t="s">
        <v>1691</v>
      </c>
      <c r="AH166" s="245" t="s">
        <v>1691</v>
      </c>
      <c r="AS166" s="245" t="s">
        <v>657</v>
      </c>
      <c r="AT166" s="245" t="s">
        <v>157</v>
      </c>
      <c r="BM166" s="237"/>
    </row>
    <row r="167" spans="1:65" s="245" customFormat="1" ht="13.8" x14ac:dyDescent="0.25">
      <c r="A167" s="245">
        <v>421194</v>
      </c>
      <c r="B167" s="245" t="s">
        <v>157</v>
      </c>
      <c r="O167" s="245" t="s">
        <v>1691</v>
      </c>
      <c r="Y167" s="245" t="s">
        <v>1691</v>
      </c>
      <c r="Z167" s="245" t="s">
        <v>1691</v>
      </c>
      <c r="AD167" s="245" t="s">
        <v>1691</v>
      </c>
      <c r="AE167" s="245" t="s">
        <v>1691</v>
      </c>
      <c r="AF167" s="245" t="s">
        <v>1691</v>
      </c>
      <c r="AG167" s="245" t="s">
        <v>1691</v>
      </c>
      <c r="AH167" s="245" t="s">
        <v>1691</v>
      </c>
      <c r="AS167" s="245" t="s">
        <v>667</v>
      </c>
      <c r="AT167" s="245" t="s">
        <v>682</v>
      </c>
    </row>
    <row r="168" spans="1:65" s="245" customFormat="1" ht="13.8" x14ac:dyDescent="0.25">
      <c r="A168" s="245">
        <v>421196</v>
      </c>
      <c r="B168" s="245" t="s">
        <v>157</v>
      </c>
      <c r="D168" s="245" t="s">
        <v>152</v>
      </c>
      <c r="P168" s="245" t="s">
        <v>152</v>
      </c>
      <c r="Q168" s="245" t="s">
        <v>152</v>
      </c>
      <c r="Y168" s="245" t="s">
        <v>152</v>
      </c>
      <c r="AA168" s="245" t="s">
        <v>152</v>
      </c>
      <c r="AB168" s="245" t="s">
        <v>148</v>
      </c>
      <c r="AD168" s="245" t="s">
        <v>148</v>
      </c>
      <c r="AE168" s="245" t="s">
        <v>148</v>
      </c>
      <c r="AF168" s="245" t="s">
        <v>148</v>
      </c>
      <c r="AG168" s="245" t="s">
        <v>148</v>
      </c>
      <c r="AH168" s="245" t="s">
        <v>148</v>
      </c>
      <c r="AT168" s="245" t="s">
        <v>157</v>
      </c>
    </row>
    <row r="169" spans="1:65" s="245" customFormat="1" ht="13.8" x14ac:dyDescent="0.25">
      <c r="A169" s="245">
        <v>421288</v>
      </c>
      <c r="B169" s="245" t="s">
        <v>157</v>
      </c>
      <c r="Q169" s="245" t="s">
        <v>1691</v>
      </c>
      <c r="Y169" s="245" t="s">
        <v>1691</v>
      </c>
      <c r="Z169" s="245" t="s">
        <v>1691</v>
      </c>
      <c r="AA169" s="245" t="s">
        <v>1691</v>
      </c>
      <c r="AB169" s="245" t="s">
        <v>1691</v>
      </c>
      <c r="AC169" s="245" t="s">
        <v>1691</v>
      </c>
      <c r="AD169" s="245" t="s">
        <v>1691</v>
      </c>
      <c r="AE169" s="245" t="s">
        <v>1691</v>
      </c>
      <c r="AF169" s="245" t="s">
        <v>1691</v>
      </c>
      <c r="AH169" s="245" t="s">
        <v>1691</v>
      </c>
      <c r="AS169" s="245" t="s">
        <v>1693</v>
      </c>
      <c r="AT169" s="245" t="s">
        <v>157</v>
      </c>
    </row>
    <row r="170" spans="1:65" s="245" customFormat="1" ht="13.8" x14ac:dyDescent="0.25">
      <c r="A170" s="245">
        <v>421305</v>
      </c>
      <c r="B170" s="245" t="s">
        <v>157</v>
      </c>
      <c r="J170" s="245" t="s">
        <v>1691</v>
      </c>
      <c r="K170" s="245" t="s">
        <v>1691</v>
      </c>
      <c r="O170" s="245" t="s">
        <v>1691</v>
      </c>
      <c r="R170" s="245" t="s">
        <v>1691</v>
      </c>
      <c r="AA170" s="245" t="s">
        <v>1691</v>
      </c>
      <c r="AE170" s="245" t="s">
        <v>1691</v>
      </c>
      <c r="AF170" s="245" t="s">
        <v>1691</v>
      </c>
      <c r="AG170" s="245" t="s">
        <v>1691</v>
      </c>
      <c r="AS170" s="245" t="s">
        <v>642</v>
      </c>
      <c r="AT170" s="245" t="s">
        <v>157</v>
      </c>
    </row>
    <row r="171" spans="1:65" s="245" customFormat="1" ht="13.8" x14ac:dyDescent="0.25">
      <c r="A171" s="245">
        <v>421345</v>
      </c>
      <c r="B171" s="245" t="s">
        <v>157</v>
      </c>
      <c r="P171" s="245" t="s">
        <v>1691</v>
      </c>
      <c r="R171" s="245" t="s">
        <v>1691</v>
      </c>
      <c r="S171" s="245" t="s">
        <v>1691</v>
      </c>
      <c r="W171" s="245" t="s">
        <v>1691</v>
      </c>
      <c r="Y171" s="245" t="s">
        <v>1691</v>
      </c>
      <c r="Z171" s="245" t="s">
        <v>1691</v>
      </c>
      <c r="AA171" s="245" t="s">
        <v>1691</v>
      </c>
      <c r="AC171" s="245" t="s">
        <v>1691</v>
      </c>
      <c r="AD171" s="245" t="s">
        <v>1691</v>
      </c>
      <c r="AE171" s="245" t="s">
        <v>1691</v>
      </c>
      <c r="AF171" s="245" t="s">
        <v>1691</v>
      </c>
      <c r="AG171" s="245" t="s">
        <v>1691</v>
      </c>
      <c r="AH171" s="245" t="s">
        <v>1691</v>
      </c>
      <c r="AS171" s="245" t="s">
        <v>640</v>
      </c>
      <c r="AT171" s="245" t="s">
        <v>157</v>
      </c>
    </row>
    <row r="172" spans="1:65" s="245" customFormat="1" ht="13.8" x14ac:dyDescent="0.25">
      <c r="A172" s="241">
        <v>421431</v>
      </c>
      <c r="B172" s="241" t="s">
        <v>157</v>
      </c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 t="s">
        <v>152</v>
      </c>
      <c r="R172" s="241"/>
      <c r="S172" s="241" t="s">
        <v>152</v>
      </c>
      <c r="T172" s="241"/>
      <c r="U172" s="241"/>
      <c r="V172" s="241"/>
      <c r="W172" s="241"/>
      <c r="X172" s="241"/>
      <c r="Y172" s="241" t="s">
        <v>152</v>
      </c>
      <c r="Z172" s="241"/>
      <c r="AA172" s="241" t="s">
        <v>152</v>
      </c>
      <c r="AB172" s="241"/>
      <c r="AC172" s="241"/>
      <c r="AD172" s="241" t="s">
        <v>152</v>
      </c>
      <c r="AE172" s="241" t="s">
        <v>150</v>
      </c>
      <c r="AF172" s="241" t="s">
        <v>152</v>
      </c>
      <c r="AG172" s="241" t="s">
        <v>152</v>
      </c>
      <c r="AH172" s="241"/>
      <c r="AI172" s="241"/>
      <c r="AJ172" s="241"/>
      <c r="AK172" s="241"/>
      <c r="AL172" s="241"/>
      <c r="AM172" s="241"/>
      <c r="AN172" s="241"/>
      <c r="AO172" s="241"/>
      <c r="AP172" s="241"/>
      <c r="AQ172" s="241"/>
      <c r="AR172" s="241"/>
      <c r="AS172" s="241"/>
      <c r="AT172" s="241"/>
      <c r="AU172" s="237"/>
      <c r="AV172" s="237"/>
      <c r="AW172" s="237"/>
      <c r="AX172" s="237"/>
      <c r="AY172" s="237"/>
      <c r="AZ172" s="237"/>
      <c r="BA172" s="237"/>
      <c r="BB172" s="237"/>
      <c r="BC172" s="237"/>
      <c r="BD172" s="237"/>
      <c r="BE172" s="237"/>
      <c r="BF172" s="237"/>
      <c r="BG172" s="237"/>
      <c r="BH172" s="237"/>
      <c r="BI172" s="237"/>
      <c r="BJ172" s="237"/>
      <c r="BK172" s="237"/>
      <c r="BL172" s="237"/>
    </row>
    <row r="173" spans="1:65" s="245" customFormat="1" ht="13.8" x14ac:dyDescent="0.25">
      <c r="A173" s="245">
        <v>421434</v>
      </c>
      <c r="B173" s="245" t="s">
        <v>157</v>
      </c>
      <c r="G173" s="245" t="s">
        <v>152</v>
      </c>
      <c r="P173" s="245" t="s">
        <v>152</v>
      </c>
      <c r="Q173" s="245" t="s">
        <v>152</v>
      </c>
      <c r="R173" s="245" t="s">
        <v>152</v>
      </c>
      <c r="V173" s="245" t="s">
        <v>152</v>
      </c>
      <c r="X173" s="245" t="s">
        <v>152</v>
      </c>
      <c r="Y173" s="245" t="s">
        <v>152</v>
      </c>
      <c r="Z173" s="245" t="s">
        <v>150</v>
      </c>
      <c r="AA173" s="245" t="s">
        <v>150</v>
      </c>
      <c r="AB173" s="245" t="s">
        <v>152</v>
      </c>
      <c r="AD173" s="245" t="s">
        <v>150</v>
      </c>
      <c r="AE173" s="245" t="s">
        <v>148</v>
      </c>
      <c r="AF173" s="245" t="s">
        <v>150</v>
      </c>
      <c r="AG173" s="245" t="s">
        <v>150</v>
      </c>
      <c r="AH173" s="245" t="s">
        <v>148</v>
      </c>
      <c r="AT173" s="245" t="s">
        <v>157</v>
      </c>
      <c r="BM173" s="237"/>
    </row>
    <row r="174" spans="1:65" s="245" customFormat="1" ht="13.8" x14ac:dyDescent="0.25">
      <c r="A174" s="245">
        <v>421502</v>
      </c>
      <c r="B174" s="245" t="s">
        <v>157</v>
      </c>
      <c r="Q174" s="245" t="s">
        <v>1691</v>
      </c>
      <c r="R174" s="245" t="s">
        <v>1691</v>
      </c>
      <c r="U174" s="245" t="s">
        <v>1691</v>
      </c>
      <c r="AB174" s="245" t="s">
        <v>1691</v>
      </c>
      <c r="AC174" s="245" t="s">
        <v>1691</v>
      </c>
      <c r="AD174" s="245" t="s">
        <v>1691</v>
      </c>
      <c r="AE174" s="245" t="s">
        <v>1691</v>
      </c>
      <c r="AF174" s="245" t="s">
        <v>1691</v>
      </c>
      <c r="AG174" s="245" t="s">
        <v>1691</v>
      </c>
      <c r="AH174" s="245" t="s">
        <v>1691</v>
      </c>
      <c r="AS174" s="245" t="s">
        <v>641</v>
      </c>
      <c r="AT174" s="245" t="s">
        <v>157</v>
      </c>
    </row>
    <row r="175" spans="1:65" s="245" customFormat="1" ht="13.8" x14ac:dyDescent="0.25">
      <c r="A175" s="245">
        <v>421503</v>
      </c>
      <c r="B175" s="245" t="s">
        <v>157</v>
      </c>
      <c r="I175" s="245" t="s">
        <v>1691</v>
      </c>
      <c r="N175" s="245" t="s">
        <v>1691</v>
      </c>
      <c r="P175" s="245" t="s">
        <v>1691</v>
      </c>
      <c r="U175" s="245" t="s">
        <v>1691</v>
      </c>
      <c r="Y175" s="245" t="s">
        <v>1691</v>
      </c>
      <c r="Z175" s="245" t="s">
        <v>1691</v>
      </c>
      <c r="AA175" s="245" t="s">
        <v>1691</v>
      </c>
      <c r="AB175" s="245" t="s">
        <v>1691</v>
      </c>
      <c r="AC175" s="245" t="s">
        <v>1691</v>
      </c>
      <c r="AD175" s="245" t="s">
        <v>1691</v>
      </c>
      <c r="AE175" s="245" t="s">
        <v>1691</v>
      </c>
      <c r="AF175" s="245" t="s">
        <v>1691</v>
      </c>
      <c r="AG175" s="245" t="s">
        <v>1691</v>
      </c>
      <c r="AH175" s="245" t="s">
        <v>1691</v>
      </c>
      <c r="AS175" s="245" t="s">
        <v>640</v>
      </c>
      <c r="AT175" s="245" t="s">
        <v>157</v>
      </c>
    </row>
    <row r="176" spans="1:65" s="245" customFormat="1" ht="13.8" x14ac:dyDescent="0.25">
      <c r="A176" s="245">
        <v>421517</v>
      </c>
      <c r="B176" s="245" t="s">
        <v>157</v>
      </c>
      <c r="G176" s="245" t="s">
        <v>1691</v>
      </c>
      <c r="K176" s="245" t="s">
        <v>1691</v>
      </c>
      <c r="S176" s="245" t="s">
        <v>1691</v>
      </c>
      <c r="AB176" s="245" t="s">
        <v>1691</v>
      </c>
      <c r="AE176" s="245" t="s">
        <v>1691</v>
      </c>
      <c r="AF176" s="245" t="s">
        <v>1691</v>
      </c>
      <c r="AG176" s="245" t="s">
        <v>1691</v>
      </c>
      <c r="AS176" s="245" t="s">
        <v>1701</v>
      </c>
      <c r="AT176" s="245" t="s">
        <v>157</v>
      </c>
    </row>
    <row r="177" spans="1:64" s="245" customFormat="1" ht="13.8" x14ac:dyDescent="0.25">
      <c r="A177" s="245">
        <v>421534</v>
      </c>
      <c r="B177" s="245" t="s">
        <v>157</v>
      </c>
      <c r="E177" s="245" t="s">
        <v>1691</v>
      </c>
      <c r="Q177" s="245" t="s">
        <v>1691</v>
      </c>
      <c r="T177" s="245" t="s">
        <v>1691</v>
      </c>
      <c r="W177" s="245" t="s">
        <v>1691</v>
      </c>
      <c r="Y177" s="245" t="s">
        <v>1691</v>
      </c>
      <c r="Z177" s="245" t="s">
        <v>1691</v>
      </c>
      <c r="AA177" s="245" t="s">
        <v>1691</v>
      </c>
      <c r="AB177" s="245" t="s">
        <v>1691</v>
      </c>
      <c r="AC177" s="245" t="s">
        <v>1691</v>
      </c>
      <c r="AD177" s="245" t="s">
        <v>1691</v>
      </c>
      <c r="AE177" s="245" t="s">
        <v>1691</v>
      </c>
      <c r="AF177" s="245" t="s">
        <v>1691</v>
      </c>
      <c r="AG177" s="245" t="s">
        <v>1691</v>
      </c>
      <c r="AH177" s="245" t="s">
        <v>1691</v>
      </c>
      <c r="AS177" s="245" t="s">
        <v>1701</v>
      </c>
      <c r="AT177" s="245" t="s">
        <v>157</v>
      </c>
    </row>
    <row r="178" spans="1:64" s="245" customFormat="1" ht="13.8" x14ac:dyDescent="0.25">
      <c r="A178" s="245">
        <v>421594</v>
      </c>
      <c r="B178" s="245" t="s">
        <v>157</v>
      </c>
      <c r="I178" s="245" t="s">
        <v>1691</v>
      </c>
      <c r="J178" s="245" t="s">
        <v>1691</v>
      </c>
      <c r="L178" s="245" t="s">
        <v>1691</v>
      </c>
      <c r="O178" s="245" t="s">
        <v>1691</v>
      </c>
      <c r="Y178" s="245" t="s">
        <v>1691</v>
      </c>
      <c r="Z178" s="245" t="s">
        <v>1691</v>
      </c>
      <c r="AA178" s="245" t="s">
        <v>1691</v>
      </c>
      <c r="AB178" s="245" t="s">
        <v>1691</v>
      </c>
      <c r="AC178" s="245" t="s">
        <v>1691</v>
      </c>
      <c r="AD178" s="245" t="s">
        <v>1691</v>
      </c>
      <c r="AE178" s="245" t="s">
        <v>1691</v>
      </c>
      <c r="AF178" s="245" t="s">
        <v>1691</v>
      </c>
      <c r="AG178" s="245" t="s">
        <v>1691</v>
      </c>
      <c r="AH178" s="245" t="s">
        <v>1691</v>
      </c>
      <c r="AS178" s="245" t="s">
        <v>1701</v>
      </c>
      <c r="AT178" s="245" t="s">
        <v>157</v>
      </c>
    </row>
    <row r="179" spans="1:64" s="245" customFormat="1" ht="13.8" x14ac:dyDescent="0.25">
      <c r="A179" s="245">
        <v>421619</v>
      </c>
      <c r="B179" s="245" t="s">
        <v>157</v>
      </c>
      <c r="P179" s="245" t="s">
        <v>1691</v>
      </c>
      <c r="R179" s="245" t="s">
        <v>1691</v>
      </c>
      <c r="T179" s="245" t="s">
        <v>1691</v>
      </c>
      <c r="X179" s="245" t="s">
        <v>1691</v>
      </c>
      <c r="AD179" s="245" t="s">
        <v>1691</v>
      </c>
      <c r="AE179" s="245" t="s">
        <v>1691</v>
      </c>
      <c r="AF179" s="245" t="s">
        <v>1691</v>
      </c>
      <c r="AG179" s="245" t="s">
        <v>1691</v>
      </c>
      <c r="AH179" s="245" t="s">
        <v>1691</v>
      </c>
      <c r="AS179" s="245" t="s">
        <v>657</v>
      </c>
      <c r="AT179" s="245" t="s">
        <v>682</v>
      </c>
    </row>
    <row r="180" spans="1:64" s="245" customFormat="1" ht="13.8" x14ac:dyDescent="0.25">
      <c r="A180" s="245">
        <v>421645</v>
      </c>
      <c r="B180" s="245" t="s">
        <v>157</v>
      </c>
      <c r="L180" s="245" t="s">
        <v>1691</v>
      </c>
      <c r="X180" s="245" t="s">
        <v>1691</v>
      </c>
      <c r="AA180" s="245" t="s">
        <v>1691</v>
      </c>
      <c r="AB180" s="245" t="s">
        <v>1691</v>
      </c>
      <c r="AD180" s="245" t="s">
        <v>1691</v>
      </c>
      <c r="AE180" s="245" t="s">
        <v>1691</v>
      </c>
      <c r="AF180" s="245" t="s">
        <v>1691</v>
      </c>
      <c r="AS180" s="245" t="s">
        <v>642</v>
      </c>
      <c r="AT180" s="245" t="s">
        <v>157</v>
      </c>
    </row>
    <row r="181" spans="1:64" s="245" customFormat="1" ht="13.8" x14ac:dyDescent="0.25">
      <c r="A181" s="245">
        <v>421693</v>
      </c>
      <c r="B181" s="245" t="s">
        <v>157</v>
      </c>
      <c r="K181" s="245" t="s">
        <v>152</v>
      </c>
      <c r="Q181" s="245" t="s">
        <v>152</v>
      </c>
      <c r="R181" s="245" t="s">
        <v>150</v>
      </c>
      <c r="T181" s="245" t="s">
        <v>152</v>
      </c>
      <c r="Y181" s="245" t="s">
        <v>150</v>
      </c>
      <c r="Z181" s="245" t="s">
        <v>150</v>
      </c>
      <c r="AA181" s="245" t="s">
        <v>150</v>
      </c>
      <c r="AB181" s="245" t="s">
        <v>150</v>
      </c>
      <c r="AC181" s="245" t="s">
        <v>150</v>
      </c>
      <c r="AD181" s="245" t="s">
        <v>148</v>
      </c>
      <c r="AE181" s="245" t="s">
        <v>148</v>
      </c>
      <c r="AF181" s="245" t="s">
        <v>148</v>
      </c>
      <c r="AG181" s="245" t="s">
        <v>148</v>
      </c>
      <c r="AH181" s="245" t="s">
        <v>148</v>
      </c>
      <c r="AT181" s="245" t="s">
        <v>157</v>
      </c>
    </row>
    <row r="182" spans="1:64" s="245" customFormat="1" ht="13.8" x14ac:dyDescent="0.25">
      <c r="A182" s="245">
        <v>421743</v>
      </c>
      <c r="B182" s="245" t="s">
        <v>157</v>
      </c>
      <c r="Z182" s="245" t="s">
        <v>1691</v>
      </c>
      <c r="AA182" s="245" t="s">
        <v>1691</v>
      </c>
      <c r="AC182" s="245" t="s">
        <v>1691</v>
      </c>
      <c r="AD182" s="245" t="s">
        <v>1691</v>
      </c>
      <c r="AF182" s="245" t="s">
        <v>1691</v>
      </c>
      <c r="AG182" s="245" t="s">
        <v>1691</v>
      </c>
      <c r="AH182" s="245" t="s">
        <v>1691</v>
      </c>
      <c r="AS182" s="245" t="s">
        <v>640</v>
      </c>
      <c r="AT182" s="245" t="s">
        <v>157</v>
      </c>
    </row>
    <row r="183" spans="1:64" s="245" customFormat="1" ht="13.8" x14ac:dyDescent="0.25">
      <c r="A183" s="245">
        <v>421803</v>
      </c>
      <c r="B183" s="245" t="s">
        <v>157</v>
      </c>
      <c r="L183" s="245" t="s">
        <v>1691</v>
      </c>
      <c r="R183" s="245" t="s">
        <v>1691</v>
      </c>
      <c r="S183" s="245" t="s">
        <v>1691</v>
      </c>
      <c r="AA183" s="245" t="s">
        <v>1691</v>
      </c>
      <c r="AE183" s="245" t="s">
        <v>1691</v>
      </c>
      <c r="AF183" s="245" t="s">
        <v>1691</v>
      </c>
      <c r="AG183" s="245" t="s">
        <v>1691</v>
      </c>
      <c r="AH183" s="245" t="s">
        <v>1691</v>
      </c>
      <c r="AS183" s="245" t="s">
        <v>1693</v>
      </c>
      <c r="AT183" s="245" t="s">
        <v>157</v>
      </c>
    </row>
    <row r="184" spans="1:64" s="245" customFormat="1" ht="13.8" x14ac:dyDescent="0.25">
      <c r="A184" s="245">
        <v>421815</v>
      </c>
      <c r="B184" s="245" t="s">
        <v>157</v>
      </c>
      <c r="G184" s="245" t="s">
        <v>1691</v>
      </c>
      <c r="Q184" s="245" t="s">
        <v>1691</v>
      </c>
      <c r="S184" s="245" t="s">
        <v>1691</v>
      </c>
      <c r="X184" s="245" t="s">
        <v>1691</v>
      </c>
      <c r="Y184" s="245" t="s">
        <v>1691</v>
      </c>
      <c r="Z184" s="245" t="s">
        <v>1691</v>
      </c>
      <c r="AA184" s="245" t="s">
        <v>1691</v>
      </c>
      <c r="AB184" s="245" t="s">
        <v>1691</v>
      </c>
      <c r="AC184" s="245" t="s">
        <v>1691</v>
      </c>
      <c r="AD184" s="245" t="s">
        <v>1691</v>
      </c>
      <c r="AE184" s="245" t="s">
        <v>1691</v>
      </c>
      <c r="AF184" s="245" t="s">
        <v>1691</v>
      </c>
      <c r="AG184" s="245" t="s">
        <v>1691</v>
      </c>
      <c r="AH184" s="245" t="s">
        <v>1691</v>
      </c>
      <c r="AS184" s="245" t="s">
        <v>1701</v>
      </c>
      <c r="AT184" s="245" t="s">
        <v>157</v>
      </c>
    </row>
    <row r="185" spans="1:64" s="245" customFormat="1" ht="13.8" x14ac:dyDescent="0.25">
      <c r="A185" s="245">
        <v>421846</v>
      </c>
      <c r="B185" s="245" t="s">
        <v>157</v>
      </c>
      <c r="H185" s="245" t="s">
        <v>152</v>
      </c>
      <c r="R185" s="245" t="s">
        <v>150</v>
      </c>
      <c r="S185" s="245" t="s">
        <v>152</v>
      </c>
      <c r="W185" s="245" t="s">
        <v>152</v>
      </c>
      <c r="Y185" s="245" t="s">
        <v>150</v>
      </c>
      <c r="AA185" s="245" t="s">
        <v>152</v>
      </c>
      <c r="AB185" s="245" t="s">
        <v>150</v>
      </c>
      <c r="AC185" s="245" t="s">
        <v>148</v>
      </c>
      <c r="AD185" s="245" t="s">
        <v>148</v>
      </c>
      <c r="AE185" s="245" t="s">
        <v>148</v>
      </c>
      <c r="AF185" s="245" t="s">
        <v>148</v>
      </c>
      <c r="AG185" s="245" t="s">
        <v>148</v>
      </c>
      <c r="AH185" s="245" t="s">
        <v>148</v>
      </c>
      <c r="AT185" s="245" t="s">
        <v>157</v>
      </c>
    </row>
    <row r="186" spans="1:64" s="245" customFormat="1" ht="13.8" x14ac:dyDescent="0.25">
      <c r="A186" s="241">
        <v>421853</v>
      </c>
      <c r="B186" s="241" t="s">
        <v>157</v>
      </c>
      <c r="C186" s="241"/>
      <c r="D186" s="241"/>
      <c r="E186" s="241"/>
      <c r="F186" s="241"/>
      <c r="G186" s="241"/>
      <c r="H186" s="241"/>
      <c r="I186" s="241" t="s">
        <v>1691</v>
      </c>
      <c r="J186" s="241"/>
      <c r="K186" s="241"/>
      <c r="L186" s="241"/>
      <c r="M186" s="241"/>
      <c r="N186" s="241"/>
      <c r="O186" s="241"/>
      <c r="P186" s="241"/>
      <c r="Q186" s="241" t="s">
        <v>1691</v>
      </c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 t="s">
        <v>1691</v>
      </c>
      <c r="AB186" s="241"/>
      <c r="AC186" s="241"/>
      <c r="AD186" s="241"/>
      <c r="AE186" s="241" t="s">
        <v>1691</v>
      </c>
      <c r="AF186" s="241" t="s">
        <v>1691</v>
      </c>
      <c r="AG186" s="241" t="s">
        <v>1691</v>
      </c>
      <c r="AH186" s="241"/>
      <c r="AI186" s="241"/>
      <c r="AJ186" s="241"/>
      <c r="AK186" s="241"/>
      <c r="AL186" s="241"/>
      <c r="AM186" s="241"/>
      <c r="AN186" s="241"/>
      <c r="AO186" s="241"/>
      <c r="AP186" s="241"/>
      <c r="AQ186" s="241"/>
      <c r="AR186" s="241"/>
      <c r="AS186" s="241" t="s">
        <v>657</v>
      </c>
      <c r="AT186" s="241"/>
      <c r="AU186" s="237"/>
      <c r="AV186" s="237"/>
      <c r="AW186" s="237"/>
      <c r="AX186" s="237"/>
      <c r="AY186" s="237"/>
      <c r="AZ186" s="237"/>
      <c r="BA186" s="237"/>
      <c r="BB186" s="237"/>
      <c r="BC186" s="237"/>
      <c r="BD186" s="237"/>
      <c r="BE186" s="237"/>
      <c r="BF186" s="237"/>
      <c r="BG186" s="237"/>
      <c r="BH186" s="237"/>
      <c r="BI186" s="237"/>
      <c r="BJ186" s="237"/>
      <c r="BK186" s="237"/>
      <c r="BL186" s="237"/>
    </row>
    <row r="187" spans="1:64" s="245" customFormat="1" ht="13.8" x14ac:dyDescent="0.25">
      <c r="A187" s="241">
        <v>421864</v>
      </c>
      <c r="B187" s="241" t="s">
        <v>157</v>
      </c>
      <c r="C187" s="241"/>
      <c r="D187" s="241"/>
      <c r="E187" s="241"/>
      <c r="F187" s="241" t="s">
        <v>152</v>
      </c>
      <c r="G187" s="241"/>
      <c r="H187" s="241"/>
      <c r="I187" s="241"/>
      <c r="J187" s="241"/>
      <c r="K187" s="241"/>
      <c r="L187" s="241"/>
      <c r="M187" s="241"/>
      <c r="N187" s="241"/>
      <c r="O187" s="241" t="s">
        <v>152</v>
      </c>
      <c r="P187" s="241" t="s">
        <v>152</v>
      </c>
      <c r="Q187" s="241"/>
      <c r="R187" s="241" t="s">
        <v>148</v>
      </c>
      <c r="S187" s="241"/>
      <c r="T187" s="241"/>
      <c r="U187" s="241"/>
      <c r="V187" s="241"/>
      <c r="W187" s="241"/>
      <c r="X187" s="241"/>
      <c r="Y187" s="241" t="s">
        <v>150</v>
      </c>
      <c r="Z187" s="241"/>
      <c r="AA187" s="241" t="s">
        <v>150</v>
      </c>
      <c r="AB187" s="241"/>
      <c r="AC187" s="241" t="s">
        <v>150</v>
      </c>
      <c r="AD187" s="241" t="s">
        <v>148</v>
      </c>
      <c r="AE187" s="241" t="s">
        <v>148</v>
      </c>
      <c r="AF187" s="241" t="s">
        <v>148</v>
      </c>
      <c r="AG187" s="241" t="s">
        <v>148</v>
      </c>
      <c r="AH187" s="241" t="s">
        <v>148</v>
      </c>
      <c r="AI187" s="241"/>
      <c r="AJ187" s="241"/>
      <c r="AK187" s="241"/>
      <c r="AL187" s="241"/>
      <c r="AM187" s="241"/>
      <c r="AN187" s="241"/>
      <c r="AO187" s="241"/>
      <c r="AP187" s="241"/>
      <c r="AQ187" s="241"/>
      <c r="AR187" s="241"/>
      <c r="AS187" s="241"/>
      <c r="AT187" s="241"/>
      <c r="AU187" s="237"/>
      <c r="AV187" s="237"/>
      <c r="AW187" s="237"/>
      <c r="AX187" s="237"/>
      <c r="AY187" s="237"/>
      <c r="AZ187" s="237"/>
      <c r="BA187" s="237"/>
      <c r="BB187" s="237"/>
      <c r="BC187" s="237"/>
      <c r="BD187" s="237"/>
      <c r="BE187" s="237"/>
      <c r="BF187" s="237"/>
      <c r="BG187" s="237"/>
      <c r="BH187" s="237"/>
      <c r="BI187" s="237"/>
      <c r="BJ187" s="237"/>
      <c r="BK187" s="237"/>
      <c r="BL187" s="237"/>
    </row>
    <row r="188" spans="1:64" s="245" customFormat="1" ht="13.8" x14ac:dyDescent="0.25">
      <c r="A188" s="245">
        <v>421892</v>
      </c>
      <c r="B188" s="245" t="s">
        <v>157</v>
      </c>
      <c r="E188" s="245" t="s">
        <v>1691</v>
      </c>
      <c r="I188" s="245" t="s">
        <v>1691</v>
      </c>
      <c r="Q188" s="245" t="s">
        <v>1691</v>
      </c>
      <c r="V188" s="245" t="s">
        <v>1691</v>
      </c>
      <c r="Y188" s="245" t="s">
        <v>1691</v>
      </c>
      <c r="AA188" s="245" t="s">
        <v>1691</v>
      </c>
      <c r="AB188" s="245" t="s">
        <v>1691</v>
      </c>
      <c r="AC188" s="245" t="s">
        <v>1691</v>
      </c>
      <c r="AD188" s="245" t="s">
        <v>1691</v>
      </c>
      <c r="AE188" s="245" t="s">
        <v>1691</v>
      </c>
      <c r="AF188" s="245" t="s">
        <v>1691</v>
      </c>
      <c r="AG188" s="245" t="s">
        <v>1691</v>
      </c>
      <c r="AH188" s="245" t="s">
        <v>1691</v>
      </c>
      <c r="AS188" s="245" t="s">
        <v>1701</v>
      </c>
      <c r="AT188" s="245" t="s">
        <v>157</v>
      </c>
    </row>
    <row r="189" spans="1:64" s="245" customFormat="1" ht="13.8" x14ac:dyDescent="0.25">
      <c r="A189" s="245">
        <v>421900</v>
      </c>
      <c r="B189" s="245" t="s">
        <v>157</v>
      </c>
      <c r="Q189" s="245" t="s">
        <v>1691</v>
      </c>
      <c r="U189" s="245" t="s">
        <v>1691</v>
      </c>
      <c r="Y189" s="245" t="s">
        <v>1691</v>
      </c>
      <c r="AD189" s="245" t="s">
        <v>1691</v>
      </c>
      <c r="AE189" s="245" t="s">
        <v>1691</v>
      </c>
      <c r="AF189" s="245" t="s">
        <v>1691</v>
      </c>
      <c r="AG189" s="245" t="s">
        <v>1691</v>
      </c>
      <c r="AH189" s="245" t="s">
        <v>1691</v>
      </c>
      <c r="AS189" s="245" t="s">
        <v>667</v>
      </c>
      <c r="AT189" s="245" t="s">
        <v>682</v>
      </c>
    </row>
    <row r="190" spans="1:64" s="245" customFormat="1" ht="13.8" x14ac:dyDescent="0.25">
      <c r="A190" s="245">
        <v>421947</v>
      </c>
      <c r="B190" s="245" t="s">
        <v>157</v>
      </c>
      <c r="Q190" s="245" t="s">
        <v>1691</v>
      </c>
      <c r="R190" s="245" t="s">
        <v>1691</v>
      </c>
      <c r="X190" s="245" t="s">
        <v>1691</v>
      </c>
      <c r="Y190" s="245" t="s">
        <v>1691</v>
      </c>
      <c r="Z190" s="245" t="s">
        <v>1691</v>
      </c>
      <c r="AA190" s="245" t="s">
        <v>1691</v>
      </c>
      <c r="AB190" s="245" t="s">
        <v>1691</v>
      </c>
      <c r="AC190" s="245" t="s">
        <v>1691</v>
      </c>
      <c r="AD190" s="245" t="s">
        <v>1691</v>
      </c>
      <c r="AE190" s="245" t="s">
        <v>1691</v>
      </c>
      <c r="AF190" s="245" t="s">
        <v>1691</v>
      </c>
      <c r="AG190" s="245" t="s">
        <v>1691</v>
      </c>
      <c r="AH190" s="245" t="s">
        <v>1691</v>
      </c>
      <c r="AS190" s="245" t="s">
        <v>1701</v>
      </c>
      <c r="AT190" s="245" t="s">
        <v>157</v>
      </c>
    </row>
    <row r="191" spans="1:64" s="245" customFormat="1" ht="13.8" x14ac:dyDescent="0.25">
      <c r="A191" s="245">
        <v>421972</v>
      </c>
      <c r="B191" s="245" t="s">
        <v>157</v>
      </c>
      <c r="V191" s="245" t="s">
        <v>1691</v>
      </c>
      <c r="AD191" s="245" t="s">
        <v>1691</v>
      </c>
      <c r="AE191" s="245" t="s">
        <v>1691</v>
      </c>
      <c r="AF191" s="245" t="s">
        <v>1691</v>
      </c>
      <c r="AG191" s="245" t="s">
        <v>1691</v>
      </c>
      <c r="AH191" s="245" t="s">
        <v>1691</v>
      </c>
      <c r="AS191" s="245" t="s">
        <v>641</v>
      </c>
      <c r="AT191" s="245" t="s">
        <v>682</v>
      </c>
    </row>
    <row r="192" spans="1:64" s="245" customFormat="1" ht="13.8" x14ac:dyDescent="0.25">
      <c r="A192" s="241">
        <v>421988</v>
      </c>
      <c r="B192" s="241" t="s">
        <v>157</v>
      </c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 t="s">
        <v>150</v>
      </c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 t="s">
        <v>152</v>
      </c>
      <c r="AE192" s="241" t="s">
        <v>148</v>
      </c>
      <c r="AF192" s="241" t="s">
        <v>150</v>
      </c>
      <c r="AG192" s="241"/>
      <c r="AH192" s="241" t="s">
        <v>152</v>
      </c>
      <c r="AI192" s="241"/>
      <c r="AJ192" s="241"/>
      <c r="AK192" s="241"/>
      <c r="AL192" s="241"/>
      <c r="AM192" s="241"/>
      <c r="AN192" s="241"/>
      <c r="AO192" s="241"/>
      <c r="AP192" s="241"/>
      <c r="AQ192" s="241"/>
      <c r="AR192" s="241"/>
      <c r="AS192" s="241"/>
      <c r="AT192" s="241"/>
      <c r="AU192" s="237"/>
      <c r="AV192" s="237"/>
      <c r="AW192" s="237"/>
      <c r="AX192" s="237"/>
      <c r="AY192" s="237"/>
      <c r="AZ192" s="237"/>
      <c r="BA192" s="237"/>
      <c r="BB192" s="237"/>
      <c r="BC192" s="237"/>
      <c r="BD192" s="237"/>
      <c r="BE192" s="237"/>
      <c r="BF192" s="237"/>
      <c r="BG192" s="237"/>
      <c r="BH192" s="237"/>
      <c r="BI192" s="237"/>
      <c r="BJ192" s="237"/>
      <c r="BK192" s="237"/>
      <c r="BL192" s="237"/>
    </row>
    <row r="193" spans="1:64" s="245" customFormat="1" ht="13.8" x14ac:dyDescent="0.25">
      <c r="A193" s="245">
        <v>421992</v>
      </c>
      <c r="B193" s="245" t="s">
        <v>157</v>
      </c>
      <c r="R193" s="245" t="s">
        <v>148</v>
      </c>
      <c r="V193" s="245" t="s">
        <v>152</v>
      </c>
      <c r="X193" s="245" t="s">
        <v>152</v>
      </c>
      <c r="AD193" s="245" t="s">
        <v>152</v>
      </c>
      <c r="AE193" s="245" t="s">
        <v>148</v>
      </c>
      <c r="AF193" s="245" t="s">
        <v>148</v>
      </c>
      <c r="AG193" s="245" t="s">
        <v>152</v>
      </c>
      <c r="AT193" s="245" t="s">
        <v>157</v>
      </c>
    </row>
    <row r="194" spans="1:64" s="245" customFormat="1" ht="13.8" x14ac:dyDescent="0.25">
      <c r="A194" s="245">
        <v>421994</v>
      </c>
      <c r="B194" s="245" t="s">
        <v>157</v>
      </c>
      <c r="N194" s="245" t="s">
        <v>1691</v>
      </c>
      <c r="P194" s="245" t="s">
        <v>1691</v>
      </c>
      <c r="Q194" s="245" t="s">
        <v>1691</v>
      </c>
      <c r="AC194" s="245" t="s">
        <v>1691</v>
      </c>
      <c r="AD194" s="245" t="s">
        <v>1691</v>
      </c>
      <c r="AE194" s="245" t="s">
        <v>1691</v>
      </c>
      <c r="AF194" s="245" t="s">
        <v>1691</v>
      </c>
      <c r="AG194" s="245" t="s">
        <v>1691</v>
      </c>
      <c r="AH194" s="245" t="s">
        <v>1691</v>
      </c>
      <c r="AS194" s="245" t="s">
        <v>642</v>
      </c>
      <c r="AT194" s="245" t="s">
        <v>682</v>
      </c>
    </row>
    <row r="195" spans="1:64" s="245" customFormat="1" ht="13.8" x14ac:dyDescent="0.25">
      <c r="A195" s="241">
        <v>422058</v>
      </c>
      <c r="B195" s="241" t="s">
        <v>157</v>
      </c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 t="s">
        <v>152</v>
      </c>
      <c r="R195" s="241"/>
      <c r="S195" s="241"/>
      <c r="T195" s="241"/>
      <c r="U195" s="241"/>
      <c r="V195" s="241"/>
      <c r="W195" s="241"/>
      <c r="X195" s="241"/>
      <c r="Y195" s="241" t="s">
        <v>152</v>
      </c>
      <c r="Z195" s="241" t="s">
        <v>152</v>
      </c>
      <c r="AA195" s="241" t="s">
        <v>152</v>
      </c>
      <c r="AB195" s="241"/>
      <c r="AC195" s="241"/>
      <c r="AD195" s="241" t="s">
        <v>152</v>
      </c>
      <c r="AE195" s="241" t="s">
        <v>152</v>
      </c>
      <c r="AF195" s="241"/>
      <c r="AG195" s="241" t="s">
        <v>152</v>
      </c>
      <c r="AH195" s="241" t="s">
        <v>152</v>
      </c>
      <c r="AI195" s="241"/>
      <c r="AJ195" s="241"/>
      <c r="AK195" s="241"/>
      <c r="AL195" s="241"/>
      <c r="AM195" s="241"/>
      <c r="AN195" s="241"/>
      <c r="AO195" s="241"/>
      <c r="AP195" s="241"/>
      <c r="AQ195" s="241"/>
      <c r="AR195" s="241"/>
      <c r="AS195" s="241"/>
      <c r="AT195" s="241"/>
      <c r="AU195" s="237"/>
      <c r="AV195" s="237"/>
      <c r="AW195" s="237"/>
      <c r="AX195" s="237"/>
      <c r="AY195" s="237"/>
      <c r="AZ195" s="237"/>
      <c r="BA195" s="237"/>
      <c r="BB195" s="237"/>
      <c r="BC195" s="237"/>
      <c r="BD195" s="237"/>
      <c r="BE195" s="237"/>
      <c r="BF195" s="237"/>
      <c r="BG195" s="237"/>
      <c r="BH195" s="237"/>
      <c r="BI195" s="237"/>
      <c r="BJ195" s="237"/>
      <c r="BK195" s="237"/>
      <c r="BL195" s="237"/>
    </row>
    <row r="196" spans="1:64" s="245" customFormat="1" ht="13.8" x14ac:dyDescent="0.25">
      <c r="A196" s="245">
        <v>422108</v>
      </c>
      <c r="B196" s="245" t="s">
        <v>157</v>
      </c>
      <c r="P196" s="245" t="s">
        <v>152</v>
      </c>
      <c r="T196" s="245" t="s">
        <v>152</v>
      </c>
      <c r="V196" s="245" t="s">
        <v>152</v>
      </c>
      <c r="X196" s="245" t="s">
        <v>152</v>
      </c>
      <c r="Z196" s="245" t="s">
        <v>152</v>
      </c>
      <c r="AC196" s="245" t="s">
        <v>150</v>
      </c>
      <c r="AD196" s="245" t="s">
        <v>150</v>
      </c>
      <c r="AE196" s="245" t="s">
        <v>148</v>
      </c>
      <c r="AF196" s="245" t="s">
        <v>148</v>
      </c>
      <c r="AG196" s="245" t="s">
        <v>148</v>
      </c>
      <c r="AH196" s="245" t="s">
        <v>150</v>
      </c>
      <c r="AT196" s="245" t="s">
        <v>157</v>
      </c>
    </row>
    <row r="197" spans="1:64" s="245" customFormat="1" ht="13.8" x14ac:dyDescent="0.25">
      <c r="A197" s="245">
        <v>422214</v>
      </c>
      <c r="B197" s="245" t="s">
        <v>157</v>
      </c>
      <c r="N197" s="245" t="s">
        <v>1691</v>
      </c>
      <c r="S197" s="245" t="s">
        <v>1691</v>
      </c>
      <c r="W197" s="245" t="s">
        <v>1691</v>
      </c>
      <c r="Y197" s="245" t="s">
        <v>1691</v>
      </c>
      <c r="Z197" s="245" t="s">
        <v>1691</v>
      </c>
      <c r="AB197" s="245" t="s">
        <v>1691</v>
      </c>
      <c r="AC197" s="245" t="s">
        <v>1691</v>
      </c>
      <c r="AD197" s="245" t="s">
        <v>1691</v>
      </c>
      <c r="AE197" s="245" t="s">
        <v>1691</v>
      </c>
      <c r="AF197" s="245" t="s">
        <v>1691</v>
      </c>
      <c r="AG197" s="245" t="s">
        <v>1691</v>
      </c>
      <c r="AS197" s="245" t="s">
        <v>1693</v>
      </c>
      <c r="AT197" s="245" t="s">
        <v>157</v>
      </c>
    </row>
    <row r="198" spans="1:64" s="245" customFormat="1" ht="13.8" x14ac:dyDescent="0.25">
      <c r="A198" s="245">
        <v>422315</v>
      </c>
      <c r="B198" s="245" t="s">
        <v>157</v>
      </c>
      <c r="R198" s="245" t="s">
        <v>1691</v>
      </c>
      <c r="S198" s="245" t="s">
        <v>1691</v>
      </c>
      <c r="Y198" s="245" t="s">
        <v>1691</v>
      </c>
      <c r="AA198" s="245" t="s">
        <v>1691</v>
      </c>
      <c r="AD198" s="245" t="s">
        <v>1691</v>
      </c>
      <c r="AE198" s="245" t="s">
        <v>1691</v>
      </c>
      <c r="AF198" s="245" t="s">
        <v>1691</v>
      </c>
      <c r="AG198" s="245" t="s">
        <v>1691</v>
      </c>
      <c r="AS198" s="245" t="s">
        <v>1701</v>
      </c>
      <c r="AT198" s="245" t="s">
        <v>157</v>
      </c>
    </row>
    <row r="199" spans="1:64" s="245" customFormat="1" ht="13.8" x14ac:dyDescent="0.25">
      <c r="A199" s="245">
        <v>422344</v>
      </c>
      <c r="B199" s="245" t="s">
        <v>157</v>
      </c>
      <c r="R199" s="245" t="s">
        <v>1691</v>
      </c>
      <c r="W199" s="245" t="s">
        <v>1691</v>
      </c>
      <c r="AD199" s="245" t="s">
        <v>1691</v>
      </c>
      <c r="AE199" s="245" t="s">
        <v>1691</v>
      </c>
      <c r="AF199" s="245" t="s">
        <v>1691</v>
      </c>
      <c r="AS199" s="245" t="s">
        <v>642</v>
      </c>
      <c r="AT199" s="245" t="s">
        <v>157</v>
      </c>
    </row>
    <row r="200" spans="1:64" s="245" customFormat="1" ht="13.8" x14ac:dyDescent="0.25">
      <c r="A200" s="245">
        <v>422379</v>
      </c>
      <c r="B200" s="245" t="s">
        <v>157</v>
      </c>
      <c r="L200" s="245" t="s">
        <v>152</v>
      </c>
      <c r="S200" s="245" t="s">
        <v>152</v>
      </c>
      <c r="V200" s="245" t="s">
        <v>152</v>
      </c>
      <c r="AD200" s="245" t="s">
        <v>148</v>
      </c>
      <c r="AE200" s="245" t="s">
        <v>148</v>
      </c>
      <c r="AF200" s="245" t="s">
        <v>148</v>
      </c>
      <c r="AG200" s="245" t="s">
        <v>150</v>
      </c>
      <c r="AT200" s="245" t="s">
        <v>157</v>
      </c>
    </row>
    <row r="201" spans="1:64" s="245" customFormat="1" ht="13.8" x14ac:dyDescent="0.25">
      <c r="A201" s="245">
        <v>422384</v>
      </c>
      <c r="B201" s="245" t="s">
        <v>157</v>
      </c>
      <c r="H201" s="245" t="s">
        <v>152</v>
      </c>
      <c r="L201" s="245" t="s">
        <v>152</v>
      </c>
      <c r="S201" s="245" t="s">
        <v>148</v>
      </c>
      <c r="W201" s="245" t="s">
        <v>152</v>
      </c>
      <c r="Y201" s="245" t="s">
        <v>152</v>
      </c>
      <c r="Z201" s="245" t="s">
        <v>152</v>
      </c>
      <c r="AA201" s="245" t="s">
        <v>152</v>
      </c>
      <c r="AC201" s="245" t="s">
        <v>152</v>
      </c>
      <c r="AD201" s="245" t="s">
        <v>152</v>
      </c>
      <c r="AF201" s="245" t="s">
        <v>152</v>
      </c>
      <c r="AG201" s="245" t="s">
        <v>150</v>
      </c>
      <c r="AH201" s="245" t="s">
        <v>150</v>
      </c>
      <c r="AT201" s="245" t="s">
        <v>157</v>
      </c>
    </row>
    <row r="202" spans="1:64" s="245" customFormat="1" ht="13.8" x14ac:dyDescent="0.25">
      <c r="A202" s="245">
        <v>422409</v>
      </c>
      <c r="B202" s="245" t="s">
        <v>157</v>
      </c>
      <c r="H202" s="245" t="s">
        <v>1691</v>
      </c>
      <c r="L202" s="245" t="s">
        <v>1691</v>
      </c>
      <c r="R202" s="245" t="s">
        <v>1691</v>
      </c>
      <c r="S202" s="245" t="s">
        <v>1691</v>
      </c>
      <c r="AA202" s="245" t="s">
        <v>1691</v>
      </c>
      <c r="AC202" s="245" t="s">
        <v>1691</v>
      </c>
      <c r="AD202" s="245" t="s">
        <v>1691</v>
      </c>
      <c r="AE202" s="245" t="s">
        <v>1691</v>
      </c>
      <c r="AF202" s="245" t="s">
        <v>1691</v>
      </c>
      <c r="AG202" s="245" t="s">
        <v>1691</v>
      </c>
      <c r="AH202" s="245" t="s">
        <v>1691</v>
      </c>
      <c r="AS202" s="245" t="s">
        <v>1701</v>
      </c>
      <c r="AT202" s="245" t="s">
        <v>157</v>
      </c>
    </row>
    <row r="203" spans="1:64" s="245" customFormat="1" ht="13.8" x14ac:dyDescent="0.25">
      <c r="A203" s="245">
        <v>422429</v>
      </c>
      <c r="B203" s="245" t="s">
        <v>157</v>
      </c>
      <c r="C203" s="245" t="s">
        <v>152</v>
      </c>
      <c r="S203" s="245" t="s">
        <v>152</v>
      </c>
      <c r="W203" s="245" t="s">
        <v>152</v>
      </c>
      <c r="X203" s="245" t="s">
        <v>152</v>
      </c>
      <c r="Z203" s="245" t="s">
        <v>150</v>
      </c>
      <c r="AA203" s="245" t="s">
        <v>150</v>
      </c>
      <c r="AB203" s="245" t="s">
        <v>152</v>
      </c>
      <c r="AC203" s="245" t="s">
        <v>152</v>
      </c>
      <c r="AE203" s="245" t="s">
        <v>148</v>
      </c>
      <c r="AF203" s="245" t="s">
        <v>148</v>
      </c>
      <c r="AH203" s="245" t="s">
        <v>152</v>
      </c>
      <c r="AT203" s="245" t="s">
        <v>157</v>
      </c>
    </row>
    <row r="204" spans="1:64" s="245" customFormat="1" ht="13.8" x14ac:dyDescent="0.25">
      <c r="A204" s="245">
        <v>422443</v>
      </c>
      <c r="B204" s="245" t="s">
        <v>157</v>
      </c>
      <c r="W204" s="245" t="s">
        <v>1691</v>
      </c>
      <c r="X204" s="245" t="s">
        <v>1691</v>
      </c>
      <c r="Y204" s="245" t="s">
        <v>1691</v>
      </c>
      <c r="AA204" s="245" t="s">
        <v>1691</v>
      </c>
      <c r="AB204" s="245" t="s">
        <v>1691</v>
      </c>
      <c r="AC204" s="245" t="s">
        <v>1691</v>
      </c>
      <c r="AD204" s="245" t="s">
        <v>1691</v>
      </c>
      <c r="AE204" s="245" t="s">
        <v>1691</v>
      </c>
      <c r="AF204" s="245" t="s">
        <v>1691</v>
      </c>
      <c r="AG204" s="245" t="s">
        <v>1691</v>
      </c>
      <c r="AH204" s="245" t="s">
        <v>1691</v>
      </c>
      <c r="AS204" s="245" t="s">
        <v>1693</v>
      </c>
      <c r="AT204" s="245" t="s">
        <v>157</v>
      </c>
    </row>
    <row r="205" spans="1:64" s="245" customFormat="1" ht="13.8" x14ac:dyDescent="0.25">
      <c r="A205" s="245">
        <v>422448</v>
      </c>
      <c r="B205" s="245" t="s">
        <v>157</v>
      </c>
      <c r="P205" s="245" t="s">
        <v>1691</v>
      </c>
      <c r="Q205" s="245" t="s">
        <v>1691</v>
      </c>
      <c r="Y205" s="245" t="s">
        <v>1691</v>
      </c>
      <c r="Z205" s="245" t="s">
        <v>1691</v>
      </c>
      <c r="AA205" s="245" t="s">
        <v>1691</v>
      </c>
      <c r="AC205" s="245" t="s">
        <v>1691</v>
      </c>
      <c r="AD205" s="245" t="s">
        <v>1691</v>
      </c>
      <c r="AE205" s="245" t="s">
        <v>1691</v>
      </c>
      <c r="AF205" s="245" t="s">
        <v>1691</v>
      </c>
      <c r="AG205" s="245" t="s">
        <v>1691</v>
      </c>
      <c r="AH205" s="245" t="s">
        <v>1691</v>
      </c>
      <c r="AS205" s="245" t="s">
        <v>1701</v>
      </c>
      <c r="AT205" s="245" t="s">
        <v>157</v>
      </c>
    </row>
    <row r="206" spans="1:64" s="245" customFormat="1" ht="13.8" x14ac:dyDescent="0.25">
      <c r="A206" s="245">
        <v>422481</v>
      </c>
      <c r="B206" s="245" t="s">
        <v>157</v>
      </c>
      <c r="G206" s="245" t="s">
        <v>1691</v>
      </c>
      <c r="H206" s="245" t="s">
        <v>1691</v>
      </c>
      <c r="M206" s="245" t="s">
        <v>1691</v>
      </c>
      <c r="Q206" s="245" t="s">
        <v>1691</v>
      </c>
      <c r="AD206" s="245" t="s">
        <v>1691</v>
      </c>
      <c r="AE206" s="245" t="s">
        <v>1691</v>
      </c>
      <c r="AF206" s="245" t="s">
        <v>1691</v>
      </c>
      <c r="AG206" s="245" t="s">
        <v>1691</v>
      </c>
      <c r="AH206" s="245" t="s">
        <v>1691</v>
      </c>
      <c r="AS206" s="245" t="s">
        <v>640</v>
      </c>
      <c r="AT206" s="245" t="s">
        <v>157</v>
      </c>
    </row>
    <row r="207" spans="1:64" s="245" customFormat="1" ht="13.8" x14ac:dyDescent="0.25">
      <c r="A207" s="245">
        <v>422497</v>
      </c>
      <c r="B207" s="245" t="s">
        <v>157</v>
      </c>
      <c r="L207" s="245" t="s">
        <v>152</v>
      </c>
      <c r="R207" s="245" t="s">
        <v>152</v>
      </c>
      <c r="V207" s="245" t="s">
        <v>152</v>
      </c>
      <c r="AB207" s="245" t="s">
        <v>152</v>
      </c>
      <c r="AD207" s="245" t="s">
        <v>152</v>
      </c>
      <c r="AE207" s="245" t="s">
        <v>148</v>
      </c>
      <c r="AF207" s="245" t="s">
        <v>152</v>
      </c>
      <c r="AG207" s="245" t="s">
        <v>152</v>
      </c>
      <c r="AT207" s="245" t="s">
        <v>157</v>
      </c>
    </row>
    <row r="208" spans="1:64" s="245" customFormat="1" ht="13.8" x14ac:dyDescent="0.25">
      <c r="A208" s="245">
        <v>422506</v>
      </c>
      <c r="B208" s="245" t="s">
        <v>157</v>
      </c>
      <c r="L208" s="245" t="s">
        <v>150</v>
      </c>
      <c r="R208" s="245" t="s">
        <v>148</v>
      </c>
      <c r="S208" s="245" t="s">
        <v>148</v>
      </c>
      <c r="V208" s="245" t="s">
        <v>152</v>
      </c>
      <c r="Z208" s="245" t="s">
        <v>150</v>
      </c>
      <c r="AD208" s="245" t="s">
        <v>148</v>
      </c>
      <c r="AE208" s="245" t="s">
        <v>148</v>
      </c>
      <c r="AF208" s="245" t="s">
        <v>148</v>
      </c>
      <c r="AG208" s="245" t="s">
        <v>148</v>
      </c>
      <c r="AH208" s="245" t="s">
        <v>148</v>
      </c>
      <c r="AT208" s="245" t="s">
        <v>157</v>
      </c>
    </row>
    <row r="209" spans="1:65" s="245" customFormat="1" ht="13.8" x14ac:dyDescent="0.25">
      <c r="A209" s="245">
        <v>422514</v>
      </c>
      <c r="B209" s="245" t="s">
        <v>157</v>
      </c>
      <c r="J209" s="245" t="s">
        <v>1691</v>
      </c>
      <c r="P209" s="245" t="s">
        <v>1691</v>
      </c>
      <c r="X209" s="245" t="s">
        <v>1691</v>
      </c>
      <c r="Y209" s="245" t="s">
        <v>1691</v>
      </c>
      <c r="AD209" s="245" t="s">
        <v>1691</v>
      </c>
      <c r="AE209" s="245" t="s">
        <v>1691</v>
      </c>
      <c r="AF209" s="245" t="s">
        <v>1691</v>
      </c>
      <c r="AH209" s="245" t="s">
        <v>1691</v>
      </c>
      <c r="AS209" s="245" t="s">
        <v>640</v>
      </c>
      <c r="AT209" s="245" t="s">
        <v>157</v>
      </c>
    </row>
    <row r="210" spans="1:65" s="245" customFormat="1" ht="13.8" x14ac:dyDescent="0.25">
      <c r="A210" s="245">
        <v>422515</v>
      </c>
      <c r="B210" s="245" t="s">
        <v>157</v>
      </c>
      <c r="E210" s="245" t="s">
        <v>152</v>
      </c>
      <c r="P210" s="245" t="s">
        <v>152</v>
      </c>
      <c r="Q210" s="245" t="s">
        <v>152</v>
      </c>
      <c r="U210" s="245" t="s">
        <v>152</v>
      </c>
      <c r="Z210" s="245" t="s">
        <v>152</v>
      </c>
      <c r="AB210" s="245" t="s">
        <v>152</v>
      </c>
      <c r="AC210" s="245" t="s">
        <v>152</v>
      </c>
      <c r="AE210" s="245" t="s">
        <v>148</v>
      </c>
      <c r="AF210" s="245" t="s">
        <v>152</v>
      </c>
      <c r="AG210" s="245" t="s">
        <v>150</v>
      </c>
      <c r="AH210" s="245" t="s">
        <v>150</v>
      </c>
      <c r="AT210" s="245" t="s">
        <v>157</v>
      </c>
    </row>
    <row r="211" spans="1:65" s="245" customFormat="1" ht="13.8" x14ac:dyDescent="0.25">
      <c r="A211" s="245">
        <v>422520</v>
      </c>
      <c r="B211" s="245" t="s">
        <v>157</v>
      </c>
      <c r="K211" s="245" t="s">
        <v>152</v>
      </c>
      <c r="M211" s="245" t="s">
        <v>152</v>
      </c>
      <c r="R211" s="245" t="s">
        <v>150</v>
      </c>
      <c r="T211" s="245" t="s">
        <v>152</v>
      </c>
      <c r="Y211" s="245" t="s">
        <v>148</v>
      </c>
      <c r="Z211" s="245" t="s">
        <v>148</v>
      </c>
      <c r="AA211" s="245" t="s">
        <v>148</v>
      </c>
      <c r="AB211" s="245" t="s">
        <v>148</v>
      </c>
      <c r="AC211" s="245" t="s">
        <v>148</v>
      </c>
      <c r="AD211" s="245" t="s">
        <v>148</v>
      </c>
      <c r="AE211" s="245" t="s">
        <v>148</v>
      </c>
      <c r="AF211" s="245" t="s">
        <v>148</v>
      </c>
      <c r="AG211" s="245" t="s">
        <v>148</v>
      </c>
      <c r="AH211" s="245" t="s">
        <v>148</v>
      </c>
      <c r="AT211" s="245" t="s">
        <v>157</v>
      </c>
    </row>
    <row r="212" spans="1:65" s="245" customFormat="1" ht="13.8" x14ac:dyDescent="0.25">
      <c r="A212" s="245">
        <v>422561</v>
      </c>
      <c r="B212" s="245" t="s">
        <v>157</v>
      </c>
      <c r="N212" s="245" t="s">
        <v>1691</v>
      </c>
      <c r="R212" s="245" t="s">
        <v>1691</v>
      </c>
      <c r="Y212" s="245" t="s">
        <v>1691</v>
      </c>
      <c r="Z212" s="245" t="s">
        <v>1691</v>
      </c>
      <c r="AA212" s="245" t="s">
        <v>1691</v>
      </c>
      <c r="AB212" s="245" t="s">
        <v>1691</v>
      </c>
      <c r="AC212" s="245" t="s">
        <v>1691</v>
      </c>
      <c r="AD212" s="245" t="s">
        <v>1691</v>
      </c>
      <c r="AE212" s="245" t="s">
        <v>1691</v>
      </c>
      <c r="AF212" s="245" t="s">
        <v>1691</v>
      </c>
      <c r="AG212" s="245" t="s">
        <v>1691</v>
      </c>
      <c r="AH212" s="245" t="s">
        <v>1691</v>
      </c>
      <c r="AS212" s="245" t="s">
        <v>1701</v>
      </c>
      <c r="AT212" s="245" t="s">
        <v>157</v>
      </c>
    </row>
    <row r="213" spans="1:65" s="245" customFormat="1" ht="13.8" x14ac:dyDescent="0.25">
      <c r="A213" s="245">
        <v>422666</v>
      </c>
      <c r="B213" s="245" t="s">
        <v>157</v>
      </c>
      <c r="D213" s="245" t="s">
        <v>152</v>
      </c>
      <c r="K213" s="245" t="s">
        <v>152</v>
      </c>
      <c r="L213" s="245" t="s">
        <v>150</v>
      </c>
      <c r="R213" s="245" t="s">
        <v>152</v>
      </c>
      <c r="Z213" s="245" t="s">
        <v>150</v>
      </c>
      <c r="AA213" s="245" t="s">
        <v>148</v>
      </c>
      <c r="AB213" s="245" t="s">
        <v>150</v>
      </c>
      <c r="AC213" s="245" t="s">
        <v>148</v>
      </c>
      <c r="AD213" s="245" t="s">
        <v>150</v>
      </c>
      <c r="AE213" s="245" t="s">
        <v>148</v>
      </c>
      <c r="AF213" s="245" t="s">
        <v>150</v>
      </c>
      <c r="AG213" s="245" t="s">
        <v>150</v>
      </c>
      <c r="AH213" s="245" t="s">
        <v>150</v>
      </c>
      <c r="AT213" s="245" t="s">
        <v>157</v>
      </c>
    </row>
    <row r="214" spans="1:65" s="245" customFormat="1" ht="13.8" x14ac:dyDescent="0.25">
      <c r="A214" s="245">
        <v>422667</v>
      </c>
      <c r="B214" s="245" t="s">
        <v>157</v>
      </c>
      <c r="E214" s="245" t="s">
        <v>1691</v>
      </c>
      <c r="Q214" s="245" t="s">
        <v>1691</v>
      </c>
      <c r="R214" s="245" t="s">
        <v>1691</v>
      </c>
      <c r="Y214" s="245" t="s">
        <v>1691</v>
      </c>
      <c r="AA214" s="245" t="s">
        <v>1691</v>
      </c>
      <c r="AC214" s="245" t="s">
        <v>1691</v>
      </c>
      <c r="AD214" s="245" t="s">
        <v>1691</v>
      </c>
      <c r="AE214" s="245" t="s">
        <v>1691</v>
      </c>
      <c r="AF214" s="245" t="s">
        <v>1691</v>
      </c>
      <c r="AG214" s="245" t="s">
        <v>1691</v>
      </c>
      <c r="AH214" s="245" t="s">
        <v>1691</v>
      </c>
      <c r="AS214" s="245" t="s">
        <v>1701</v>
      </c>
      <c r="AT214" s="245" t="s">
        <v>157</v>
      </c>
    </row>
    <row r="215" spans="1:65" s="245" customFormat="1" ht="13.8" x14ac:dyDescent="0.25">
      <c r="A215" s="245">
        <v>422698</v>
      </c>
      <c r="B215" s="245" t="s">
        <v>157</v>
      </c>
      <c r="H215" s="245" t="s">
        <v>152</v>
      </c>
      <c r="P215" s="245" t="s">
        <v>152</v>
      </c>
      <c r="R215" s="245" t="s">
        <v>152</v>
      </c>
      <c r="S215" s="245" t="s">
        <v>152</v>
      </c>
      <c r="U215" s="245" t="s">
        <v>152</v>
      </c>
      <c r="V215" s="245" t="s">
        <v>152</v>
      </c>
      <c r="Z215" s="245" t="s">
        <v>152</v>
      </c>
      <c r="AA215" s="245" t="s">
        <v>152</v>
      </c>
      <c r="AD215" s="245" t="s">
        <v>150</v>
      </c>
      <c r="AE215" s="245" t="s">
        <v>150</v>
      </c>
      <c r="AF215" s="245" t="s">
        <v>150</v>
      </c>
      <c r="AG215" s="245" t="s">
        <v>148</v>
      </c>
      <c r="AH215" s="245" t="s">
        <v>148</v>
      </c>
      <c r="AT215" s="245" t="s">
        <v>157</v>
      </c>
    </row>
    <row r="216" spans="1:65" s="245" customFormat="1" ht="13.8" x14ac:dyDescent="0.25">
      <c r="A216" s="245">
        <v>422710</v>
      </c>
      <c r="B216" s="245" t="s">
        <v>157</v>
      </c>
      <c r="N216" s="245" t="s">
        <v>152</v>
      </c>
      <c r="P216" s="245" t="s">
        <v>152</v>
      </c>
      <c r="T216" s="245" t="s">
        <v>152</v>
      </c>
      <c r="AA216" s="245" t="s">
        <v>152</v>
      </c>
      <c r="AB216" s="245" t="s">
        <v>152</v>
      </c>
      <c r="AC216" s="245" t="s">
        <v>148</v>
      </c>
      <c r="AD216" s="245" t="s">
        <v>148</v>
      </c>
      <c r="AE216" s="245" t="s">
        <v>152</v>
      </c>
      <c r="AF216" s="245" t="s">
        <v>148</v>
      </c>
      <c r="AH216" s="245" t="s">
        <v>152</v>
      </c>
      <c r="AT216" s="245" t="s">
        <v>157</v>
      </c>
    </row>
    <row r="217" spans="1:65" s="245" customFormat="1" ht="13.8" x14ac:dyDescent="0.25">
      <c r="A217" s="245">
        <v>422737</v>
      </c>
      <c r="B217" s="245" t="s">
        <v>157</v>
      </c>
      <c r="Q217" s="245" t="s">
        <v>1691</v>
      </c>
      <c r="U217" s="245" t="s">
        <v>1691</v>
      </c>
      <c r="X217" s="245" t="s">
        <v>1691</v>
      </c>
      <c r="AA217" s="245" t="s">
        <v>1691</v>
      </c>
      <c r="AC217" s="245" t="s">
        <v>1691</v>
      </c>
      <c r="AD217" s="245" t="s">
        <v>1691</v>
      </c>
      <c r="AE217" s="245" t="s">
        <v>1691</v>
      </c>
      <c r="AF217" s="245" t="s">
        <v>1691</v>
      </c>
      <c r="AG217" s="245" t="s">
        <v>1691</v>
      </c>
      <c r="AH217" s="245" t="s">
        <v>1691</v>
      </c>
      <c r="AS217" s="245" t="s">
        <v>657</v>
      </c>
      <c r="AT217" s="245" t="s">
        <v>157</v>
      </c>
    </row>
    <row r="218" spans="1:65" s="245" customFormat="1" ht="13.8" x14ac:dyDescent="0.25">
      <c r="A218" s="245">
        <v>422751</v>
      </c>
      <c r="B218" s="245" t="s">
        <v>157</v>
      </c>
      <c r="G218" s="245" t="s">
        <v>1691</v>
      </c>
      <c r="L218" s="245" t="s">
        <v>1691</v>
      </c>
      <c r="P218" s="245" t="s">
        <v>1691</v>
      </c>
      <c r="Y218" s="245" t="s">
        <v>1691</v>
      </c>
      <c r="Z218" s="245" t="s">
        <v>1691</v>
      </c>
      <c r="AA218" s="245" t="s">
        <v>1691</v>
      </c>
      <c r="AB218" s="245" t="s">
        <v>1691</v>
      </c>
      <c r="AD218" s="245" t="s">
        <v>1691</v>
      </c>
      <c r="AE218" s="245" t="s">
        <v>1691</v>
      </c>
      <c r="AF218" s="245" t="s">
        <v>1691</v>
      </c>
      <c r="AG218" s="245" t="s">
        <v>1691</v>
      </c>
      <c r="AH218" s="245" t="s">
        <v>1691</v>
      </c>
      <c r="AS218" s="245" t="s">
        <v>1701</v>
      </c>
      <c r="AT218" s="245" t="s">
        <v>157</v>
      </c>
    </row>
    <row r="219" spans="1:65" s="245" customFormat="1" ht="13.8" x14ac:dyDescent="0.25">
      <c r="A219" s="245">
        <v>422858</v>
      </c>
      <c r="B219" s="245" t="s">
        <v>157</v>
      </c>
      <c r="Y219" s="245" t="s">
        <v>150</v>
      </c>
      <c r="Z219" s="245" t="s">
        <v>148</v>
      </c>
      <c r="AA219" s="245" t="s">
        <v>148</v>
      </c>
      <c r="AB219" s="245" t="s">
        <v>148</v>
      </c>
      <c r="AD219" s="245" t="s">
        <v>148</v>
      </c>
      <c r="AE219" s="245" t="s">
        <v>148</v>
      </c>
      <c r="AF219" s="245" t="s">
        <v>148</v>
      </c>
      <c r="AG219" s="245" t="s">
        <v>148</v>
      </c>
      <c r="AH219" s="245" t="s">
        <v>148</v>
      </c>
      <c r="AT219" s="245" t="s">
        <v>157</v>
      </c>
    </row>
    <row r="220" spans="1:65" s="245" customFormat="1" ht="13.8" x14ac:dyDescent="0.25">
      <c r="A220" s="245">
        <v>422869</v>
      </c>
      <c r="B220" s="245" t="s">
        <v>157</v>
      </c>
      <c r="N220" s="245" t="s">
        <v>1691</v>
      </c>
      <c r="S220" s="245" t="s">
        <v>1691</v>
      </c>
      <c r="T220" s="245" t="s">
        <v>1691</v>
      </c>
      <c r="U220" s="245" t="s">
        <v>1691</v>
      </c>
      <c r="V220" s="245" t="s">
        <v>1691</v>
      </c>
      <c r="Y220" s="245" t="s">
        <v>1691</v>
      </c>
      <c r="Z220" s="245" t="s">
        <v>1691</v>
      </c>
      <c r="AA220" s="245" t="s">
        <v>1691</v>
      </c>
      <c r="AB220" s="245" t="s">
        <v>1691</v>
      </c>
      <c r="AC220" s="245" t="s">
        <v>1691</v>
      </c>
      <c r="AD220" s="245" t="s">
        <v>1691</v>
      </c>
      <c r="AE220" s="245" t="s">
        <v>1691</v>
      </c>
      <c r="AF220" s="245" t="s">
        <v>1691</v>
      </c>
      <c r="AG220" s="245" t="s">
        <v>1691</v>
      </c>
      <c r="AH220" s="245" t="s">
        <v>1691</v>
      </c>
      <c r="AS220" s="245" t="s">
        <v>657</v>
      </c>
      <c r="AT220" s="245" t="s">
        <v>157</v>
      </c>
      <c r="BM220" s="237"/>
    </row>
    <row r="221" spans="1:65" s="245" customFormat="1" ht="13.8" x14ac:dyDescent="0.25">
      <c r="A221" s="245">
        <v>422931</v>
      </c>
      <c r="B221" s="245" t="s">
        <v>157</v>
      </c>
      <c r="P221" s="245" t="s">
        <v>152</v>
      </c>
      <c r="R221" s="245" t="s">
        <v>148</v>
      </c>
      <c r="T221" s="245" t="s">
        <v>152</v>
      </c>
      <c r="V221" s="245" t="s">
        <v>152</v>
      </c>
      <c r="Y221" s="245" t="s">
        <v>150</v>
      </c>
      <c r="Z221" s="245" t="s">
        <v>150</v>
      </c>
      <c r="AA221" s="245" t="s">
        <v>148</v>
      </c>
      <c r="AB221" s="245" t="s">
        <v>150</v>
      </c>
      <c r="AC221" s="245" t="s">
        <v>148</v>
      </c>
      <c r="AD221" s="245" t="s">
        <v>148</v>
      </c>
      <c r="AE221" s="245" t="s">
        <v>148</v>
      </c>
      <c r="AF221" s="245" t="s">
        <v>148</v>
      </c>
      <c r="AG221" s="245" t="s">
        <v>148</v>
      </c>
      <c r="AH221" s="245" t="s">
        <v>148</v>
      </c>
      <c r="AT221" s="245" t="s">
        <v>157</v>
      </c>
    </row>
    <row r="222" spans="1:65" s="245" customFormat="1" ht="13.8" x14ac:dyDescent="0.25">
      <c r="A222" s="245">
        <v>422933</v>
      </c>
      <c r="B222" s="245" t="s">
        <v>157</v>
      </c>
      <c r="E222" s="245" t="s">
        <v>1691</v>
      </c>
      <c r="I222" s="245" t="s">
        <v>1691</v>
      </c>
      <c r="Q222" s="245" t="s">
        <v>1691</v>
      </c>
      <c r="R222" s="245" t="s">
        <v>1691</v>
      </c>
      <c r="Y222" s="245" t="s">
        <v>1691</v>
      </c>
      <c r="Z222" s="245" t="s">
        <v>1691</v>
      </c>
      <c r="AA222" s="245" t="s">
        <v>1691</v>
      </c>
      <c r="AB222" s="245" t="s">
        <v>1691</v>
      </c>
      <c r="AC222" s="245" t="s">
        <v>1691</v>
      </c>
      <c r="AD222" s="245" t="s">
        <v>1691</v>
      </c>
      <c r="AE222" s="245" t="s">
        <v>1691</v>
      </c>
      <c r="AF222" s="245" t="s">
        <v>1691</v>
      </c>
      <c r="AG222" s="245" t="s">
        <v>1691</v>
      </c>
      <c r="AH222" s="245" t="s">
        <v>1691</v>
      </c>
      <c r="AS222" s="245" t="s">
        <v>1701</v>
      </c>
      <c r="AT222" s="245" t="s">
        <v>157</v>
      </c>
    </row>
    <row r="223" spans="1:65" s="245" customFormat="1" ht="13.8" x14ac:dyDescent="0.25">
      <c r="A223" s="245">
        <v>422934</v>
      </c>
      <c r="B223" s="245" t="s">
        <v>157</v>
      </c>
      <c r="O223" s="245" t="s">
        <v>1691</v>
      </c>
      <c r="Q223" s="245" t="s">
        <v>1691</v>
      </c>
      <c r="S223" s="245" t="s">
        <v>1691</v>
      </c>
      <c r="V223" s="245" t="s">
        <v>1691</v>
      </c>
      <c r="Y223" s="245" t="s">
        <v>1691</v>
      </c>
      <c r="AA223" s="245" t="s">
        <v>1691</v>
      </c>
      <c r="AB223" s="245" t="s">
        <v>1691</v>
      </c>
      <c r="AC223" s="245" t="s">
        <v>1691</v>
      </c>
      <c r="AD223" s="245" t="s">
        <v>1691</v>
      </c>
      <c r="AE223" s="245" t="s">
        <v>1691</v>
      </c>
      <c r="AF223" s="245" t="s">
        <v>1691</v>
      </c>
      <c r="AG223" s="245" t="s">
        <v>1691</v>
      </c>
      <c r="AH223" s="245" t="s">
        <v>1691</v>
      </c>
      <c r="AS223" s="245" t="s">
        <v>1701</v>
      </c>
      <c r="AT223" s="245" t="s">
        <v>157</v>
      </c>
    </row>
    <row r="224" spans="1:65" s="245" customFormat="1" ht="13.8" x14ac:dyDescent="0.25">
      <c r="A224" s="245">
        <v>422940</v>
      </c>
      <c r="B224" s="245" t="s">
        <v>157</v>
      </c>
      <c r="K224" s="245" t="s">
        <v>152</v>
      </c>
      <c r="N224" s="245" t="s">
        <v>150</v>
      </c>
      <c r="P224" s="245" t="s">
        <v>152</v>
      </c>
      <c r="V224" s="245" t="s">
        <v>152</v>
      </c>
      <c r="X224" s="245" t="s">
        <v>152</v>
      </c>
      <c r="Y224" s="245" t="s">
        <v>148</v>
      </c>
      <c r="Z224" s="245" t="s">
        <v>148</v>
      </c>
      <c r="AA224" s="245" t="s">
        <v>148</v>
      </c>
      <c r="AB224" s="245" t="s">
        <v>152</v>
      </c>
      <c r="AC224" s="245" t="s">
        <v>148</v>
      </c>
      <c r="AD224" s="245" t="s">
        <v>148</v>
      </c>
      <c r="AE224" s="245" t="s">
        <v>148</v>
      </c>
      <c r="AF224" s="245" t="s">
        <v>148</v>
      </c>
      <c r="AG224" s="245" t="s">
        <v>150</v>
      </c>
      <c r="AH224" s="245" t="s">
        <v>148</v>
      </c>
      <c r="AT224" s="245" t="s">
        <v>157</v>
      </c>
      <c r="BM224" s="237"/>
    </row>
    <row r="225" spans="1:65" s="245" customFormat="1" ht="13.8" x14ac:dyDescent="0.25">
      <c r="A225" s="245">
        <v>422955</v>
      </c>
      <c r="B225" s="245" t="s">
        <v>157</v>
      </c>
      <c r="H225" s="245" t="s">
        <v>152</v>
      </c>
      <c r="L225" s="245" t="s">
        <v>152</v>
      </c>
      <c r="N225" s="245" t="s">
        <v>152</v>
      </c>
      <c r="Q225" s="245" t="s">
        <v>152</v>
      </c>
      <c r="S225" s="245" t="s">
        <v>152</v>
      </c>
      <c r="X225" s="245" t="s">
        <v>152</v>
      </c>
      <c r="Y225" s="245" t="s">
        <v>148</v>
      </c>
      <c r="Z225" s="245" t="s">
        <v>148</v>
      </c>
      <c r="AA225" s="245" t="s">
        <v>148</v>
      </c>
      <c r="AB225" s="245" t="s">
        <v>148</v>
      </c>
      <c r="AC225" s="245" t="s">
        <v>148</v>
      </c>
      <c r="AD225" s="245" t="s">
        <v>148</v>
      </c>
      <c r="AE225" s="245" t="s">
        <v>148</v>
      </c>
      <c r="AF225" s="245" t="s">
        <v>148</v>
      </c>
      <c r="AG225" s="245" t="s">
        <v>148</v>
      </c>
      <c r="AH225" s="245" t="s">
        <v>148</v>
      </c>
      <c r="AT225" s="245" t="s">
        <v>157</v>
      </c>
      <c r="BM225" s="237"/>
    </row>
    <row r="226" spans="1:65" s="245" customFormat="1" ht="13.8" x14ac:dyDescent="0.25">
      <c r="A226" s="245">
        <v>422982</v>
      </c>
      <c r="B226" s="245" t="s">
        <v>157</v>
      </c>
      <c r="G226" s="245" t="s">
        <v>152</v>
      </c>
      <c r="P226" s="245" t="s">
        <v>152</v>
      </c>
      <c r="R226" s="245" t="s">
        <v>152</v>
      </c>
      <c r="S226" s="245" t="s">
        <v>152</v>
      </c>
      <c r="Z226" s="245" t="s">
        <v>148</v>
      </c>
      <c r="AD226" s="245" t="s">
        <v>148</v>
      </c>
      <c r="AF226" s="245" t="s">
        <v>150</v>
      </c>
      <c r="AG226" s="245" t="s">
        <v>150</v>
      </c>
      <c r="AT226" s="245" t="s">
        <v>157</v>
      </c>
    </row>
    <row r="227" spans="1:65" s="245" customFormat="1" ht="13.8" x14ac:dyDescent="0.25">
      <c r="A227" s="245">
        <v>423000</v>
      </c>
      <c r="B227" s="245" t="s">
        <v>157</v>
      </c>
      <c r="R227" s="245" t="s">
        <v>152</v>
      </c>
      <c r="S227" s="245" t="s">
        <v>152</v>
      </c>
      <c r="Y227" s="245" t="s">
        <v>152</v>
      </c>
      <c r="AC227" s="245" t="s">
        <v>150</v>
      </c>
      <c r="AD227" s="245" t="s">
        <v>152</v>
      </c>
      <c r="AE227" s="245" t="s">
        <v>150</v>
      </c>
      <c r="AF227" s="245" t="s">
        <v>150</v>
      </c>
      <c r="AH227" s="245" t="s">
        <v>150</v>
      </c>
      <c r="AT227" s="245" t="s">
        <v>157</v>
      </c>
    </row>
    <row r="228" spans="1:65" s="245" customFormat="1" ht="13.8" x14ac:dyDescent="0.25">
      <c r="A228" s="245">
        <v>423055</v>
      </c>
      <c r="B228" s="245" t="s">
        <v>157</v>
      </c>
      <c r="R228" s="245" t="s">
        <v>150</v>
      </c>
      <c r="Y228" s="245" t="s">
        <v>150</v>
      </c>
      <c r="AA228" s="245" t="s">
        <v>150</v>
      </c>
      <c r="AD228" s="245" t="s">
        <v>148</v>
      </c>
      <c r="AE228" s="245" t="s">
        <v>148</v>
      </c>
      <c r="AF228" s="245" t="s">
        <v>148</v>
      </c>
      <c r="AG228" s="245" t="s">
        <v>148</v>
      </c>
      <c r="AT228" s="245" t="s">
        <v>157</v>
      </c>
    </row>
    <row r="229" spans="1:65" s="245" customFormat="1" ht="13.8" x14ac:dyDescent="0.25">
      <c r="A229" s="245">
        <v>423075</v>
      </c>
      <c r="B229" s="245" t="s">
        <v>682</v>
      </c>
      <c r="L229" s="245" t="s">
        <v>1691</v>
      </c>
      <c r="R229" s="245" t="s">
        <v>1691</v>
      </c>
      <c r="W229" s="245" t="s">
        <v>1691</v>
      </c>
      <c r="Y229" s="245" t="s">
        <v>1691</v>
      </c>
      <c r="Z229" s="245" t="s">
        <v>1691</v>
      </c>
      <c r="AA229" s="245" t="s">
        <v>1691</v>
      </c>
      <c r="AB229" s="245" t="s">
        <v>1691</v>
      </c>
      <c r="AC229" s="245" t="s">
        <v>1691</v>
      </c>
      <c r="AS229" s="245" t="s">
        <v>667</v>
      </c>
      <c r="AT229" s="245" t="s">
        <v>142</v>
      </c>
    </row>
    <row r="230" spans="1:65" s="245" customFormat="1" ht="13.8" x14ac:dyDescent="0.25">
      <c r="A230" s="245">
        <v>423079</v>
      </c>
      <c r="B230" s="245" t="s">
        <v>157</v>
      </c>
      <c r="E230" s="245" t="s">
        <v>152</v>
      </c>
      <c r="S230" s="245" t="s">
        <v>152</v>
      </c>
      <c r="T230" s="245" t="s">
        <v>152</v>
      </c>
      <c r="Z230" s="245" t="s">
        <v>152</v>
      </c>
      <c r="AA230" s="245" t="s">
        <v>152</v>
      </c>
      <c r="AD230" s="245" t="s">
        <v>150</v>
      </c>
      <c r="AE230" s="245" t="s">
        <v>148</v>
      </c>
      <c r="AF230" s="245" t="s">
        <v>148</v>
      </c>
      <c r="AG230" s="245" t="s">
        <v>150</v>
      </c>
      <c r="AT230" s="245" t="s">
        <v>157</v>
      </c>
    </row>
    <row r="231" spans="1:65" s="245" customFormat="1" ht="13.8" x14ac:dyDescent="0.25">
      <c r="A231" s="245">
        <v>423092</v>
      </c>
      <c r="B231" s="245" t="s">
        <v>157</v>
      </c>
      <c r="R231" s="245" t="s">
        <v>150</v>
      </c>
      <c r="S231" s="245" t="s">
        <v>152</v>
      </c>
      <c r="AD231" s="245" t="s">
        <v>152</v>
      </c>
      <c r="AE231" s="245" t="s">
        <v>148</v>
      </c>
      <c r="AF231" s="245" t="s">
        <v>152</v>
      </c>
      <c r="AG231" s="245" t="s">
        <v>152</v>
      </c>
      <c r="AT231" s="245" t="s">
        <v>157</v>
      </c>
    </row>
    <row r="232" spans="1:65" s="245" customFormat="1" ht="13.8" x14ac:dyDescent="0.25">
      <c r="A232" s="245">
        <v>423111</v>
      </c>
      <c r="B232" s="245" t="s">
        <v>157</v>
      </c>
      <c r="N232" s="245" t="s">
        <v>150</v>
      </c>
      <c r="T232" s="245" t="s">
        <v>150</v>
      </c>
      <c r="X232" s="245" t="s">
        <v>150</v>
      </c>
      <c r="Y232" s="245" t="s">
        <v>148</v>
      </c>
      <c r="Z232" s="245" t="s">
        <v>148</v>
      </c>
      <c r="AA232" s="245" t="s">
        <v>148</v>
      </c>
      <c r="AB232" s="245" t="s">
        <v>148</v>
      </c>
      <c r="AC232" s="245" t="s">
        <v>148</v>
      </c>
      <c r="AD232" s="245" t="s">
        <v>148</v>
      </c>
      <c r="AE232" s="245" t="s">
        <v>148</v>
      </c>
      <c r="AF232" s="245" t="s">
        <v>148</v>
      </c>
      <c r="AG232" s="245" t="s">
        <v>148</v>
      </c>
      <c r="AH232" s="245" t="s">
        <v>148</v>
      </c>
      <c r="AT232" s="245" t="s">
        <v>157</v>
      </c>
    </row>
    <row r="233" spans="1:65" s="245" customFormat="1" ht="13.8" x14ac:dyDescent="0.25">
      <c r="A233" s="245">
        <v>423129</v>
      </c>
      <c r="B233" s="245" t="s">
        <v>157</v>
      </c>
      <c r="L233" s="245" t="s">
        <v>1691</v>
      </c>
      <c r="N233" s="245" t="s">
        <v>1691</v>
      </c>
      <c r="R233" s="245" t="s">
        <v>1691</v>
      </c>
      <c r="S233" s="245" t="s">
        <v>1691</v>
      </c>
      <c r="V233" s="245" t="s">
        <v>1691</v>
      </c>
      <c r="Z233" s="245" t="s">
        <v>1691</v>
      </c>
      <c r="AA233" s="245" t="s">
        <v>1691</v>
      </c>
      <c r="AB233" s="245" t="s">
        <v>1691</v>
      </c>
      <c r="AC233" s="245" t="s">
        <v>1691</v>
      </c>
      <c r="AD233" s="245" t="s">
        <v>1691</v>
      </c>
      <c r="AE233" s="245" t="s">
        <v>1691</v>
      </c>
      <c r="AF233" s="245" t="s">
        <v>1691</v>
      </c>
      <c r="AH233" s="245" t="s">
        <v>1691</v>
      </c>
      <c r="AS233" s="245" t="s">
        <v>657</v>
      </c>
      <c r="AT233" s="245" t="s">
        <v>157</v>
      </c>
    </row>
    <row r="234" spans="1:65" s="245" customFormat="1" ht="13.8" x14ac:dyDescent="0.25">
      <c r="A234" s="245">
        <v>423152</v>
      </c>
      <c r="B234" s="245" t="s">
        <v>157</v>
      </c>
      <c r="E234" s="245" t="s">
        <v>152</v>
      </c>
      <c r="P234" s="245" t="s">
        <v>152</v>
      </c>
      <c r="V234" s="245" t="s">
        <v>152</v>
      </c>
      <c r="Z234" s="245" t="s">
        <v>152</v>
      </c>
      <c r="AE234" s="245" t="s">
        <v>152</v>
      </c>
      <c r="AF234" s="245" t="s">
        <v>150</v>
      </c>
      <c r="AT234" s="245" t="s">
        <v>157</v>
      </c>
    </row>
    <row r="235" spans="1:65" s="245" customFormat="1" ht="13.8" x14ac:dyDescent="0.25">
      <c r="A235" s="245">
        <v>423154</v>
      </c>
      <c r="B235" s="245" t="s">
        <v>157</v>
      </c>
      <c r="R235" s="245" t="s">
        <v>1691</v>
      </c>
      <c r="V235" s="245" t="s">
        <v>1691</v>
      </c>
      <c r="AD235" s="245" t="s">
        <v>1691</v>
      </c>
      <c r="AE235" s="245" t="s">
        <v>1691</v>
      </c>
      <c r="AF235" s="245" t="s">
        <v>1691</v>
      </c>
      <c r="AG235" s="245" t="s">
        <v>1691</v>
      </c>
      <c r="AH235" s="245" t="s">
        <v>1691</v>
      </c>
      <c r="AS235" s="245" t="s">
        <v>657</v>
      </c>
      <c r="AT235" s="245" t="s">
        <v>682</v>
      </c>
    </row>
    <row r="236" spans="1:65" s="245" customFormat="1" ht="13.8" x14ac:dyDescent="0.25">
      <c r="A236" s="245">
        <v>423171</v>
      </c>
      <c r="B236" s="245" t="s">
        <v>157</v>
      </c>
      <c r="P236" s="245" t="s">
        <v>1691</v>
      </c>
      <c r="R236" s="245" t="s">
        <v>1691</v>
      </c>
      <c r="U236" s="245" t="s">
        <v>1691</v>
      </c>
      <c r="V236" s="245" t="s">
        <v>1691</v>
      </c>
      <c r="Y236" s="245" t="s">
        <v>1691</v>
      </c>
      <c r="Z236" s="245" t="s">
        <v>1691</v>
      </c>
      <c r="AA236" s="245" t="s">
        <v>1691</v>
      </c>
      <c r="AB236" s="245" t="s">
        <v>1691</v>
      </c>
      <c r="AC236" s="245" t="s">
        <v>1691</v>
      </c>
      <c r="AD236" s="245" t="s">
        <v>1691</v>
      </c>
      <c r="AE236" s="245" t="s">
        <v>1691</v>
      </c>
      <c r="AF236" s="245" t="s">
        <v>1691</v>
      </c>
      <c r="AG236" s="245" t="s">
        <v>1691</v>
      </c>
      <c r="AH236" s="245" t="s">
        <v>1691</v>
      </c>
      <c r="AS236" s="245" t="s">
        <v>657</v>
      </c>
      <c r="AT236" s="245" t="s">
        <v>157</v>
      </c>
    </row>
    <row r="237" spans="1:65" s="245" customFormat="1" ht="13.8" x14ac:dyDescent="0.25">
      <c r="A237" s="245">
        <v>423193</v>
      </c>
      <c r="B237" s="245" t="s">
        <v>157</v>
      </c>
      <c r="Q237" s="245" t="s">
        <v>1691</v>
      </c>
      <c r="R237" s="245" t="s">
        <v>1691</v>
      </c>
      <c r="V237" s="245" t="s">
        <v>1691</v>
      </c>
      <c r="Y237" s="245" t="s">
        <v>1691</v>
      </c>
      <c r="Z237" s="245" t="s">
        <v>1691</v>
      </c>
      <c r="AA237" s="245" t="s">
        <v>1691</v>
      </c>
      <c r="AC237" s="245" t="s">
        <v>1691</v>
      </c>
      <c r="AD237" s="245" t="s">
        <v>1691</v>
      </c>
      <c r="AE237" s="245" t="s">
        <v>1691</v>
      </c>
      <c r="AF237" s="245" t="s">
        <v>1691</v>
      </c>
      <c r="AG237" s="245" t="s">
        <v>1691</v>
      </c>
      <c r="AH237" s="245" t="s">
        <v>1691</v>
      </c>
      <c r="AS237" s="245" t="s">
        <v>640</v>
      </c>
      <c r="AT237" s="245" t="s">
        <v>157</v>
      </c>
    </row>
    <row r="238" spans="1:65" s="245" customFormat="1" ht="13.8" x14ac:dyDescent="0.25">
      <c r="A238" s="245">
        <v>423200</v>
      </c>
      <c r="B238" s="245" t="s">
        <v>157</v>
      </c>
      <c r="L238" s="245" t="s">
        <v>152</v>
      </c>
      <c r="N238" s="245" t="s">
        <v>152</v>
      </c>
      <c r="R238" s="245" t="s">
        <v>152</v>
      </c>
      <c r="W238" s="245" t="s">
        <v>152</v>
      </c>
      <c r="Y238" s="245" t="s">
        <v>150</v>
      </c>
      <c r="Z238" s="245" t="s">
        <v>148</v>
      </c>
      <c r="AA238" s="245" t="s">
        <v>152</v>
      </c>
      <c r="AB238" s="245" t="s">
        <v>150</v>
      </c>
      <c r="AC238" s="245" t="s">
        <v>148</v>
      </c>
      <c r="AD238" s="245" t="s">
        <v>148</v>
      </c>
      <c r="AE238" s="245" t="s">
        <v>148</v>
      </c>
      <c r="AF238" s="245" t="s">
        <v>150</v>
      </c>
      <c r="AG238" s="245" t="s">
        <v>150</v>
      </c>
      <c r="AH238" s="245" t="s">
        <v>150</v>
      </c>
      <c r="AT238" s="245" t="s">
        <v>157</v>
      </c>
    </row>
    <row r="239" spans="1:65" s="245" customFormat="1" ht="13.8" x14ac:dyDescent="0.25">
      <c r="A239" s="245">
        <v>423229</v>
      </c>
      <c r="B239" s="245" t="s">
        <v>157</v>
      </c>
      <c r="L239" s="245" t="s">
        <v>1691</v>
      </c>
      <c r="T239" s="245" t="s">
        <v>1691</v>
      </c>
      <c r="Z239" s="245" t="s">
        <v>1691</v>
      </c>
      <c r="AC239" s="245" t="s">
        <v>1691</v>
      </c>
      <c r="AD239" s="245" t="s">
        <v>1691</v>
      </c>
      <c r="AE239" s="245" t="s">
        <v>1691</v>
      </c>
      <c r="AF239" s="245" t="s">
        <v>1691</v>
      </c>
      <c r="AS239" s="245" t="s">
        <v>1701</v>
      </c>
      <c r="AT239" s="245" t="s">
        <v>157</v>
      </c>
    </row>
    <row r="240" spans="1:65" s="245" customFormat="1" ht="13.8" x14ac:dyDescent="0.25">
      <c r="A240" s="245">
        <v>423254</v>
      </c>
      <c r="B240" s="245" t="s">
        <v>157</v>
      </c>
      <c r="C240" s="245" t="s">
        <v>152</v>
      </c>
      <c r="D240" s="245" t="s">
        <v>150</v>
      </c>
      <c r="S240" s="245" t="s">
        <v>152</v>
      </c>
      <c r="Z240" s="245" t="s">
        <v>148</v>
      </c>
      <c r="AD240" s="245" t="s">
        <v>152</v>
      </c>
      <c r="AT240" s="245" t="s">
        <v>157</v>
      </c>
    </row>
    <row r="241" spans="1:46" s="245" customFormat="1" ht="13.8" x14ac:dyDescent="0.25">
      <c r="A241" s="245">
        <v>423280</v>
      </c>
      <c r="B241" s="245" t="s">
        <v>157</v>
      </c>
      <c r="Q241" s="245" t="s">
        <v>1691</v>
      </c>
      <c r="Z241" s="245" t="s">
        <v>1691</v>
      </c>
      <c r="AC241" s="245" t="s">
        <v>1691</v>
      </c>
      <c r="AD241" s="245" t="s">
        <v>1691</v>
      </c>
      <c r="AE241" s="245" t="s">
        <v>1691</v>
      </c>
      <c r="AF241" s="245" t="s">
        <v>1691</v>
      </c>
      <c r="AS241" s="245" t="s">
        <v>1701</v>
      </c>
      <c r="AT241" s="245" t="s">
        <v>157</v>
      </c>
    </row>
    <row r="242" spans="1:46" s="245" customFormat="1" ht="13.8" x14ac:dyDescent="0.25">
      <c r="A242" s="245">
        <v>423335</v>
      </c>
      <c r="B242" s="245" t="s">
        <v>157</v>
      </c>
      <c r="K242" s="245" t="s">
        <v>152</v>
      </c>
      <c r="O242" s="245" t="s">
        <v>152</v>
      </c>
      <c r="Y242" s="245" t="s">
        <v>152</v>
      </c>
      <c r="AA242" s="245" t="s">
        <v>152</v>
      </c>
      <c r="AB242" s="245" t="s">
        <v>152</v>
      </c>
      <c r="AD242" s="245" t="s">
        <v>152</v>
      </c>
      <c r="AE242" s="245" t="s">
        <v>152</v>
      </c>
      <c r="AF242" s="245" t="s">
        <v>150</v>
      </c>
      <c r="AG242" s="245" t="s">
        <v>152</v>
      </c>
      <c r="AH242" s="245" t="s">
        <v>152</v>
      </c>
      <c r="AT242" s="245" t="s">
        <v>157</v>
      </c>
    </row>
    <row r="243" spans="1:46" s="245" customFormat="1" ht="13.8" x14ac:dyDescent="0.25">
      <c r="A243" s="245">
        <v>423348</v>
      </c>
      <c r="B243" s="245" t="s">
        <v>157</v>
      </c>
      <c r="K243" s="245" t="s">
        <v>152</v>
      </c>
      <c r="R243" s="245" t="s">
        <v>152</v>
      </c>
      <c r="Y243" s="245" t="s">
        <v>152</v>
      </c>
      <c r="AD243" s="245" t="s">
        <v>150</v>
      </c>
      <c r="AG243" s="245" t="s">
        <v>152</v>
      </c>
      <c r="AH243" s="245" t="s">
        <v>152</v>
      </c>
      <c r="AT243" s="245" t="s">
        <v>157</v>
      </c>
    </row>
    <row r="244" spans="1:46" s="245" customFormat="1" ht="13.8" x14ac:dyDescent="0.25">
      <c r="A244" s="245">
        <v>423375</v>
      </c>
      <c r="B244" s="245" t="s">
        <v>157</v>
      </c>
      <c r="P244" s="245" t="s">
        <v>1691</v>
      </c>
      <c r="Q244" s="245" t="s">
        <v>1691</v>
      </c>
      <c r="U244" s="245" t="s">
        <v>1691</v>
      </c>
      <c r="V244" s="245" t="s">
        <v>1691</v>
      </c>
      <c r="Z244" s="245" t="s">
        <v>1691</v>
      </c>
      <c r="AA244" s="245" t="s">
        <v>1691</v>
      </c>
      <c r="AB244" s="245" t="s">
        <v>1691</v>
      </c>
      <c r="AC244" s="245" t="s">
        <v>1691</v>
      </c>
      <c r="AD244" s="245" t="s">
        <v>1691</v>
      </c>
      <c r="AE244" s="245" t="s">
        <v>1691</v>
      </c>
      <c r="AF244" s="245" t="s">
        <v>1691</v>
      </c>
      <c r="AG244" s="245" t="s">
        <v>1691</v>
      </c>
      <c r="AH244" s="245" t="s">
        <v>1691</v>
      </c>
      <c r="AS244" s="245" t="s">
        <v>657</v>
      </c>
      <c r="AT244" s="245" t="s">
        <v>682</v>
      </c>
    </row>
    <row r="245" spans="1:46" s="245" customFormat="1" ht="13.8" x14ac:dyDescent="0.25">
      <c r="A245" s="245">
        <v>423377</v>
      </c>
      <c r="B245" s="245" t="s">
        <v>157</v>
      </c>
      <c r="K245" s="245" t="s">
        <v>1691</v>
      </c>
      <c r="R245" s="245" t="s">
        <v>1691</v>
      </c>
      <c r="S245" s="245" t="s">
        <v>1691</v>
      </c>
      <c r="W245" s="245" t="s">
        <v>1691</v>
      </c>
      <c r="Z245" s="245" t="s">
        <v>1691</v>
      </c>
      <c r="AA245" s="245" t="s">
        <v>1691</v>
      </c>
      <c r="AD245" s="245" t="s">
        <v>1691</v>
      </c>
      <c r="AE245" s="245" t="s">
        <v>1691</v>
      </c>
      <c r="AF245" s="245" t="s">
        <v>1691</v>
      </c>
      <c r="AG245" s="245" t="s">
        <v>1691</v>
      </c>
      <c r="AS245" s="245" t="s">
        <v>1701</v>
      </c>
      <c r="AT245" s="245" t="s">
        <v>157</v>
      </c>
    </row>
    <row r="246" spans="1:46" s="245" customFormat="1" ht="13.8" x14ac:dyDescent="0.25">
      <c r="A246" s="245">
        <v>423394</v>
      </c>
      <c r="B246" s="245" t="s">
        <v>157</v>
      </c>
      <c r="K246" s="245" t="s">
        <v>1691</v>
      </c>
      <c r="AA246" s="245" t="s">
        <v>1691</v>
      </c>
      <c r="AC246" s="245" t="s">
        <v>1691</v>
      </c>
      <c r="AD246" s="245" t="s">
        <v>1691</v>
      </c>
      <c r="AF246" s="245" t="s">
        <v>1691</v>
      </c>
      <c r="AH246" s="245" t="s">
        <v>1691</v>
      </c>
      <c r="AS246" s="245" t="s">
        <v>1701</v>
      </c>
      <c r="AT246" s="245" t="s">
        <v>157</v>
      </c>
    </row>
    <row r="247" spans="1:46" s="245" customFormat="1" ht="13.8" x14ac:dyDescent="0.25">
      <c r="A247" s="245">
        <v>423407</v>
      </c>
      <c r="B247" s="245" t="s">
        <v>157</v>
      </c>
      <c r="L247" s="245" t="s">
        <v>152</v>
      </c>
      <c r="S247" s="245" t="s">
        <v>152</v>
      </c>
      <c r="Z247" s="245" t="s">
        <v>150</v>
      </c>
      <c r="AA247" s="245" t="s">
        <v>152</v>
      </c>
      <c r="AC247" s="245" t="s">
        <v>152</v>
      </c>
      <c r="AD247" s="245" t="s">
        <v>152</v>
      </c>
      <c r="AE247" s="245" t="s">
        <v>148</v>
      </c>
      <c r="AF247" s="245" t="s">
        <v>148</v>
      </c>
      <c r="AG247" s="245" t="s">
        <v>152</v>
      </c>
      <c r="AH247" s="245" t="s">
        <v>152</v>
      </c>
      <c r="AT247" s="245" t="s">
        <v>157</v>
      </c>
    </row>
    <row r="248" spans="1:46" s="245" customFormat="1" ht="13.8" x14ac:dyDescent="0.25">
      <c r="A248" s="245">
        <v>423412</v>
      </c>
      <c r="B248" s="245" t="s">
        <v>157</v>
      </c>
      <c r="X248" s="245" t="s">
        <v>152</v>
      </c>
      <c r="Y248" s="245" t="s">
        <v>150</v>
      </c>
      <c r="Z248" s="245" t="s">
        <v>150</v>
      </c>
      <c r="AA248" s="245" t="s">
        <v>150</v>
      </c>
      <c r="AB248" s="245" t="s">
        <v>150</v>
      </c>
      <c r="AC248" s="245" t="s">
        <v>150</v>
      </c>
      <c r="AD248" s="245" t="s">
        <v>148</v>
      </c>
      <c r="AE248" s="245" t="s">
        <v>148</v>
      </c>
      <c r="AF248" s="245" t="s">
        <v>148</v>
      </c>
      <c r="AG248" s="245" t="s">
        <v>148</v>
      </c>
      <c r="AH248" s="245" t="s">
        <v>148</v>
      </c>
      <c r="AT248" s="245" t="s">
        <v>157</v>
      </c>
    </row>
    <row r="249" spans="1:46" s="245" customFormat="1" ht="13.8" x14ac:dyDescent="0.25">
      <c r="A249" s="245">
        <v>423420</v>
      </c>
      <c r="B249" s="245" t="s">
        <v>157</v>
      </c>
      <c r="N249" s="245" t="s">
        <v>1691</v>
      </c>
      <c r="O249" s="245" t="s">
        <v>1691</v>
      </c>
      <c r="R249" s="245" t="s">
        <v>1691</v>
      </c>
      <c r="Y249" s="245" t="s">
        <v>1691</v>
      </c>
      <c r="AA249" s="245" t="s">
        <v>1691</v>
      </c>
      <c r="AC249" s="245" t="s">
        <v>1691</v>
      </c>
      <c r="AD249" s="245" t="s">
        <v>1691</v>
      </c>
      <c r="AE249" s="245" t="s">
        <v>1691</v>
      </c>
      <c r="AF249" s="245" t="s">
        <v>1691</v>
      </c>
      <c r="AG249" s="245" t="s">
        <v>1691</v>
      </c>
      <c r="AH249" s="245" t="s">
        <v>1691</v>
      </c>
      <c r="AS249" s="245" t="s">
        <v>1701</v>
      </c>
      <c r="AT249" s="245" t="s">
        <v>157</v>
      </c>
    </row>
    <row r="250" spans="1:46" s="245" customFormat="1" ht="13.8" x14ac:dyDescent="0.25">
      <c r="A250" s="245">
        <v>423422</v>
      </c>
      <c r="B250" s="245" t="s">
        <v>157</v>
      </c>
      <c r="L250" s="245" t="s">
        <v>1691</v>
      </c>
      <c r="R250" s="245" t="s">
        <v>1691</v>
      </c>
      <c r="S250" s="245" t="s">
        <v>1691</v>
      </c>
      <c r="U250" s="245" t="s">
        <v>1691</v>
      </c>
      <c r="Z250" s="245" t="s">
        <v>1691</v>
      </c>
      <c r="AA250" s="245" t="s">
        <v>1691</v>
      </c>
      <c r="AC250" s="245" t="s">
        <v>1691</v>
      </c>
      <c r="AD250" s="245" t="s">
        <v>1691</v>
      </c>
      <c r="AE250" s="245" t="s">
        <v>1691</v>
      </c>
      <c r="AF250" s="245" t="s">
        <v>1691</v>
      </c>
      <c r="AG250" s="245" t="s">
        <v>1691</v>
      </c>
      <c r="AH250" s="245" t="s">
        <v>1691</v>
      </c>
      <c r="AS250" s="245" t="s">
        <v>1701</v>
      </c>
      <c r="AT250" s="245" t="s">
        <v>157</v>
      </c>
    </row>
    <row r="251" spans="1:46" s="245" customFormat="1" ht="13.8" x14ac:dyDescent="0.25">
      <c r="A251" s="245">
        <v>423429</v>
      </c>
      <c r="B251" s="245" t="s">
        <v>157</v>
      </c>
      <c r="U251" s="245" t="s">
        <v>148</v>
      </c>
      <c r="V251" s="245" t="s">
        <v>150</v>
      </c>
      <c r="Z251" s="245" t="s">
        <v>148</v>
      </c>
      <c r="AD251" s="245" t="s">
        <v>150</v>
      </c>
      <c r="AE251" s="245" t="s">
        <v>148</v>
      </c>
      <c r="AF251" s="245" t="s">
        <v>150</v>
      </c>
      <c r="AG251" s="245" t="s">
        <v>148</v>
      </c>
      <c r="AT251" s="245" t="s">
        <v>157</v>
      </c>
    </row>
    <row r="252" spans="1:46" s="245" customFormat="1" ht="13.8" x14ac:dyDescent="0.25">
      <c r="A252" s="245">
        <v>423431</v>
      </c>
      <c r="B252" s="245" t="s">
        <v>157</v>
      </c>
      <c r="P252" s="245" t="s">
        <v>152</v>
      </c>
      <c r="T252" s="245" t="s">
        <v>152</v>
      </c>
      <c r="W252" s="245" t="s">
        <v>152</v>
      </c>
      <c r="X252" s="245" t="s">
        <v>152</v>
      </c>
      <c r="Y252" s="245" t="s">
        <v>150</v>
      </c>
      <c r="Z252" s="245" t="s">
        <v>150</v>
      </c>
      <c r="AA252" s="245" t="s">
        <v>148</v>
      </c>
      <c r="AB252" s="245" t="s">
        <v>150</v>
      </c>
      <c r="AC252" s="245" t="s">
        <v>150</v>
      </c>
      <c r="AD252" s="245" t="s">
        <v>148</v>
      </c>
      <c r="AE252" s="245" t="s">
        <v>148</v>
      </c>
      <c r="AF252" s="245" t="s">
        <v>148</v>
      </c>
      <c r="AG252" s="245" t="s">
        <v>148</v>
      </c>
      <c r="AH252" s="245" t="s">
        <v>148</v>
      </c>
      <c r="AT252" s="245" t="s">
        <v>157</v>
      </c>
    </row>
    <row r="253" spans="1:46" s="245" customFormat="1" ht="13.8" x14ac:dyDescent="0.25">
      <c r="A253" s="245">
        <v>423442</v>
      </c>
      <c r="B253" s="245" t="s">
        <v>157</v>
      </c>
      <c r="N253" s="245" t="s">
        <v>152</v>
      </c>
      <c r="S253" s="245" t="s">
        <v>152</v>
      </c>
      <c r="X253" s="245" t="s">
        <v>152</v>
      </c>
      <c r="Y253" s="245" t="s">
        <v>148</v>
      </c>
      <c r="Z253" s="245" t="s">
        <v>148</v>
      </c>
      <c r="AA253" s="245" t="s">
        <v>148</v>
      </c>
      <c r="AD253" s="245" t="s">
        <v>148</v>
      </c>
      <c r="AE253" s="245" t="s">
        <v>148</v>
      </c>
      <c r="AF253" s="245" t="s">
        <v>148</v>
      </c>
      <c r="AG253" s="245" t="s">
        <v>148</v>
      </c>
      <c r="AH253" s="245" t="s">
        <v>148</v>
      </c>
      <c r="AT253" s="245" t="s">
        <v>157</v>
      </c>
    </row>
    <row r="254" spans="1:46" s="245" customFormat="1" ht="13.8" x14ac:dyDescent="0.25">
      <c r="A254" s="245">
        <v>423447</v>
      </c>
      <c r="B254" s="245" t="s">
        <v>157</v>
      </c>
      <c r="M254" s="245" t="s">
        <v>1691</v>
      </c>
      <c r="P254" s="245" t="s">
        <v>1691</v>
      </c>
      <c r="Q254" s="245" t="s">
        <v>1691</v>
      </c>
      <c r="V254" s="245" t="s">
        <v>1691</v>
      </c>
      <c r="Y254" s="245" t="s">
        <v>1691</v>
      </c>
      <c r="Z254" s="245" t="s">
        <v>1691</v>
      </c>
      <c r="AA254" s="245" t="s">
        <v>1691</v>
      </c>
      <c r="AB254" s="245" t="s">
        <v>1691</v>
      </c>
      <c r="AC254" s="245" t="s">
        <v>1691</v>
      </c>
      <c r="AD254" s="245" t="s">
        <v>1691</v>
      </c>
      <c r="AE254" s="245" t="s">
        <v>1691</v>
      </c>
      <c r="AF254" s="245" t="s">
        <v>1691</v>
      </c>
      <c r="AG254" s="245" t="s">
        <v>1691</v>
      </c>
      <c r="AH254" s="245" t="s">
        <v>1691</v>
      </c>
      <c r="AS254" s="245" t="s">
        <v>640</v>
      </c>
      <c r="AT254" s="245" t="s">
        <v>157</v>
      </c>
    </row>
    <row r="255" spans="1:46" s="245" customFormat="1" ht="13.8" x14ac:dyDescent="0.25">
      <c r="A255" s="245">
        <v>423450</v>
      </c>
      <c r="B255" s="245" t="s">
        <v>157</v>
      </c>
      <c r="H255" s="245" t="s">
        <v>152</v>
      </c>
      <c r="Q255" s="245" t="s">
        <v>150</v>
      </c>
      <c r="S255" s="245" t="s">
        <v>148</v>
      </c>
      <c r="Y255" s="245" t="s">
        <v>152</v>
      </c>
      <c r="AD255" s="245" t="s">
        <v>150</v>
      </c>
      <c r="AE255" s="245" t="s">
        <v>150</v>
      </c>
      <c r="AG255" s="245" t="s">
        <v>150</v>
      </c>
      <c r="AH255" s="245" t="s">
        <v>150</v>
      </c>
      <c r="AT255" s="245" t="s">
        <v>157</v>
      </c>
    </row>
    <row r="256" spans="1:46" s="245" customFormat="1" ht="13.8" x14ac:dyDescent="0.25">
      <c r="A256" s="245">
        <v>423453</v>
      </c>
      <c r="B256" s="245" t="s">
        <v>157</v>
      </c>
      <c r="S256" s="245" t="s">
        <v>1691</v>
      </c>
      <c r="T256" s="245" t="s">
        <v>1691</v>
      </c>
      <c r="AD256" s="245" t="s">
        <v>1691</v>
      </c>
      <c r="AE256" s="245" t="s">
        <v>1691</v>
      </c>
      <c r="AF256" s="245" t="s">
        <v>1691</v>
      </c>
      <c r="AS256" s="245" t="s">
        <v>657</v>
      </c>
      <c r="AT256" s="245" t="s">
        <v>157</v>
      </c>
    </row>
    <row r="257" spans="1:65" s="245" customFormat="1" ht="13.8" x14ac:dyDescent="0.25">
      <c r="A257" s="245">
        <v>423459</v>
      </c>
      <c r="B257" s="245" t="s">
        <v>157</v>
      </c>
      <c r="E257" s="245" t="s">
        <v>152</v>
      </c>
      <c r="K257" s="245" t="s">
        <v>152</v>
      </c>
      <c r="U257" s="245" t="s">
        <v>148</v>
      </c>
      <c r="W257" s="245" t="s">
        <v>152</v>
      </c>
      <c r="Z257" s="245" t="s">
        <v>150</v>
      </c>
      <c r="AD257" s="245" t="s">
        <v>152</v>
      </c>
      <c r="AG257" s="245" t="s">
        <v>152</v>
      </c>
      <c r="AT257" s="245" t="s">
        <v>157</v>
      </c>
    </row>
    <row r="258" spans="1:65" s="245" customFormat="1" ht="13.8" x14ac:dyDescent="0.25">
      <c r="A258" s="245">
        <v>423478</v>
      </c>
      <c r="B258" s="245" t="s">
        <v>157</v>
      </c>
      <c r="R258" s="245" t="s">
        <v>152</v>
      </c>
      <c r="S258" s="245" t="s">
        <v>152</v>
      </c>
      <c r="U258" s="245" t="s">
        <v>152</v>
      </c>
      <c r="Z258" s="245" t="s">
        <v>152</v>
      </c>
      <c r="AA258" s="245" t="s">
        <v>152</v>
      </c>
      <c r="AD258" s="245" t="s">
        <v>150</v>
      </c>
      <c r="AE258" s="245" t="s">
        <v>148</v>
      </c>
      <c r="AF258" s="245" t="s">
        <v>150</v>
      </c>
      <c r="AG258" s="245" t="s">
        <v>150</v>
      </c>
      <c r="AT258" s="245" t="s">
        <v>157</v>
      </c>
    </row>
    <row r="259" spans="1:65" s="245" customFormat="1" ht="13.8" x14ac:dyDescent="0.25">
      <c r="A259" s="245">
        <v>423661</v>
      </c>
      <c r="B259" s="245" t="s">
        <v>157</v>
      </c>
      <c r="K259" s="245" t="s">
        <v>152</v>
      </c>
      <c r="N259" s="245" t="s">
        <v>150</v>
      </c>
      <c r="U259" s="245" t="s">
        <v>152</v>
      </c>
      <c r="W259" s="245" t="s">
        <v>150</v>
      </c>
      <c r="X259" s="245" t="s">
        <v>152</v>
      </c>
      <c r="Y259" s="245" t="s">
        <v>148</v>
      </c>
      <c r="Z259" s="245" t="s">
        <v>148</v>
      </c>
      <c r="AA259" s="245" t="s">
        <v>148</v>
      </c>
      <c r="AB259" s="245" t="s">
        <v>148</v>
      </c>
      <c r="AC259" s="245" t="s">
        <v>148</v>
      </c>
      <c r="AD259" s="245" t="s">
        <v>148</v>
      </c>
      <c r="AE259" s="245" t="s">
        <v>148</v>
      </c>
      <c r="AF259" s="245" t="s">
        <v>148</v>
      </c>
      <c r="AG259" s="245" t="s">
        <v>148</v>
      </c>
      <c r="AH259" s="245" t="s">
        <v>148</v>
      </c>
      <c r="AT259" s="245" t="s">
        <v>157</v>
      </c>
      <c r="BM259" s="237"/>
    </row>
    <row r="260" spans="1:65" s="245" customFormat="1" ht="13.8" x14ac:dyDescent="0.25">
      <c r="A260" s="245">
        <v>423666</v>
      </c>
      <c r="B260" s="245" t="s">
        <v>157</v>
      </c>
      <c r="N260" s="245" t="s">
        <v>1691</v>
      </c>
      <c r="R260" s="245" t="s">
        <v>1691</v>
      </c>
      <c r="W260" s="245" t="s">
        <v>1691</v>
      </c>
      <c r="X260" s="245" t="s">
        <v>1691</v>
      </c>
      <c r="Z260" s="245" t="s">
        <v>1691</v>
      </c>
      <c r="AA260" s="245" t="s">
        <v>1691</v>
      </c>
      <c r="AB260" s="245" t="s">
        <v>1691</v>
      </c>
      <c r="AC260" s="245" t="s">
        <v>1691</v>
      </c>
      <c r="AE260" s="245" t="s">
        <v>1691</v>
      </c>
      <c r="AF260" s="245" t="s">
        <v>1691</v>
      </c>
      <c r="AH260" s="245" t="s">
        <v>1691</v>
      </c>
      <c r="AS260" s="245" t="s">
        <v>641</v>
      </c>
      <c r="AT260" s="245" t="s">
        <v>157</v>
      </c>
    </row>
    <row r="261" spans="1:65" s="245" customFormat="1" ht="13.8" x14ac:dyDescent="0.25">
      <c r="A261" s="245">
        <v>423676</v>
      </c>
      <c r="B261" s="245" t="s">
        <v>157</v>
      </c>
      <c r="I261" s="245" t="s">
        <v>1691</v>
      </c>
      <c r="P261" s="245" t="s">
        <v>1691</v>
      </c>
      <c r="Q261" s="245" t="s">
        <v>1691</v>
      </c>
      <c r="R261" s="245" t="s">
        <v>1691</v>
      </c>
      <c r="Y261" s="245" t="s">
        <v>1691</v>
      </c>
      <c r="Z261" s="245" t="s">
        <v>1691</v>
      </c>
      <c r="AA261" s="245" t="s">
        <v>1691</v>
      </c>
      <c r="AB261" s="245" t="s">
        <v>1691</v>
      </c>
      <c r="AC261" s="245" t="s">
        <v>1691</v>
      </c>
      <c r="AD261" s="245" t="s">
        <v>1691</v>
      </c>
      <c r="AE261" s="245" t="s">
        <v>1691</v>
      </c>
      <c r="AF261" s="245" t="s">
        <v>1691</v>
      </c>
      <c r="AG261" s="245" t="s">
        <v>1691</v>
      </c>
      <c r="AH261" s="245" t="s">
        <v>1691</v>
      </c>
      <c r="AS261" s="245" t="s">
        <v>1701</v>
      </c>
      <c r="AT261" s="245" t="s">
        <v>157</v>
      </c>
    </row>
    <row r="262" spans="1:65" s="245" customFormat="1" ht="13.8" x14ac:dyDescent="0.25">
      <c r="A262" s="245">
        <v>423713</v>
      </c>
      <c r="B262" s="245" t="s">
        <v>157</v>
      </c>
      <c r="Y262" s="245" t="s">
        <v>1691</v>
      </c>
      <c r="AD262" s="245" t="s">
        <v>1691</v>
      </c>
      <c r="AE262" s="245" t="s">
        <v>1691</v>
      </c>
      <c r="AF262" s="245" t="s">
        <v>1691</v>
      </c>
      <c r="AG262" s="245" t="s">
        <v>1691</v>
      </c>
      <c r="AH262" s="245" t="s">
        <v>1691</v>
      </c>
      <c r="AS262" s="245" t="s">
        <v>657</v>
      </c>
      <c r="AT262" s="245" t="s">
        <v>682</v>
      </c>
    </row>
    <row r="263" spans="1:65" s="245" customFormat="1" ht="13.8" x14ac:dyDescent="0.25">
      <c r="A263" s="245">
        <v>423718</v>
      </c>
      <c r="B263" s="245" t="s">
        <v>157</v>
      </c>
      <c r="J263" s="245" t="s">
        <v>152</v>
      </c>
      <c r="Q263" s="245" t="s">
        <v>152</v>
      </c>
      <c r="W263" s="245" t="s">
        <v>152</v>
      </c>
      <c r="Y263" s="245" t="s">
        <v>150</v>
      </c>
      <c r="Z263" s="245" t="s">
        <v>148</v>
      </c>
      <c r="AA263" s="245" t="s">
        <v>150</v>
      </c>
      <c r="AB263" s="245" t="s">
        <v>150</v>
      </c>
      <c r="AC263" s="245" t="s">
        <v>148</v>
      </c>
      <c r="AD263" s="245" t="s">
        <v>148</v>
      </c>
      <c r="AE263" s="245" t="s">
        <v>148</v>
      </c>
      <c r="AF263" s="245" t="s">
        <v>148</v>
      </c>
      <c r="AG263" s="245" t="s">
        <v>148</v>
      </c>
      <c r="AH263" s="245" t="s">
        <v>148</v>
      </c>
      <c r="AT263" s="245" t="s">
        <v>157</v>
      </c>
    </row>
    <row r="264" spans="1:65" s="245" customFormat="1" ht="13.8" x14ac:dyDescent="0.25">
      <c r="A264" s="245">
        <v>423778</v>
      </c>
      <c r="B264" s="245" t="s">
        <v>157</v>
      </c>
      <c r="G264" s="245" t="s">
        <v>152</v>
      </c>
      <c r="Q264" s="245" t="s">
        <v>152</v>
      </c>
      <c r="R264" s="245" t="s">
        <v>150</v>
      </c>
      <c r="Z264" s="245" t="s">
        <v>148</v>
      </c>
      <c r="AB264" s="245" t="s">
        <v>152</v>
      </c>
      <c r="AE264" s="245" t="s">
        <v>148</v>
      </c>
      <c r="AG264" s="245" t="s">
        <v>152</v>
      </c>
      <c r="AH264" s="245" t="s">
        <v>152</v>
      </c>
      <c r="AT264" s="245" t="s">
        <v>157</v>
      </c>
    </row>
    <row r="265" spans="1:65" s="245" customFormat="1" ht="13.8" x14ac:dyDescent="0.25">
      <c r="A265" s="245">
        <v>423779</v>
      </c>
      <c r="B265" s="245" t="s">
        <v>157</v>
      </c>
      <c r="E265" s="245" t="s">
        <v>152</v>
      </c>
      <c r="Q265" s="245" t="s">
        <v>152</v>
      </c>
      <c r="V265" s="245" t="s">
        <v>152</v>
      </c>
      <c r="W265" s="245" t="s">
        <v>152</v>
      </c>
      <c r="Y265" s="245" t="s">
        <v>148</v>
      </c>
      <c r="Z265" s="245" t="s">
        <v>148</v>
      </c>
      <c r="AA265" s="245" t="s">
        <v>148</v>
      </c>
      <c r="AB265" s="245" t="s">
        <v>148</v>
      </c>
      <c r="AC265" s="245" t="s">
        <v>148</v>
      </c>
      <c r="AD265" s="245" t="s">
        <v>150</v>
      </c>
      <c r="AE265" s="245" t="s">
        <v>148</v>
      </c>
      <c r="AF265" s="245" t="s">
        <v>148</v>
      </c>
      <c r="AG265" s="245" t="s">
        <v>150</v>
      </c>
      <c r="AH265" s="245" t="s">
        <v>150</v>
      </c>
      <c r="AT265" s="245" t="s">
        <v>157</v>
      </c>
    </row>
    <row r="266" spans="1:65" s="245" customFormat="1" ht="13.8" x14ac:dyDescent="0.25">
      <c r="A266" s="245">
        <v>423790</v>
      </c>
      <c r="B266" s="245" t="s">
        <v>157</v>
      </c>
      <c r="R266" s="245" t="s">
        <v>1691</v>
      </c>
      <c r="S266" s="245" t="s">
        <v>1691</v>
      </c>
      <c r="T266" s="245" t="s">
        <v>1691</v>
      </c>
      <c r="V266" s="245" t="s">
        <v>1691</v>
      </c>
      <c r="Z266" s="245" t="s">
        <v>1691</v>
      </c>
      <c r="AA266" s="245" t="s">
        <v>1691</v>
      </c>
      <c r="AB266" s="245" t="s">
        <v>1691</v>
      </c>
      <c r="AC266" s="245" t="s">
        <v>1691</v>
      </c>
      <c r="AD266" s="245" t="s">
        <v>1691</v>
      </c>
      <c r="AE266" s="245" t="s">
        <v>1691</v>
      </c>
      <c r="AF266" s="245" t="s">
        <v>1691</v>
      </c>
      <c r="AG266" s="245" t="s">
        <v>1691</v>
      </c>
      <c r="AH266" s="245" t="s">
        <v>1691</v>
      </c>
      <c r="AS266" s="245" t="s">
        <v>657</v>
      </c>
      <c r="AT266" s="245" t="s">
        <v>157</v>
      </c>
    </row>
    <row r="267" spans="1:65" s="245" customFormat="1" ht="13.8" x14ac:dyDescent="0.25">
      <c r="A267" s="245">
        <v>423827</v>
      </c>
      <c r="B267" s="245" t="s">
        <v>157</v>
      </c>
      <c r="E267" s="245" t="s">
        <v>152</v>
      </c>
      <c r="P267" s="245" t="s">
        <v>152</v>
      </c>
      <c r="Q267" s="245" t="s">
        <v>152</v>
      </c>
      <c r="T267" s="245" t="s">
        <v>152</v>
      </c>
      <c r="W267" s="245" t="s">
        <v>152</v>
      </c>
      <c r="Y267" s="245" t="s">
        <v>148</v>
      </c>
      <c r="Z267" s="245" t="s">
        <v>148</v>
      </c>
      <c r="AA267" s="245" t="s">
        <v>148</v>
      </c>
      <c r="AB267" s="245" t="s">
        <v>148</v>
      </c>
      <c r="AC267" s="245" t="s">
        <v>148</v>
      </c>
      <c r="AD267" s="245" t="s">
        <v>148</v>
      </c>
      <c r="AE267" s="245" t="s">
        <v>148</v>
      </c>
      <c r="AF267" s="245" t="s">
        <v>148</v>
      </c>
      <c r="AG267" s="245" t="s">
        <v>148</v>
      </c>
      <c r="AH267" s="245" t="s">
        <v>148</v>
      </c>
      <c r="AT267" s="245" t="s">
        <v>157</v>
      </c>
      <c r="BM267" s="237"/>
    </row>
    <row r="268" spans="1:65" s="245" customFormat="1" ht="13.8" x14ac:dyDescent="0.25">
      <c r="A268" s="245">
        <v>423840</v>
      </c>
      <c r="B268" s="245" t="s">
        <v>157</v>
      </c>
      <c r="P268" s="245" t="s">
        <v>152</v>
      </c>
      <c r="Q268" s="245" t="s">
        <v>152</v>
      </c>
      <c r="V268" s="245" t="s">
        <v>152</v>
      </c>
      <c r="X268" s="245" t="s">
        <v>152</v>
      </c>
      <c r="AE268" s="245" t="s">
        <v>148</v>
      </c>
      <c r="AF268" s="245" t="s">
        <v>148</v>
      </c>
      <c r="AG268" s="245" t="s">
        <v>152</v>
      </c>
      <c r="AT268" s="245" t="s">
        <v>157</v>
      </c>
    </row>
    <row r="269" spans="1:65" s="245" customFormat="1" ht="13.8" x14ac:dyDescent="0.25">
      <c r="A269" s="245">
        <v>423890</v>
      </c>
      <c r="B269" s="245" t="s">
        <v>157</v>
      </c>
      <c r="P269" s="245" t="s">
        <v>152</v>
      </c>
      <c r="Q269" s="245" t="s">
        <v>150</v>
      </c>
      <c r="V269" s="245" t="s">
        <v>152</v>
      </c>
      <c r="X269" s="245" t="s">
        <v>152</v>
      </c>
      <c r="Y269" s="245" t="s">
        <v>148</v>
      </c>
      <c r="Z269" s="245" t="s">
        <v>150</v>
      </c>
      <c r="AA269" s="245" t="s">
        <v>148</v>
      </c>
      <c r="AB269" s="245" t="s">
        <v>150</v>
      </c>
      <c r="AC269" s="245" t="s">
        <v>148</v>
      </c>
      <c r="AD269" s="245" t="s">
        <v>148</v>
      </c>
      <c r="AE269" s="245" t="s">
        <v>148</v>
      </c>
      <c r="AF269" s="245" t="s">
        <v>148</v>
      </c>
      <c r="AG269" s="245" t="s">
        <v>148</v>
      </c>
      <c r="AH269" s="245" t="s">
        <v>148</v>
      </c>
      <c r="AT269" s="245" t="s">
        <v>157</v>
      </c>
    </row>
    <row r="270" spans="1:65" s="245" customFormat="1" ht="13.8" x14ac:dyDescent="0.25">
      <c r="A270" s="245">
        <v>423896</v>
      </c>
      <c r="B270" s="245" t="s">
        <v>157</v>
      </c>
      <c r="K270" s="245" t="s">
        <v>1691</v>
      </c>
      <c r="R270" s="245" t="s">
        <v>1691</v>
      </c>
      <c r="S270" s="245" t="s">
        <v>1691</v>
      </c>
      <c r="U270" s="245" t="s">
        <v>1691</v>
      </c>
      <c r="Y270" s="245" t="s">
        <v>1691</v>
      </c>
      <c r="Z270" s="245" t="s">
        <v>1691</v>
      </c>
      <c r="AA270" s="245" t="s">
        <v>1691</v>
      </c>
      <c r="AB270" s="245" t="s">
        <v>1691</v>
      </c>
      <c r="AC270" s="245" t="s">
        <v>1691</v>
      </c>
      <c r="AD270" s="245" t="s">
        <v>1691</v>
      </c>
      <c r="AE270" s="245" t="s">
        <v>1691</v>
      </c>
      <c r="AF270" s="245" t="s">
        <v>1691</v>
      </c>
      <c r="AG270" s="245" t="s">
        <v>1691</v>
      </c>
      <c r="AH270" s="245" t="s">
        <v>1691</v>
      </c>
      <c r="AS270" s="245" t="s">
        <v>657</v>
      </c>
      <c r="AT270" s="245" t="s">
        <v>157</v>
      </c>
    </row>
    <row r="271" spans="1:65" s="245" customFormat="1" ht="13.8" x14ac:dyDescent="0.25">
      <c r="A271" s="245">
        <v>423901</v>
      </c>
      <c r="B271" s="245" t="s">
        <v>157</v>
      </c>
      <c r="I271" s="245" t="s">
        <v>1691</v>
      </c>
      <c r="Y271" s="245" t="s">
        <v>1691</v>
      </c>
      <c r="AA271" s="245" t="s">
        <v>1691</v>
      </c>
      <c r="AB271" s="245" t="s">
        <v>1691</v>
      </c>
      <c r="AE271" s="245" t="s">
        <v>1691</v>
      </c>
      <c r="AF271" s="245" t="s">
        <v>1691</v>
      </c>
      <c r="AG271" s="245" t="s">
        <v>1691</v>
      </c>
      <c r="AS271" s="245" t="s">
        <v>667</v>
      </c>
      <c r="AT271" s="245" t="s">
        <v>157</v>
      </c>
    </row>
    <row r="272" spans="1:65" s="245" customFormat="1" ht="13.8" x14ac:dyDescent="0.25">
      <c r="A272" s="245">
        <v>423946</v>
      </c>
      <c r="B272" s="245" t="s">
        <v>157</v>
      </c>
      <c r="C272" s="245" t="s">
        <v>1691</v>
      </c>
      <c r="Y272" s="245" t="s">
        <v>1691</v>
      </c>
      <c r="Z272" s="245" t="s">
        <v>1691</v>
      </c>
      <c r="AA272" s="245" t="s">
        <v>1691</v>
      </c>
      <c r="AB272" s="245" t="s">
        <v>1691</v>
      </c>
      <c r="AC272" s="245" t="s">
        <v>1691</v>
      </c>
      <c r="AD272" s="245" t="s">
        <v>1691</v>
      </c>
      <c r="AE272" s="245" t="s">
        <v>1691</v>
      </c>
      <c r="AF272" s="245" t="s">
        <v>1691</v>
      </c>
      <c r="AG272" s="245" t="s">
        <v>1691</v>
      </c>
      <c r="AS272" s="245" t="s">
        <v>1693</v>
      </c>
      <c r="AT272" s="245" t="s">
        <v>157</v>
      </c>
    </row>
    <row r="273" spans="1:65" s="245" customFormat="1" ht="13.8" x14ac:dyDescent="0.25">
      <c r="A273" s="245">
        <v>423948</v>
      </c>
      <c r="B273" s="245" t="s">
        <v>157</v>
      </c>
      <c r="P273" s="245" t="s">
        <v>152</v>
      </c>
      <c r="Q273" s="245" t="s">
        <v>152</v>
      </c>
      <c r="R273" s="245" t="s">
        <v>152</v>
      </c>
      <c r="AF273" s="245" t="s">
        <v>152</v>
      </c>
      <c r="AG273" s="245" t="s">
        <v>152</v>
      </c>
      <c r="AT273" s="245" t="s">
        <v>157</v>
      </c>
    </row>
    <row r="274" spans="1:65" s="245" customFormat="1" ht="13.8" x14ac:dyDescent="0.25">
      <c r="A274" s="245">
        <v>423964</v>
      </c>
      <c r="B274" s="245" t="s">
        <v>157</v>
      </c>
      <c r="T274" s="245" t="s">
        <v>1691</v>
      </c>
      <c r="U274" s="245" t="s">
        <v>1691</v>
      </c>
      <c r="W274" s="245" t="s">
        <v>1691</v>
      </c>
      <c r="AD274" s="245" t="s">
        <v>1691</v>
      </c>
      <c r="AE274" s="245" t="s">
        <v>1691</v>
      </c>
      <c r="AF274" s="245" t="s">
        <v>1691</v>
      </c>
      <c r="AG274" s="245" t="s">
        <v>1691</v>
      </c>
      <c r="AS274" s="245" t="s">
        <v>641</v>
      </c>
      <c r="AT274" s="245" t="s">
        <v>682</v>
      </c>
    </row>
    <row r="275" spans="1:65" s="245" customFormat="1" ht="13.8" x14ac:dyDescent="0.25">
      <c r="A275" s="245">
        <v>423976</v>
      </c>
      <c r="B275" s="245" t="s">
        <v>157</v>
      </c>
      <c r="L275" s="245" t="s">
        <v>1691</v>
      </c>
      <c r="R275" s="245" t="s">
        <v>1691</v>
      </c>
      <c r="S275" s="245" t="s">
        <v>1691</v>
      </c>
      <c r="V275" s="245" t="s">
        <v>1691</v>
      </c>
      <c r="Z275" s="245" t="s">
        <v>1691</v>
      </c>
      <c r="AD275" s="245" t="s">
        <v>1691</v>
      </c>
      <c r="AE275" s="245" t="s">
        <v>1691</v>
      </c>
      <c r="AF275" s="245" t="s">
        <v>1691</v>
      </c>
      <c r="AG275" s="245" t="s">
        <v>1691</v>
      </c>
      <c r="AH275" s="245" t="s">
        <v>1691</v>
      </c>
      <c r="AS275" s="245" t="s">
        <v>657</v>
      </c>
      <c r="AT275" s="245" t="s">
        <v>682</v>
      </c>
    </row>
    <row r="276" spans="1:65" s="245" customFormat="1" ht="13.8" x14ac:dyDescent="0.25">
      <c r="A276" s="245">
        <v>423979</v>
      </c>
      <c r="B276" s="245" t="s">
        <v>157</v>
      </c>
      <c r="N276" s="245" t="s">
        <v>152</v>
      </c>
      <c r="P276" s="245" t="s">
        <v>152</v>
      </c>
      <c r="R276" s="245" t="s">
        <v>152</v>
      </c>
      <c r="S276" s="245" t="s">
        <v>152</v>
      </c>
      <c r="Y276" s="245" t="s">
        <v>150</v>
      </c>
      <c r="Z276" s="245" t="s">
        <v>148</v>
      </c>
      <c r="AA276" s="245" t="s">
        <v>150</v>
      </c>
      <c r="AB276" s="245" t="s">
        <v>150</v>
      </c>
      <c r="AD276" s="245" t="s">
        <v>148</v>
      </c>
      <c r="AE276" s="245" t="s">
        <v>148</v>
      </c>
      <c r="AF276" s="245" t="s">
        <v>148</v>
      </c>
      <c r="AG276" s="245" t="s">
        <v>148</v>
      </c>
      <c r="AH276" s="245" t="s">
        <v>148</v>
      </c>
      <c r="AT276" s="245" t="s">
        <v>157</v>
      </c>
    </row>
    <row r="277" spans="1:65" s="245" customFormat="1" ht="13.8" x14ac:dyDescent="0.25">
      <c r="A277" s="245">
        <v>423980</v>
      </c>
      <c r="B277" s="245" t="s">
        <v>157</v>
      </c>
      <c r="K277" s="245" t="s">
        <v>1691</v>
      </c>
      <c r="N277" s="245" t="s">
        <v>1691</v>
      </c>
      <c r="Y277" s="245" t="s">
        <v>1691</v>
      </c>
      <c r="AA277" s="245" t="s">
        <v>1691</v>
      </c>
      <c r="AB277" s="245" t="s">
        <v>1691</v>
      </c>
      <c r="AF277" s="245" t="s">
        <v>1691</v>
      </c>
      <c r="AG277" s="245" t="s">
        <v>1691</v>
      </c>
      <c r="AH277" s="245" t="s">
        <v>1691</v>
      </c>
      <c r="AS277" s="245" t="s">
        <v>1701</v>
      </c>
      <c r="AT277" s="245" t="s">
        <v>157</v>
      </c>
    </row>
    <row r="278" spans="1:65" s="245" customFormat="1" ht="13.8" x14ac:dyDescent="0.25">
      <c r="A278" s="245">
        <v>424010</v>
      </c>
      <c r="B278" s="245" t="s">
        <v>157</v>
      </c>
      <c r="H278" s="245" t="s">
        <v>1691</v>
      </c>
      <c r="K278" s="245" t="s">
        <v>1691</v>
      </c>
      <c r="L278" s="245" t="s">
        <v>1691</v>
      </c>
      <c r="R278" s="245" t="s">
        <v>1691</v>
      </c>
      <c r="V278" s="245" t="s">
        <v>1691</v>
      </c>
      <c r="Y278" s="245" t="s">
        <v>1691</v>
      </c>
      <c r="Z278" s="245" t="s">
        <v>1691</v>
      </c>
      <c r="AA278" s="245" t="s">
        <v>1691</v>
      </c>
      <c r="AB278" s="245" t="s">
        <v>1691</v>
      </c>
      <c r="AC278" s="245" t="s">
        <v>1691</v>
      </c>
      <c r="AD278" s="245" t="s">
        <v>1691</v>
      </c>
      <c r="AE278" s="245" t="s">
        <v>1691</v>
      </c>
      <c r="AF278" s="245" t="s">
        <v>1691</v>
      </c>
      <c r="AG278" s="245" t="s">
        <v>1691</v>
      </c>
      <c r="AH278" s="245" t="s">
        <v>1691</v>
      </c>
      <c r="AS278" s="245" t="s">
        <v>640</v>
      </c>
      <c r="AT278" s="245" t="s">
        <v>157</v>
      </c>
      <c r="BM278" s="237"/>
    </row>
    <row r="279" spans="1:65" s="245" customFormat="1" ht="13.8" x14ac:dyDescent="0.25">
      <c r="A279" s="245">
        <v>424016</v>
      </c>
      <c r="B279" s="245" t="s">
        <v>157</v>
      </c>
      <c r="Q279" s="245" t="s">
        <v>1691</v>
      </c>
      <c r="R279" s="245" t="s">
        <v>1691</v>
      </c>
      <c r="Z279" s="245" t="s">
        <v>1691</v>
      </c>
      <c r="AD279" s="245" t="s">
        <v>1691</v>
      </c>
      <c r="AE279" s="245" t="s">
        <v>1691</v>
      </c>
      <c r="AF279" s="245" t="s">
        <v>1691</v>
      </c>
      <c r="AG279" s="245" t="s">
        <v>1691</v>
      </c>
      <c r="AH279" s="245" t="s">
        <v>1691</v>
      </c>
      <c r="AS279" s="245" t="s">
        <v>676</v>
      </c>
      <c r="AT279" s="245" t="s">
        <v>682</v>
      </c>
    </row>
    <row r="280" spans="1:65" s="245" customFormat="1" ht="13.8" x14ac:dyDescent="0.25">
      <c r="A280" s="245">
        <v>424032</v>
      </c>
      <c r="B280" s="245" t="s">
        <v>157</v>
      </c>
      <c r="E280" s="245" t="s">
        <v>152</v>
      </c>
      <c r="P280" s="245" t="s">
        <v>152</v>
      </c>
      <c r="T280" s="245" t="s">
        <v>152</v>
      </c>
      <c r="Z280" s="245" t="s">
        <v>150</v>
      </c>
      <c r="AB280" s="245" t="s">
        <v>152</v>
      </c>
      <c r="AD280" s="245" t="s">
        <v>150</v>
      </c>
      <c r="AE280" s="245" t="s">
        <v>150</v>
      </c>
      <c r="AF280" s="245" t="s">
        <v>148</v>
      </c>
      <c r="AG280" s="245" t="s">
        <v>148</v>
      </c>
      <c r="AT280" s="245" t="s">
        <v>157</v>
      </c>
    </row>
    <row r="281" spans="1:65" s="245" customFormat="1" ht="13.8" x14ac:dyDescent="0.25">
      <c r="A281" s="245">
        <v>424042</v>
      </c>
      <c r="B281" s="245" t="s">
        <v>157</v>
      </c>
      <c r="J281" s="245" t="s">
        <v>1691</v>
      </c>
      <c r="L281" s="245" t="s">
        <v>1691</v>
      </c>
      <c r="R281" s="245" t="s">
        <v>1691</v>
      </c>
      <c r="AA281" s="245" t="s">
        <v>1691</v>
      </c>
      <c r="AD281" s="245" t="s">
        <v>1691</v>
      </c>
      <c r="AE281" s="245" t="s">
        <v>1691</v>
      </c>
      <c r="AF281" s="245" t="s">
        <v>1691</v>
      </c>
      <c r="AS281" s="245" t="s">
        <v>1701</v>
      </c>
      <c r="AT281" s="245" t="s">
        <v>157</v>
      </c>
    </row>
    <row r="282" spans="1:65" s="245" customFormat="1" ht="13.8" x14ac:dyDescent="0.25">
      <c r="A282" s="245">
        <v>424057</v>
      </c>
      <c r="B282" s="245" t="s">
        <v>157</v>
      </c>
      <c r="M282" s="245" t="s">
        <v>150</v>
      </c>
      <c r="Q282" s="245" t="s">
        <v>148</v>
      </c>
      <c r="V282" s="245" t="s">
        <v>150</v>
      </c>
      <c r="AD282" s="245" t="s">
        <v>148</v>
      </c>
      <c r="AE282" s="245" t="s">
        <v>148</v>
      </c>
      <c r="AF282" s="245" t="s">
        <v>150</v>
      </c>
      <c r="AG282" s="245" t="s">
        <v>150</v>
      </c>
      <c r="AH282" s="245" t="s">
        <v>150</v>
      </c>
      <c r="AT282" s="245" t="s">
        <v>157</v>
      </c>
    </row>
    <row r="283" spans="1:65" s="245" customFormat="1" ht="13.8" x14ac:dyDescent="0.25">
      <c r="A283" s="245">
        <v>424073</v>
      </c>
      <c r="B283" s="245" t="s">
        <v>157</v>
      </c>
      <c r="Q283" s="245" t="s">
        <v>1691</v>
      </c>
      <c r="U283" s="245" t="s">
        <v>1691</v>
      </c>
      <c r="Z283" s="245" t="s">
        <v>1691</v>
      </c>
      <c r="AB283" s="245" t="s">
        <v>1691</v>
      </c>
      <c r="AC283" s="245" t="s">
        <v>1691</v>
      </c>
      <c r="AE283" s="245" t="s">
        <v>1691</v>
      </c>
      <c r="AF283" s="245" t="s">
        <v>1691</v>
      </c>
      <c r="AG283" s="245" t="s">
        <v>1691</v>
      </c>
      <c r="AH283" s="245" t="s">
        <v>1691</v>
      </c>
      <c r="AS283" s="245" t="s">
        <v>642</v>
      </c>
      <c r="AT283" s="245" t="s">
        <v>157</v>
      </c>
    </row>
    <row r="284" spans="1:65" s="245" customFormat="1" ht="13.8" x14ac:dyDescent="0.25">
      <c r="A284" s="245">
        <v>424169</v>
      </c>
      <c r="B284" s="245" t="s">
        <v>157</v>
      </c>
      <c r="P284" s="245" t="s">
        <v>152</v>
      </c>
      <c r="Y284" s="245" t="s">
        <v>152</v>
      </c>
      <c r="AD284" s="245" t="s">
        <v>148</v>
      </c>
      <c r="AE284" s="245" t="s">
        <v>148</v>
      </c>
      <c r="AF284" s="245" t="s">
        <v>150</v>
      </c>
      <c r="AG284" s="245" t="s">
        <v>148</v>
      </c>
      <c r="AT284" s="245" t="s">
        <v>157</v>
      </c>
    </row>
    <row r="285" spans="1:65" s="245" customFormat="1" ht="13.8" x14ac:dyDescent="0.25">
      <c r="A285" s="245">
        <v>424175</v>
      </c>
      <c r="B285" s="245" t="s">
        <v>157</v>
      </c>
      <c r="K285" s="245" t="s">
        <v>152</v>
      </c>
      <c r="P285" s="245" t="s">
        <v>152</v>
      </c>
      <c r="W285" s="245" t="s">
        <v>152</v>
      </c>
      <c r="Y285" s="245" t="s">
        <v>150</v>
      </c>
      <c r="AB285" s="245" t="s">
        <v>150</v>
      </c>
      <c r="AC285" s="245" t="s">
        <v>148</v>
      </c>
      <c r="AD285" s="245" t="s">
        <v>148</v>
      </c>
      <c r="AF285" s="245" t="s">
        <v>148</v>
      </c>
      <c r="AG285" s="245" t="s">
        <v>148</v>
      </c>
      <c r="AH285" s="245" t="s">
        <v>150</v>
      </c>
      <c r="AT285" s="245" t="s">
        <v>157</v>
      </c>
    </row>
    <row r="286" spans="1:65" s="245" customFormat="1" ht="13.8" x14ac:dyDescent="0.25">
      <c r="A286" s="245">
        <v>424186</v>
      </c>
      <c r="B286" s="245" t="s">
        <v>157</v>
      </c>
      <c r="Y286" s="245" t="s">
        <v>1691</v>
      </c>
      <c r="AD286" s="245" t="s">
        <v>1691</v>
      </c>
      <c r="AF286" s="245" t="s">
        <v>1691</v>
      </c>
      <c r="AG286" s="245" t="s">
        <v>1691</v>
      </c>
      <c r="AH286" s="245" t="s">
        <v>1691</v>
      </c>
      <c r="AS286" s="245" t="s">
        <v>1693</v>
      </c>
      <c r="AT286" s="245" t="s">
        <v>157</v>
      </c>
    </row>
    <row r="287" spans="1:65" s="245" customFormat="1" ht="13.8" x14ac:dyDescent="0.25">
      <c r="A287" s="245">
        <v>424209</v>
      </c>
      <c r="B287" s="245" t="s">
        <v>157</v>
      </c>
      <c r="E287" s="245" t="s">
        <v>1691</v>
      </c>
      <c r="Q287" s="245" t="s">
        <v>1691</v>
      </c>
      <c r="T287" s="245" t="s">
        <v>1691</v>
      </c>
      <c r="AE287" s="245" t="s">
        <v>1691</v>
      </c>
      <c r="AF287" s="245" t="s">
        <v>1691</v>
      </c>
      <c r="AG287" s="245" t="s">
        <v>1691</v>
      </c>
      <c r="AS287" s="245" t="s">
        <v>657</v>
      </c>
      <c r="AT287" s="245" t="s">
        <v>157</v>
      </c>
    </row>
    <row r="288" spans="1:65" s="245" customFormat="1" ht="13.8" x14ac:dyDescent="0.25">
      <c r="A288" s="245">
        <v>424212</v>
      </c>
      <c r="B288" s="245" t="s">
        <v>157</v>
      </c>
      <c r="I288" s="245" t="s">
        <v>1691</v>
      </c>
      <c r="P288" s="245" t="s">
        <v>1691</v>
      </c>
      <c r="T288" s="245" t="s">
        <v>1691</v>
      </c>
      <c r="Y288" s="245" t="s">
        <v>1691</v>
      </c>
      <c r="Z288" s="245" t="s">
        <v>1691</v>
      </c>
      <c r="AA288" s="245" t="s">
        <v>1691</v>
      </c>
      <c r="AB288" s="245" t="s">
        <v>1691</v>
      </c>
      <c r="AC288" s="245" t="s">
        <v>1691</v>
      </c>
      <c r="AD288" s="245" t="s">
        <v>1691</v>
      </c>
      <c r="AE288" s="245" t="s">
        <v>1691</v>
      </c>
      <c r="AF288" s="245" t="s">
        <v>1691</v>
      </c>
      <c r="AG288" s="245" t="s">
        <v>1691</v>
      </c>
      <c r="AH288" s="245" t="s">
        <v>1691</v>
      </c>
      <c r="AS288" s="245" t="s">
        <v>1701</v>
      </c>
      <c r="AT288" s="245" t="s">
        <v>157</v>
      </c>
    </row>
    <row r="289" spans="1:46" s="245" customFormat="1" ht="13.8" x14ac:dyDescent="0.25">
      <c r="A289" s="245">
        <v>424238</v>
      </c>
      <c r="B289" s="245" t="s">
        <v>157</v>
      </c>
      <c r="L289" s="245" t="s">
        <v>1691</v>
      </c>
      <c r="Q289" s="245" t="s">
        <v>1691</v>
      </c>
      <c r="R289" s="245" t="s">
        <v>1691</v>
      </c>
      <c r="X289" s="245" t="s">
        <v>1691</v>
      </c>
      <c r="Y289" s="245" t="s">
        <v>1691</v>
      </c>
      <c r="AB289" s="245" t="s">
        <v>1691</v>
      </c>
      <c r="AD289" s="245" t="s">
        <v>1691</v>
      </c>
      <c r="AE289" s="245" t="s">
        <v>1691</v>
      </c>
      <c r="AF289" s="245" t="s">
        <v>1691</v>
      </c>
      <c r="AG289" s="245" t="s">
        <v>1691</v>
      </c>
      <c r="AH289" s="245" t="s">
        <v>1691</v>
      </c>
      <c r="AS289" s="245" t="s">
        <v>657</v>
      </c>
      <c r="AT289" s="245" t="s">
        <v>157</v>
      </c>
    </row>
    <row r="290" spans="1:46" s="245" customFormat="1" ht="13.8" x14ac:dyDescent="0.25">
      <c r="A290" s="245">
        <v>424247</v>
      </c>
      <c r="B290" s="245" t="s">
        <v>157</v>
      </c>
      <c r="K290" s="245" t="s">
        <v>152</v>
      </c>
      <c r="S290" s="245" t="s">
        <v>152</v>
      </c>
      <c r="AD290" s="245" t="s">
        <v>148</v>
      </c>
      <c r="AG290" s="245" t="s">
        <v>148</v>
      </c>
      <c r="AH290" s="245" t="s">
        <v>150</v>
      </c>
      <c r="AT290" s="245" t="s">
        <v>157</v>
      </c>
    </row>
    <row r="291" spans="1:46" s="245" customFormat="1" ht="13.8" x14ac:dyDescent="0.25">
      <c r="A291" s="245">
        <v>424271</v>
      </c>
      <c r="B291" s="245" t="s">
        <v>157</v>
      </c>
      <c r="F291" s="245" t="s">
        <v>152</v>
      </c>
      <c r="K291" s="245" t="s">
        <v>152</v>
      </c>
      <c r="M291" s="245" t="s">
        <v>152</v>
      </c>
      <c r="R291" s="245" t="s">
        <v>152</v>
      </c>
      <c r="Y291" s="245" t="s">
        <v>150</v>
      </c>
      <c r="Z291" s="245" t="s">
        <v>150</v>
      </c>
      <c r="AA291" s="245" t="s">
        <v>150</v>
      </c>
      <c r="AB291" s="245" t="s">
        <v>150</v>
      </c>
      <c r="AC291" s="245" t="s">
        <v>150</v>
      </c>
      <c r="AD291" s="245" t="s">
        <v>148</v>
      </c>
      <c r="AE291" s="245" t="s">
        <v>148</v>
      </c>
      <c r="AF291" s="245" t="s">
        <v>148</v>
      </c>
      <c r="AG291" s="245" t="s">
        <v>148</v>
      </c>
      <c r="AH291" s="245" t="s">
        <v>148</v>
      </c>
      <c r="AT291" s="245" t="s">
        <v>157</v>
      </c>
    </row>
    <row r="292" spans="1:46" s="245" customFormat="1" ht="13.8" x14ac:dyDescent="0.25">
      <c r="A292" s="245">
        <v>424399</v>
      </c>
      <c r="B292" s="245" t="s">
        <v>157</v>
      </c>
      <c r="I292" s="245" t="s">
        <v>1691</v>
      </c>
      <c r="Q292" s="245" t="s">
        <v>1691</v>
      </c>
      <c r="Z292" s="245" t="s">
        <v>1691</v>
      </c>
      <c r="AE292" s="245" t="s">
        <v>1691</v>
      </c>
      <c r="AF292" s="245" t="s">
        <v>1691</v>
      </c>
      <c r="AS292" s="245" t="s">
        <v>1693</v>
      </c>
      <c r="AT292" s="245" t="s">
        <v>157</v>
      </c>
    </row>
    <row r="293" spans="1:46" s="245" customFormat="1" ht="13.8" x14ac:dyDescent="0.25">
      <c r="A293" s="245">
        <v>424408</v>
      </c>
      <c r="B293" s="245" t="s">
        <v>157</v>
      </c>
      <c r="M293" s="245" t="s">
        <v>152</v>
      </c>
      <c r="O293" s="245" t="s">
        <v>152</v>
      </c>
      <c r="R293" s="245" t="s">
        <v>152</v>
      </c>
      <c r="V293" s="245" t="s">
        <v>152</v>
      </c>
      <c r="W293" s="245" t="s">
        <v>152</v>
      </c>
      <c r="Y293" s="245" t="s">
        <v>148</v>
      </c>
      <c r="Z293" s="245" t="s">
        <v>148</v>
      </c>
      <c r="AA293" s="245" t="s">
        <v>148</v>
      </c>
      <c r="AC293" s="245" t="s">
        <v>148</v>
      </c>
      <c r="AD293" s="245" t="s">
        <v>148</v>
      </c>
      <c r="AE293" s="245" t="s">
        <v>148</v>
      </c>
      <c r="AF293" s="245" t="s">
        <v>148</v>
      </c>
      <c r="AG293" s="245" t="s">
        <v>148</v>
      </c>
      <c r="AH293" s="245" t="s">
        <v>148</v>
      </c>
      <c r="AT293" s="245" t="s">
        <v>157</v>
      </c>
    </row>
    <row r="294" spans="1:46" s="245" customFormat="1" ht="13.8" x14ac:dyDescent="0.25">
      <c r="A294" s="245">
        <v>424429</v>
      </c>
      <c r="B294" s="245" t="s">
        <v>157</v>
      </c>
      <c r="V294" s="245" t="s">
        <v>152</v>
      </c>
      <c r="AD294" s="245" t="s">
        <v>148</v>
      </c>
      <c r="AE294" s="245" t="s">
        <v>150</v>
      </c>
      <c r="AF294" s="245" t="s">
        <v>152</v>
      </c>
      <c r="AG294" s="245" t="s">
        <v>150</v>
      </c>
      <c r="AT294" s="245" t="s">
        <v>157</v>
      </c>
    </row>
    <row r="295" spans="1:46" s="245" customFormat="1" ht="13.8" x14ac:dyDescent="0.25">
      <c r="A295" s="245">
        <v>424433</v>
      </c>
      <c r="B295" s="245" t="s">
        <v>157</v>
      </c>
      <c r="P295" s="245" t="s">
        <v>152</v>
      </c>
      <c r="R295" s="245" t="s">
        <v>152</v>
      </c>
      <c r="U295" s="245" t="s">
        <v>152</v>
      </c>
      <c r="Z295" s="245" t="s">
        <v>148</v>
      </c>
      <c r="AC295" s="245" t="s">
        <v>152</v>
      </c>
      <c r="AD295" s="245" t="s">
        <v>150</v>
      </c>
      <c r="AE295" s="245" t="s">
        <v>148</v>
      </c>
      <c r="AF295" s="245" t="s">
        <v>148</v>
      </c>
      <c r="AT295" s="245" t="s">
        <v>157</v>
      </c>
    </row>
    <row r="296" spans="1:46" s="245" customFormat="1" ht="13.8" x14ac:dyDescent="0.25">
      <c r="A296" s="245">
        <v>424440</v>
      </c>
      <c r="B296" s="245" t="s">
        <v>157</v>
      </c>
      <c r="H296" s="245" t="s">
        <v>152</v>
      </c>
      <c r="K296" s="245" t="s">
        <v>152</v>
      </c>
      <c r="P296" s="245" t="s">
        <v>152</v>
      </c>
      <c r="R296" s="245" t="s">
        <v>152</v>
      </c>
      <c r="V296" s="245" t="s">
        <v>152</v>
      </c>
      <c r="Z296" s="245" t="s">
        <v>150</v>
      </c>
      <c r="AA296" s="245" t="s">
        <v>150</v>
      </c>
      <c r="AC296" s="245" t="s">
        <v>150</v>
      </c>
      <c r="AD296" s="245" t="s">
        <v>148</v>
      </c>
      <c r="AE296" s="245" t="s">
        <v>148</v>
      </c>
      <c r="AF296" s="245" t="s">
        <v>148</v>
      </c>
      <c r="AG296" s="245" t="s">
        <v>148</v>
      </c>
      <c r="AH296" s="245" t="s">
        <v>148</v>
      </c>
      <c r="AT296" s="245" t="s">
        <v>157</v>
      </c>
    </row>
    <row r="297" spans="1:46" s="245" customFormat="1" ht="13.8" x14ac:dyDescent="0.25">
      <c r="A297" s="245">
        <v>424447</v>
      </c>
      <c r="B297" s="245" t="s">
        <v>157</v>
      </c>
      <c r="D297" s="245" t="s">
        <v>1691</v>
      </c>
      <c r="N297" s="245" t="s">
        <v>1691</v>
      </c>
      <c r="S297" s="245" t="s">
        <v>1691</v>
      </c>
      <c r="Y297" s="245" t="s">
        <v>1691</v>
      </c>
      <c r="Z297" s="245" t="s">
        <v>1691</v>
      </c>
      <c r="AA297" s="245" t="s">
        <v>1691</v>
      </c>
      <c r="AB297" s="245" t="s">
        <v>1691</v>
      </c>
      <c r="AC297" s="245" t="s">
        <v>1691</v>
      </c>
      <c r="AD297" s="245" t="s">
        <v>1691</v>
      </c>
      <c r="AE297" s="245" t="s">
        <v>1691</v>
      </c>
      <c r="AF297" s="245" t="s">
        <v>1691</v>
      </c>
      <c r="AG297" s="245" t="s">
        <v>1691</v>
      </c>
      <c r="AH297" s="245" t="s">
        <v>1691</v>
      </c>
      <c r="AS297" s="245" t="s">
        <v>1701</v>
      </c>
      <c r="AT297" s="245" t="s">
        <v>157</v>
      </c>
    </row>
    <row r="298" spans="1:46" s="245" customFormat="1" ht="13.8" x14ac:dyDescent="0.25">
      <c r="A298" s="245">
        <v>424478</v>
      </c>
      <c r="B298" s="245" t="s">
        <v>682</v>
      </c>
      <c r="J298" s="245" t="s">
        <v>1691</v>
      </c>
      <c r="R298" s="245" t="s">
        <v>1691</v>
      </c>
      <c r="T298" s="245" t="s">
        <v>1691</v>
      </c>
      <c r="W298" s="245" t="s">
        <v>1691</v>
      </c>
      <c r="Z298" s="245" t="s">
        <v>1691</v>
      </c>
      <c r="AA298" s="245" t="s">
        <v>1691</v>
      </c>
      <c r="AS298" s="245" t="s">
        <v>676</v>
      </c>
      <c r="AT298" s="245" t="s">
        <v>142</v>
      </c>
    </row>
    <row r="299" spans="1:46" s="245" customFormat="1" ht="13.8" x14ac:dyDescent="0.25">
      <c r="A299" s="245">
        <v>424481</v>
      </c>
      <c r="B299" s="245" t="s">
        <v>157</v>
      </c>
      <c r="H299" s="245" t="s">
        <v>152</v>
      </c>
      <c r="P299" s="245" t="s">
        <v>152</v>
      </c>
      <c r="S299" s="245" t="s">
        <v>150</v>
      </c>
      <c r="Y299" s="245" t="s">
        <v>152</v>
      </c>
      <c r="Z299" s="245" t="s">
        <v>148</v>
      </c>
      <c r="AA299" s="245" t="s">
        <v>152</v>
      </c>
      <c r="AE299" s="245" t="s">
        <v>148</v>
      </c>
      <c r="AF299" s="245" t="s">
        <v>150</v>
      </c>
      <c r="AG299" s="245" t="s">
        <v>148</v>
      </c>
      <c r="AH299" s="245" t="s">
        <v>150</v>
      </c>
      <c r="AT299" s="245" t="s">
        <v>157</v>
      </c>
    </row>
    <row r="300" spans="1:46" s="245" customFormat="1" ht="13.8" x14ac:dyDescent="0.25">
      <c r="A300" s="245">
        <v>424520</v>
      </c>
      <c r="B300" s="245" t="s">
        <v>157</v>
      </c>
      <c r="M300" s="245" t="s">
        <v>150</v>
      </c>
      <c r="W300" s="245" t="s">
        <v>150</v>
      </c>
      <c r="Z300" s="245" t="s">
        <v>150</v>
      </c>
      <c r="AA300" s="245" t="s">
        <v>150</v>
      </c>
      <c r="AD300" s="245" t="s">
        <v>150</v>
      </c>
      <c r="AE300" s="245" t="s">
        <v>150</v>
      </c>
      <c r="AF300" s="245" t="s">
        <v>150</v>
      </c>
      <c r="AG300" s="245" t="s">
        <v>150</v>
      </c>
      <c r="AH300" s="245" t="s">
        <v>150</v>
      </c>
      <c r="AT300" s="245" t="s">
        <v>157</v>
      </c>
    </row>
    <row r="301" spans="1:46" s="245" customFormat="1" ht="13.8" x14ac:dyDescent="0.25">
      <c r="A301" s="245">
        <v>424527</v>
      </c>
      <c r="B301" s="245" t="s">
        <v>157</v>
      </c>
      <c r="O301" s="245" t="s">
        <v>152</v>
      </c>
      <c r="Z301" s="245" t="s">
        <v>148</v>
      </c>
      <c r="AB301" s="245" t="s">
        <v>148</v>
      </c>
      <c r="AC301" s="245" t="s">
        <v>148</v>
      </c>
      <c r="AD301" s="245" t="s">
        <v>148</v>
      </c>
      <c r="AE301" s="245" t="s">
        <v>148</v>
      </c>
      <c r="AF301" s="245" t="s">
        <v>148</v>
      </c>
      <c r="AG301" s="245" t="s">
        <v>148</v>
      </c>
      <c r="AH301" s="245" t="s">
        <v>148</v>
      </c>
      <c r="AT301" s="245" t="s">
        <v>157</v>
      </c>
    </row>
    <row r="302" spans="1:46" s="245" customFormat="1" ht="13.8" x14ac:dyDescent="0.25">
      <c r="A302" s="245">
        <v>424529</v>
      </c>
      <c r="B302" s="245" t="s">
        <v>157</v>
      </c>
      <c r="E302" s="245" t="s">
        <v>152</v>
      </c>
      <c r="P302" s="245" t="s">
        <v>152</v>
      </c>
      <c r="Q302" s="245" t="s">
        <v>152</v>
      </c>
      <c r="T302" s="245" t="s">
        <v>152</v>
      </c>
      <c r="Y302" s="245" t="s">
        <v>150</v>
      </c>
      <c r="Z302" s="245" t="s">
        <v>150</v>
      </c>
      <c r="AA302" s="245" t="s">
        <v>150</v>
      </c>
      <c r="AB302" s="245" t="s">
        <v>150</v>
      </c>
      <c r="AC302" s="245" t="s">
        <v>150</v>
      </c>
      <c r="AD302" s="245" t="s">
        <v>148</v>
      </c>
      <c r="AE302" s="245" t="s">
        <v>148</v>
      </c>
      <c r="AF302" s="245" t="s">
        <v>148</v>
      </c>
      <c r="AG302" s="245" t="s">
        <v>148</v>
      </c>
      <c r="AH302" s="245" t="s">
        <v>148</v>
      </c>
      <c r="AT302" s="245" t="s">
        <v>157</v>
      </c>
    </row>
    <row r="303" spans="1:46" s="245" customFormat="1" ht="13.8" x14ac:dyDescent="0.25">
      <c r="A303" s="245">
        <v>424534</v>
      </c>
      <c r="B303" s="245" t="s">
        <v>157</v>
      </c>
      <c r="O303" s="245" t="s">
        <v>1691</v>
      </c>
      <c r="R303" s="245" t="s">
        <v>1691</v>
      </c>
      <c r="U303" s="245" t="s">
        <v>1691</v>
      </c>
      <c r="AA303" s="245" t="s">
        <v>1691</v>
      </c>
      <c r="AB303" s="245" t="s">
        <v>1691</v>
      </c>
      <c r="AE303" s="245" t="s">
        <v>1691</v>
      </c>
      <c r="AF303" s="245" t="s">
        <v>1691</v>
      </c>
      <c r="AG303" s="245" t="s">
        <v>1691</v>
      </c>
      <c r="AH303" s="245" t="s">
        <v>1691</v>
      </c>
      <c r="AS303" s="245" t="s">
        <v>1693</v>
      </c>
      <c r="AT303" s="245" t="s">
        <v>157</v>
      </c>
    </row>
    <row r="304" spans="1:46" s="245" customFormat="1" ht="13.8" x14ac:dyDescent="0.25">
      <c r="A304" s="245">
        <v>424551</v>
      </c>
      <c r="B304" s="245" t="s">
        <v>157</v>
      </c>
      <c r="L304" s="245" t="s">
        <v>1691</v>
      </c>
      <c r="P304" s="245" t="s">
        <v>1691</v>
      </c>
      <c r="R304" s="245" t="s">
        <v>1691</v>
      </c>
      <c r="Z304" s="245" t="s">
        <v>1691</v>
      </c>
      <c r="AA304" s="245" t="s">
        <v>1691</v>
      </c>
      <c r="AC304" s="245" t="s">
        <v>1691</v>
      </c>
      <c r="AE304" s="245" t="s">
        <v>1691</v>
      </c>
      <c r="AF304" s="245" t="s">
        <v>1691</v>
      </c>
      <c r="AG304" s="245" t="s">
        <v>1691</v>
      </c>
      <c r="AH304" s="245" t="s">
        <v>1691</v>
      </c>
      <c r="AS304" s="245" t="s">
        <v>640</v>
      </c>
      <c r="AT304" s="245" t="s">
        <v>157</v>
      </c>
    </row>
    <row r="305" spans="1:65" s="245" customFormat="1" ht="13.8" x14ac:dyDescent="0.25">
      <c r="A305" s="245">
        <v>424603</v>
      </c>
      <c r="B305" s="245" t="s">
        <v>157</v>
      </c>
      <c r="T305" s="245" t="s">
        <v>1691</v>
      </c>
      <c r="W305" s="245" t="s">
        <v>1691</v>
      </c>
      <c r="Y305" s="245" t="s">
        <v>1691</v>
      </c>
      <c r="AD305" s="245" t="s">
        <v>1691</v>
      </c>
      <c r="AE305" s="245" t="s">
        <v>1691</v>
      </c>
      <c r="AF305" s="245" t="s">
        <v>1691</v>
      </c>
      <c r="AG305" s="245" t="s">
        <v>1691</v>
      </c>
      <c r="AH305" s="245" t="s">
        <v>1691</v>
      </c>
      <c r="AS305" s="245" t="s">
        <v>642</v>
      </c>
      <c r="AT305" s="245" t="s">
        <v>682</v>
      </c>
    </row>
    <row r="306" spans="1:65" s="245" customFormat="1" ht="13.8" x14ac:dyDescent="0.25">
      <c r="A306" s="245">
        <v>424613</v>
      </c>
      <c r="B306" s="245" t="s">
        <v>157</v>
      </c>
      <c r="N306" s="245" t="s">
        <v>1691</v>
      </c>
      <c r="R306" s="245" t="s">
        <v>1691</v>
      </c>
      <c r="Y306" s="245" t="s">
        <v>1691</v>
      </c>
      <c r="AA306" s="245" t="s">
        <v>1691</v>
      </c>
      <c r="AD306" s="245" t="s">
        <v>1691</v>
      </c>
      <c r="AE306" s="245" t="s">
        <v>1691</v>
      </c>
      <c r="AF306" s="245" t="s">
        <v>1691</v>
      </c>
      <c r="AG306" s="245" t="s">
        <v>1691</v>
      </c>
      <c r="AH306" s="245" t="s">
        <v>1691</v>
      </c>
      <c r="AS306" s="245" t="s">
        <v>1701</v>
      </c>
      <c r="AT306" s="245" t="s">
        <v>157</v>
      </c>
    </row>
    <row r="307" spans="1:65" s="245" customFormat="1" ht="13.8" x14ac:dyDescent="0.25">
      <c r="A307" s="245">
        <v>424624</v>
      </c>
      <c r="B307" s="245" t="s">
        <v>157</v>
      </c>
      <c r="P307" s="245" t="s">
        <v>152</v>
      </c>
      <c r="S307" s="245" t="s">
        <v>152</v>
      </c>
      <c r="Z307" s="245" t="s">
        <v>152</v>
      </c>
      <c r="AE307" s="245" t="s">
        <v>150</v>
      </c>
      <c r="AF307" s="245" t="s">
        <v>152</v>
      </c>
      <c r="AG307" s="245" t="s">
        <v>152</v>
      </c>
      <c r="AT307" s="245" t="s">
        <v>157</v>
      </c>
    </row>
    <row r="308" spans="1:65" s="245" customFormat="1" ht="13.8" x14ac:dyDescent="0.25">
      <c r="A308" s="245">
        <v>424634</v>
      </c>
      <c r="B308" s="245" t="s">
        <v>157</v>
      </c>
      <c r="R308" s="245" t="s">
        <v>148</v>
      </c>
      <c r="U308" s="245" t="s">
        <v>150</v>
      </c>
      <c r="V308" s="245" t="s">
        <v>148</v>
      </c>
      <c r="W308" s="245" t="s">
        <v>148</v>
      </c>
      <c r="X308" s="245" t="s">
        <v>152</v>
      </c>
      <c r="Y308" s="245" t="s">
        <v>148</v>
      </c>
      <c r="Z308" s="245" t="s">
        <v>148</v>
      </c>
      <c r="AA308" s="245" t="s">
        <v>148</v>
      </c>
      <c r="AB308" s="245" t="s">
        <v>148</v>
      </c>
      <c r="AC308" s="245" t="s">
        <v>148</v>
      </c>
      <c r="AD308" s="245" t="s">
        <v>148</v>
      </c>
      <c r="AE308" s="245" t="s">
        <v>148</v>
      </c>
      <c r="AF308" s="245" t="s">
        <v>148</v>
      </c>
      <c r="AG308" s="245" t="s">
        <v>148</v>
      </c>
      <c r="AH308" s="245" t="s">
        <v>148</v>
      </c>
      <c r="AT308" s="245" t="s">
        <v>157</v>
      </c>
      <c r="BM308" s="237"/>
    </row>
    <row r="309" spans="1:65" s="245" customFormat="1" ht="13.8" x14ac:dyDescent="0.25">
      <c r="A309" s="245">
        <v>424654</v>
      </c>
      <c r="B309" s="245" t="s">
        <v>157</v>
      </c>
      <c r="AD309" s="245" t="s">
        <v>1691</v>
      </c>
      <c r="AE309" s="245" t="s">
        <v>1691</v>
      </c>
      <c r="AF309" s="245" t="s">
        <v>1691</v>
      </c>
      <c r="AG309" s="245" t="s">
        <v>1691</v>
      </c>
      <c r="AH309" s="245" t="s">
        <v>1691</v>
      </c>
      <c r="AS309" s="245" t="s">
        <v>667</v>
      </c>
      <c r="AT309" s="245" t="s">
        <v>682</v>
      </c>
    </row>
    <row r="310" spans="1:65" s="245" customFormat="1" ht="13.8" x14ac:dyDescent="0.25">
      <c r="A310" s="245">
        <v>424661</v>
      </c>
      <c r="B310" s="245" t="s">
        <v>157</v>
      </c>
      <c r="K310" s="245" t="s">
        <v>152</v>
      </c>
      <c r="P310" s="245" t="s">
        <v>152</v>
      </c>
      <c r="U310" s="245" t="s">
        <v>152</v>
      </c>
      <c r="Z310" s="245" t="s">
        <v>150</v>
      </c>
      <c r="AA310" s="245" t="s">
        <v>152</v>
      </c>
      <c r="AB310" s="245" t="s">
        <v>152</v>
      </c>
      <c r="AE310" s="245" t="s">
        <v>152</v>
      </c>
      <c r="AF310" s="245" t="s">
        <v>152</v>
      </c>
      <c r="AH310" s="245" t="s">
        <v>152</v>
      </c>
      <c r="AT310" s="245" t="s">
        <v>157</v>
      </c>
    </row>
    <row r="311" spans="1:65" s="245" customFormat="1" ht="13.8" x14ac:dyDescent="0.25">
      <c r="A311" s="245">
        <v>424687</v>
      </c>
      <c r="B311" s="245" t="s">
        <v>157</v>
      </c>
      <c r="L311" s="245" t="s">
        <v>152</v>
      </c>
      <c r="U311" s="245" t="s">
        <v>152</v>
      </c>
      <c r="V311" s="245" t="s">
        <v>152</v>
      </c>
      <c r="W311" s="245" t="s">
        <v>152</v>
      </c>
      <c r="Y311" s="245" t="s">
        <v>152</v>
      </c>
      <c r="Z311" s="245" t="s">
        <v>150</v>
      </c>
      <c r="AA311" s="245" t="s">
        <v>150</v>
      </c>
      <c r="AB311" s="245" t="s">
        <v>152</v>
      </c>
      <c r="AC311" s="245" t="s">
        <v>152</v>
      </c>
      <c r="AD311" s="245" t="s">
        <v>150</v>
      </c>
      <c r="AE311" s="245" t="s">
        <v>148</v>
      </c>
      <c r="AF311" s="245" t="s">
        <v>150</v>
      </c>
      <c r="AG311" s="245" t="s">
        <v>150</v>
      </c>
      <c r="AH311" s="245" t="s">
        <v>150</v>
      </c>
      <c r="AT311" s="245" t="s">
        <v>157</v>
      </c>
    </row>
    <row r="312" spans="1:65" s="245" customFormat="1" ht="13.8" x14ac:dyDescent="0.25">
      <c r="A312" s="245">
        <v>424694</v>
      </c>
      <c r="B312" s="245" t="s">
        <v>157</v>
      </c>
      <c r="K312" s="245" t="s">
        <v>152</v>
      </c>
      <c r="P312" s="245" t="s">
        <v>152</v>
      </c>
      <c r="Q312" s="245" t="s">
        <v>152</v>
      </c>
      <c r="V312" s="245" t="s">
        <v>152</v>
      </c>
      <c r="Y312" s="245" t="s">
        <v>150</v>
      </c>
      <c r="Z312" s="245" t="s">
        <v>150</v>
      </c>
      <c r="AA312" s="245" t="s">
        <v>150</v>
      </c>
      <c r="AB312" s="245" t="s">
        <v>150</v>
      </c>
      <c r="AC312" s="245" t="s">
        <v>150</v>
      </c>
      <c r="AD312" s="245" t="s">
        <v>148</v>
      </c>
      <c r="AE312" s="245" t="s">
        <v>148</v>
      </c>
      <c r="AF312" s="245" t="s">
        <v>148</v>
      </c>
      <c r="AG312" s="245" t="s">
        <v>148</v>
      </c>
      <c r="AH312" s="245" t="s">
        <v>148</v>
      </c>
      <c r="AT312" s="245" t="s">
        <v>157</v>
      </c>
    </row>
    <row r="313" spans="1:65" s="245" customFormat="1" ht="13.8" x14ac:dyDescent="0.25">
      <c r="A313" s="245">
        <v>424716</v>
      </c>
      <c r="B313" s="245" t="s">
        <v>157</v>
      </c>
      <c r="L313" s="245" t="s">
        <v>1691</v>
      </c>
      <c r="R313" s="245" t="s">
        <v>1691</v>
      </c>
      <c r="Y313" s="245" t="s">
        <v>1691</v>
      </c>
      <c r="AA313" s="245" t="s">
        <v>1691</v>
      </c>
      <c r="AB313" s="245" t="s">
        <v>1691</v>
      </c>
      <c r="AD313" s="245" t="s">
        <v>1691</v>
      </c>
      <c r="AE313" s="245" t="s">
        <v>1691</v>
      </c>
      <c r="AF313" s="245" t="s">
        <v>1691</v>
      </c>
      <c r="AG313" s="245" t="s">
        <v>1691</v>
      </c>
      <c r="AH313" s="245" t="s">
        <v>1691</v>
      </c>
      <c r="AS313" s="245" t="s">
        <v>657</v>
      </c>
      <c r="AT313" s="245" t="s">
        <v>157</v>
      </c>
    </row>
    <row r="314" spans="1:65" s="245" customFormat="1" ht="13.8" x14ac:dyDescent="0.25">
      <c r="A314" s="245">
        <v>424731</v>
      </c>
      <c r="B314" s="245" t="s">
        <v>682</v>
      </c>
      <c r="P314" s="245" t="s">
        <v>1691</v>
      </c>
      <c r="Q314" s="245" t="s">
        <v>1691</v>
      </c>
      <c r="U314" s="245" t="s">
        <v>1691</v>
      </c>
      <c r="V314" s="245" t="s">
        <v>1691</v>
      </c>
      <c r="Y314" s="245" t="s">
        <v>1691</v>
      </c>
      <c r="Z314" s="245" t="s">
        <v>1691</v>
      </c>
      <c r="AA314" s="245" t="s">
        <v>1691</v>
      </c>
      <c r="AB314" s="245" t="s">
        <v>1691</v>
      </c>
      <c r="AC314" s="245" t="s">
        <v>1691</v>
      </c>
      <c r="AS314" s="245" t="s">
        <v>642</v>
      </c>
      <c r="AT314" s="245" t="s">
        <v>142</v>
      </c>
    </row>
    <row r="315" spans="1:65" s="245" customFormat="1" ht="13.8" x14ac:dyDescent="0.25">
      <c r="A315" s="245">
        <v>424737</v>
      </c>
      <c r="B315" s="245" t="s">
        <v>682</v>
      </c>
      <c r="G315" s="245" t="s">
        <v>1691</v>
      </c>
      <c r="W315" s="245" t="s">
        <v>1691</v>
      </c>
      <c r="Z315" s="245" t="s">
        <v>1691</v>
      </c>
      <c r="AA315" s="245" t="s">
        <v>1691</v>
      </c>
      <c r="AB315" s="245" t="s">
        <v>1691</v>
      </c>
      <c r="AS315" s="245" t="s">
        <v>667</v>
      </c>
      <c r="AT315" s="245" t="s">
        <v>142</v>
      </c>
    </row>
    <row r="316" spans="1:65" s="245" customFormat="1" ht="13.8" x14ac:dyDescent="0.25">
      <c r="A316" s="245">
        <v>424743</v>
      </c>
      <c r="B316" s="245" t="s">
        <v>157</v>
      </c>
      <c r="H316" s="245" t="s">
        <v>152</v>
      </c>
      <c r="L316" s="245" t="s">
        <v>148</v>
      </c>
      <c r="Q316" s="245" t="s">
        <v>152</v>
      </c>
      <c r="R316" s="245" t="s">
        <v>148</v>
      </c>
      <c r="S316" s="245" t="s">
        <v>148</v>
      </c>
      <c r="Y316" s="245" t="s">
        <v>150</v>
      </c>
      <c r="Z316" s="245" t="s">
        <v>150</v>
      </c>
      <c r="AA316" s="245" t="s">
        <v>150</v>
      </c>
      <c r="AB316" s="245" t="s">
        <v>150</v>
      </c>
      <c r="AC316" s="245" t="s">
        <v>150</v>
      </c>
      <c r="AD316" s="245" t="s">
        <v>150</v>
      </c>
      <c r="AE316" s="245" t="s">
        <v>148</v>
      </c>
      <c r="AF316" s="245" t="s">
        <v>150</v>
      </c>
      <c r="AG316" s="245" t="s">
        <v>148</v>
      </c>
      <c r="AH316" s="245" t="s">
        <v>148</v>
      </c>
      <c r="AT316" s="245" t="s">
        <v>157</v>
      </c>
      <c r="BM316" s="237"/>
    </row>
    <row r="317" spans="1:65" s="245" customFormat="1" ht="13.8" x14ac:dyDescent="0.25">
      <c r="A317" s="245">
        <v>424744</v>
      </c>
      <c r="B317" s="245" t="s">
        <v>157</v>
      </c>
      <c r="P317" s="245" t="s">
        <v>152</v>
      </c>
      <c r="T317" s="245" t="s">
        <v>152</v>
      </c>
      <c r="V317" s="245" t="s">
        <v>152</v>
      </c>
      <c r="Y317" s="245" t="s">
        <v>152</v>
      </c>
      <c r="Z317" s="245" t="s">
        <v>148</v>
      </c>
      <c r="AA317" s="245" t="s">
        <v>150</v>
      </c>
      <c r="AC317" s="245" t="s">
        <v>148</v>
      </c>
      <c r="AD317" s="245" t="s">
        <v>148</v>
      </c>
      <c r="AE317" s="245" t="s">
        <v>148</v>
      </c>
      <c r="AF317" s="245" t="s">
        <v>148</v>
      </c>
      <c r="AG317" s="245" t="s">
        <v>150</v>
      </c>
      <c r="AH317" s="245" t="s">
        <v>148</v>
      </c>
      <c r="AT317" s="245" t="s">
        <v>157</v>
      </c>
    </row>
    <row r="318" spans="1:65" s="245" customFormat="1" ht="13.8" x14ac:dyDescent="0.25">
      <c r="A318" s="245">
        <v>424752</v>
      </c>
      <c r="B318" s="245" t="s">
        <v>157</v>
      </c>
      <c r="R318" s="245" t="s">
        <v>152</v>
      </c>
      <c r="V318" s="245" t="s">
        <v>152</v>
      </c>
      <c r="W318" s="245" t="s">
        <v>152</v>
      </c>
      <c r="Y318" s="245" t="s">
        <v>152</v>
      </c>
      <c r="Z318" s="245" t="s">
        <v>148</v>
      </c>
      <c r="AA318" s="245" t="s">
        <v>152</v>
      </c>
      <c r="AB318" s="245" t="s">
        <v>148</v>
      </c>
      <c r="AC318" s="245" t="s">
        <v>148</v>
      </c>
      <c r="AD318" s="245" t="s">
        <v>148</v>
      </c>
      <c r="AE318" s="245" t="s">
        <v>148</v>
      </c>
      <c r="AF318" s="245" t="s">
        <v>148</v>
      </c>
      <c r="AG318" s="245" t="s">
        <v>148</v>
      </c>
      <c r="AH318" s="245" t="s">
        <v>148</v>
      </c>
      <c r="AT318" s="245" t="s">
        <v>157</v>
      </c>
    </row>
    <row r="319" spans="1:65" s="245" customFormat="1" ht="13.8" x14ac:dyDescent="0.25">
      <c r="A319" s="245">
        <v>424757</v>
      </c>
      <c r="B319" s="245" t="s">
        <v>157</v>
      </c>
      <c r="O319" s="245" t="s">
        <v>1691</v>
      </c>
      <c r="U319" s="245" t="s">
        <v>1691</v>
      </c>
      <c r="W319" s="245" t="s">
        <v>1691</v>
      </c>
      <c r="AD319" s="245" t="s">
        <v>1691</v>
      </c>
      <c r="AE319" s="245" t="s">
        <v>1691</v>
      </c>
      <c r="AF319" s="245" t="s">
        <v>1691</v>
      </c>
      <c r="AG319" s="245" t="s">
        <v>1691</v>
      </c>
      <c r="AH319" s="245" t="s">
        <v>1691</v>
      </c>
      <c r="AS319" s="245" t="s">
        <v>657</v>
      </c>
      <c r="AT319" s="245" t="s">
        <v>157</v>
      </c>
    </row>
    <row r="320" spans="1:65" s="245" customFormat="1" ht="13.8" x14ac:dyDescent="0.25">
      <c r="A320" s="245">
        <v>424759</v>
      </c>
      <c r="B320" s="245" t="s">
        <v>157</v>
      </c>
      <c r="N320" s="245" t="s">
        <v>1691</v>
      </c>
      <c r="P320" s="245" t="s">
        <v>1691</v>
      </c>
      <c r="Q320" s="245" t="s">
        <v>1691</v>
      </c>
      <c r="AC320" s="245" t="s">
        <v>1691</v>
      </c>
      <c r="AD320" s="245" t="s">
        <v>1691</v>
      </c>
      <c r="AE320" s="245" t="s">
        <v>1691</v>
      </c>
      <c r="AF320" s="245" t="s">
        <v>1691</v>
      </c>
      <c r="AG320" s="245" t="s">
        <v>1691</v>
      </c>
      <c r="AH320" s="245" t="s">
        <v>1691</v>
      </c>
      <c r="AS320" s="245" t="s">
        <v>642</v>
      </c>
      <c r="AT320" s="245" t="s">
        <v>682</v>
      </c>
    </row>
    <row r="321" spans="1:64" s="245" customFormat="1" ht="13.8" x14ac:dyDescent="0.25">
      <c r="A321" s="245">
        <v>424768</v>
      </c>
      <c r="B321" s="245" t="s">
        <v>157</v>
      </c>
      <c r="N321" s="245" t="s">
        <v>1691</v>
      </c>
      <c r="T321" s="245" t="s">
        <v>1691</v>
      </c>
      <c r="Y321" s="245" t="s">
        <v>1691</v>
      </c>
      <c r="Z321" s="245" t="s">
        <v>1691</v>
      </c>
      <c r="AB321" s="245" t="s">
        <v>1691</v>
      </c>
      <c r="AD321" s="245" t="s">
        <v>1691</v>
      </c>
      <c r="AE321" s="245" t="s">
        <v>1691</v>
      </c>
      <c r="AF321" s="245" t="s">
        <v>1691</v>
      </c>
      <c r="AG321" s="245" t="s">
        <v>1691</v>
      </c>
      <c r="AH321" s="245" t="s">
        <v>1691</v>
      </c>
      <c r="AS321" s="245" t="s">
        <v>1701</v>
      </c>
      <c r="AT321" s="245" t="s">
        <v>157</v>
      </c>
    </row>
    <row r="322" spans="1:64" s="245" customFormat="1" ht="13.8" x14ac:dyDescent="0.25">
      <c r="A322" s="245">
        <v>424820</v>
      </c>
      <c r="B322" s="245" t="s">
        <v>157</v>
      </c>
      <c r="D322" s="245" t="s">
        <v>1691</v>
      </c>
      <c r="J322" s="245" t="s">
        <v>1691</v>
      </c>
      <c r="W322" s="245" t="s">
        <v>1691</v>
      </c>
      <c r="Y322" s="245" t="s">
        <v>1691</v>
      </c>
      <c r="Z322" s="245" t="s">
        <v>1691</v>
      </c>
      <c r="AA322" s="245" t="s">
        <v>1691</v>
      </c>
      <c r="AB322" s="245" t="s">
        <v>1691</v>
      </c>
      <c r="AC322" s="245" t="s">
        <v>1691</v>
      </c>
      <c r="AD322" s="245" t="s">
        <v>1691</v>
      </c>
      <c r="AE322" s="245" t="s">
        <v>1691</v>
      </c>
      <c r="AF322" s="245" t="s">
        <v>1691</v>
      </c>
      <c r="AG322" s="245" t="s">
        <v>1691</v>
      </c>
      <c r="AH322" s="245" t="s">
        <v>1691</v>
      </c>
      <c r="AS322" s="245" t="s">
        <v>657</v>
      </c>
      <c r="AT322" s="245" t="s">
        <v>682</v>
      </c>
    </row>
    <row r="323" spans="1:64" s="245" customFormat="1" ht="13.8" x14ac:dyDescent="0.25">
      <c r="A323" s="245">
        <v>424828</v>
      </c>
      <c r="B323" s="245" t="s">
        <v>157</v>
      </c>
      <c r="L323" s="245" t="s">
        <v>148</v>
      </c>
      <c r="R323" s="245" t="s">
        <v>148</v>
      </c>
      <c r="S323" s="245" t="s">
        <v>152</v>
      </c>
      <c r="Y323" s="245" t="s">
        <v>150</v>
      </c>
      <c r="AE323" s="245" t="s">
        <v>148</v>
      </c>
      <c r="AG323" s="245" t="s">
        <v>150</v>
      </c>
      <c r="AT323" s="245" t="s">
        <v>157</v>
      </c>
    </row>
    <row r="324" spans="1:64" s="245" customFormat="1" ht="13.8" x14ac:dyDescent="0.25">
      <c r="A324" s="245">
        <v>424911</v>
      </c>
      <c r="B324" s="245" t="s">
        <v>157</v>
      </c>
      <c r="P324" s="245" t="s">
        <v>152</v>
      </c>
      <c r="V324" s="245" t="s">
        <v>152</v>
      </c>
      <c r="AE324" s="245" t="s">
        <v>148</v>
      </c>
      <c r="AF324" s="245" t="s">
        <v>148</v>
      </c>
      <c r="AG324" s="245" t="s">
        <v>150</v>
      </c>
      <c r="AT324" s="245" t="s">
        <v>157</v>
      </c>
    </row>
    <row r="325" spans="1:64" s="245" customFormat="1" ht="13.8" x14ac:dyDescent="0.25">
      <c r="A325" s="245">
        <v>424923</v>
      </c>
      <c r="B325" s="245" t="s">
        <v>682</v>
      </c>
      <c r="O325" s="245" t="s">
        <v>1691</v>
      </c>
      <c r="Z325" s="245" t="s">
        <v>1691</v>
      </c>
      <c r="AA325" s="245" t="s">
        <v>1691</v>
      </c>
      <c r="AB325" s="245" t="s">
        <v>1691</v>
      </c>
      <c r="AS325" s="245" t="s">
        <v>667</v>
      </c>
      <c r="AT325" s="245" t="s">
        <v>142</v>
      </c>
    </row>
    <row r="326" spans="1:64" s="245" customFormat="1" ht="13.8" x14ac:dyDescent="0.25">
      <c r="A326" s="245">
        <v>424937</v>
      </c>
      <c r="B326" s="245" t="s">
        <v>157</v>
      </c>
      <c r="P326" s="245" t="s">
        <v>152</v>
      </c>
      <c r="Q326" s="245" t="s">
        <v>152</v>
      </c>
      <c r="U326" s="245" t="s">
        <v>152</v>
      </c>
      <c r="Z326" s="245" t="s">
        <v>152</v>
      </c>
      <c r="AE326" s="245" t="s">
        <v>152</v>
      </c>
      <c r="AF326" s="245" t="s">
        <v>152</v>
      </c>
      <c r="AG326" s="245" t="s">
        <v>152</v>
      </c>
      <c r="AT326" s="245" t="s">
        <v>157</v>
      </c>
    </row>
    <row r="327" spans="1:64" s="245" customFormat="1" ht="13.8" x14ac:dyDescent="0.25">
      <c r="A327" s="245">
        <v>424946</v>
      </c>
      <c r="B327" s="245" t="s">
        <v>157</v>
      </c>
      <c r="P327" s="245" t="s">
        <v>152</v>
      </c>
      <c r="W327" s="245" t="s">
        <v>152</v>
      </c>
      <c r="Z327" s="245" t="s">
        <v>150</v>
      </c>
      <c r="AA327" s="245" t="s">
        <v>150</v>
      </c>
      <c r="AB327" s="245" t="s">
        <v>152</v>
      </c>
      <c r="AC327" s="245" t="s">
        <v>150</v>
      </c>
      <c r="AE327" s="245" t="s">
        <v>148</v>
      </c>
      <c r="AF327" s="245" t="s">
        <v>148</v>
      </c>
      <c r="AG327" s="245" t="s">
        <v>148</v>
      </c>
      <c r="AT327" s="245" t="s">
        <v>157</v>
      </c>
    </row>
    <row r="328" spans="1:64" s="245" customFormat="1" ht="13.8" x14ac:dyDescent="0.25">
      <c r="A328" s="245">
        <v>424978</v>
      </c>
      <c r="B328" s="245" t="s">
        <v>157</v>
      </c>
      <c r="J328" s="245" t="s">
        <v>1691</v>
      </c>
      <c r="L328" s="245" t="s">
        <v>1691</v>
      </c>
      <c r="R328" s="245" t="s">
        <v>1691</v>
      </c>
      <c r="V328" s="245" t="s">
        <v>1691</v>
      </c>
      <c r="AD328" s="245" t="s">
        <v>1691</v>
      </c>
      <c r="AE328" s="245" t="s">
        <v>1691</v>
      </c>
      <c r="AG328" s="245" t="s">
        <v>1691</v>
      </c>
      <c r="AS328" s="245" t="s">
        <v>657</v>
      </c>
      <c r="AT328" s="245" t="s">
        <v>157</v>
      </c>
    </row>
    <row r="329" spans="1:64" s="245" customFormat="1" ht="13.8" x14ac:dyDescent="0.25">
      <c r="A329" s="245">
        <v>425018</v>
      </c>
      <c r="B329" s="245" t="s">
        <v>157</v>
      </c>
      <c r="L329" s="245" t="s">
        <v>152</v>
      </c>
      <c r="Q329" s="245" t="s">
        <v>152</v>
      </c>
      <c r="T329" s="245" t="s">
        <v>152</v>
      </c>
      <c r="V329" s="245" t="s">
        <v>152</v>
      </c>
      <c r="Y329" s="245" t="s">
        <v>152</v>
      </c>
      <c r="Z329" s="245" t="s">
        <v>152</v>
      </c>
      <c r="AA329" s="245" t="s">
        <v>152</v>
      </c>
      <c r="AB329" s="245" t="s">
        <v>152</v>
      </c>
      <c r="AC329" s="245" t="s">
        <v>152</v>
      </c>
      <c r="AD329" s="245" t="s">
        <v>150</v>
      </c>
      <c r="AE329" s="245" t="s">
        <v>150</v>
      </c>
      <c r="AF329" s="245" t="s">
        <v>150</v>
      </c>
      <c r="AG329" s="245" t="s">
        <v>150</v>
      </c>
      <c r="AH329" s="245" t="s">
        <v>150</v>
      </c>
      <c r="AT329" s="245" t="s">
        <v>157</v>
      </c>
    </row>
    <row r="330" spans="1:64" s="245" customFormat="1" ht="13.8" x14ac:dyDescent="0.25">
      <c r="A330" s="245">
        <v>425032</v>
      </c>
      <c r="B330" s="245" t="s">
        <v>157</v>
      </c>
      <c r="E330" s="245" t="s">
        <v>152</v>
      </c>
      <c r="X330" s="245" t="s">
        <v>152</v>
      </c>
      <c r="AA330" s="245" t="s">
        <v>152</v>
      </c>
      <c r="AC330" s="245" t="s">
        <v>152</v>
      </c>
      <c r="AF330" s="245" t="s">
        <v>150</v>
      </c>
      <c r="AT330" s="245" t="s">
        <v>157</v>
      </c>
    </row>
    <row r="331" spans="1:64" s="245" customFormat="1" ht="13.8" x14ac:dyDescent="0.25">
      <c r="A331" s="245">
        <v>425039</v>
      </c>
      <c r="B331" s="245" t="s">
        <v>157</v>
      </c>
      <c r="E331" s="245" t="s">
        <v>152</v>
      </c>
      <c r="AB331" s="245" t="s">
        <v>152</v>
      </c>
      <c r="AC331" s="245" t="s">
        <v>152</v>
      </c>
      <c r="AD331" s="245" t="s">
        <v>150</v>
      </c>
      <c r="AE331" s="245" t="s">
        <v>150</v>
      </c>
      <c r="AF331" s="245" t="s">
        <v>150</v>
      </c>
      <c r="AG331" s="245" t="s">
        <v>150</v>
      </c>
      <c r="AH331" s="245" t="s">
        <v>150</v>
      </c>
      <c r="AT331" s="245" t="s">
        <v>157</v>
      </c>
    </row>
    <row r="332" spans="1:64" s="245" customFormat="1" ht="13.8" x14ac:dyDescent="0.25">
      <c r="A332" s="245">
        <v>425058</v>
      </c>
      <c r="B332" s="245" t="s">
        <v>157</v>
      </c>
      <c r="Q332" s="245" t="s">
        <v>150</v>
      </c>
      <c r="T332" s="245" t="s">
        <v>152</v>
      </c>
      <c r="V332" s="245" t="s">
        <v>152</v>
      </c>
      <c r="Z332" s="245" t="s">
        <v>150</v>
      </c>
      <c r="AA332" s="245" t="s">
        <v>150</v>
      </c>
      <c r="AC332" s="245" t="s">
        <v>150</v>
      </c>
      <c r="AD332" s="245" t="s">
        <v>148</v>
      </c>
      <c r="AE332" s="245" t="s">
        <v>148</v>
      </c>
      <c r="AF332" s="245" t="s">
        <v>148</v>
      </c>
      <c r="AG332" s="245" t="s">
        <v>148</v>
      </c>
      <c r="AH332" s="245" t="s">
        <v>148</v>
      </c>
      <c r="AT332" s="245" t="s">
        <v>157</v>
      </c>
    </row>
    <row r="333" spans="1:64" s="245" customFormat="1" ht="13.8" x14ac:dyDescent="0.25">
      <c r="A333" s="245">
        <v>425074</v>
      </c>
      <c r="B333" s="245" t="s">
        <v>157</v>
      </c>
      <c r="Z333" s="245" t="s">
        <v>148</v>
      </c>
      <c r="AA333" s="245" t="s">
        <v>152</v>
      </c>
      <c r="AD333" s="245" t="s">
        <v>148</v>
      </c>
      <c r="AE333" s="245" t="s">
        <v>150</v>
      </c>
      <c r="AF333" s="245" t="s">
        <v>148</v>
      </c>
      <c r="AG333" s="245" t="s">
        <v>148</v>
      </c>
      <c r="AH333" s="245" t="s">
        <v>148</v>
      </c>
      <c r="AT333" s="245" t="s">
        <v>157</v>
      </c>
    </row>
    <row r="334" spans="1:64" s="245" customFormat="1" ht="13.8" x14ac:dyDescent="0.25">
      <c r="A334" s="241">
        <v>425115</v>
      </c>
      <c r="B334" s="241" t="s">
        <v>157</v>
      </c>
      <c r="C334" s="241"/>
      <c r="D334" s="241"/>
      <c r="E334" s="241"/>
      <c r="F334" s="241"/>
      <c r="G334" s="241"/>
      <c r="H334" s="241"/>
      <c r="I334" s="241"/>
      <c r="J334" s="241" t="s">
        <v>152</v>
      </c>
      <c r="K334" s="241"/>
      <c r="L334" s="241"/>
      <c r="M334" s="241"/>
      <c r="N334" s="241"/>
      <c r="O334" s="241"/>
      <c r="P334" s="241"/>
      <c r="Q334" s="241"/>
      <c r="R334" s="241" t="s">
        <v>152</v>
      </c>
      <c r="S334" s="241"/>
      <c r="T334" s="241"/>
      <c r="U334" s="241"/>
      <c r="V334" s="241"/>
      <c r="W334" s="241"/>
      <c r="X334" s="241"/>
      <c r="Y334" s="241"/>
      <c r="Z334" s="241"/>
      <c r="AA334" s="241"/>
      <c r="AB334" s="241"/>
      <c r="AC334" s="241"/>
      <c r="AD334" s="241"/>
      <c r="AE334" s="241" t="s">
        <v>150</v>
      </c>
      <c r="AF334" s="241"/>
      <c r="AG334" s="241" t="s">
        <v>152</v>
      </c>
      <c r="AH334" s="241" t="s">
        <v>152</v>
      </c>
      <c r="AI334" s="241"/>
      <c r="AJ334" s="241"/>
      <c r="AK334" s="241"/>
      <c r="AL334" s="241"/>
      <c r="AM334" s="241"/>
      <c r="AN334" s="241"/>
      <c r="AO334" s="241"/>
      <c r="AP334" s="241"/>
      <c r="AQ334" s="241"/>
      <c r="AR334" s="241"/>
      <c r="AS334" s="241"/>
      <c r="AT334" s="241"/>
      <c r="AU334" s="237"/>
      <c r="AV334" s="237"/>
      <c r="AW334" s="237"/>
      <c r="AX334" s="237"/>
      <c r="AY334" s="237"/>
      <c r="AZ334" s="237"/>
      <c r="BA334" s="237"/>
      <c r="BB334" s="237"/>
      <c r="BC334" s="237"/>
      <c r="BD334" s="237"/>
      <c r="BE334" s="237"/>
      <c r="BF334" s="237"/>
      <c r="BG334" s="237"/>
      <c r="BH334" s="237"/>
      <c r="BI334" s="237"/>
      <c r="BJ334" s="237"/>
      <c r="BK334" s="237"/>
      <c r="BL334" s="237"/>
    </row>
    <row r="335" spans="1:64" s="245" customFormat="1" ht="13.8" x14ac:dyDescent="0.25">
      <c r="A335" s="245">
        <v>425141</v>
      </c>
      <c r="B335" s="245" t="s">
        <v>157</v>
      </c>
      <c r="Q335" s="245" t="s">
        <v>1691</v>
      </c>
      <c r="AD335" s="245" t="s">
        <v>1691</v>
      </c>
      <c r="AE335" s="245" t="s">
        <v>1691</v>
      </c>
      <c r="AF335" s="245" t="s">
        <v>1691</v>
      </c>
      <c r="AG335" s="245" t="s">
        <v>1691</v>
      </c>
      <c r="AH335" s="245" t="s">
        <v>1691</v>
      </c>
      <c r="AS335" s="245" t="s">
        <v>642</v>
      </c>
      <c r="AT335" s="245" t="s">
        <v>682</v>
      </c>
    </row>
    <row r="336" spans="1:64" s="245" customFormat="1" ht="13.8" x14ac:dyDescent="0.25">
      <c r="A336" s="245">
        <v>425157</v>
      </c>
      <c r="B336" s="245" t="s">
        <v>157</v>
      </c>
      <c r="L336" s="245" t="s">
        <v>148</v>
      </c>
      <c r="P336" s="245" t="s">
        <v>152</v>
      </c>
      <c r="R336" s="245" t="s">
        <v>148</v>
      </c>
      <c r="Z336" s="245" t="s">
        <v>148</v>
      </c>
      <c r="AC336" s="245" t="s">
        <v>148</v>
      </c>
      <c r="AD336" s="245" t="s">
        <v>148</v>
      </c>
      <c r="AE336" s="245" t="s">
        <v>148</v>
      </c>
      <c r="AF336" s="245" t="s">
        <v>148</v>
      </c>
      <c r="AG336" s="245" t="s">
        <v>148</v>
      </c>
      <c r="AH336" s="245" t="s">
        <v>148</v>
      </c>
      <c r="AT336" s="245" t="s">
        <v>157</v>
      </c>
    </row>
    <row r="337" spans="1:65" s="245" customFormat="1" ht="13.8" x14ac:dyDescent="0.25">
      <c r="A337" s="245">
        <v>425201</v>
      </c>
      <c r="B337" s="245" t="s">
        <v>157</v>
      </c>
      <c r="P337" s="245" t="s">
        <v>1691</v>
      </c>
      <c r="Q337" s="245" t="s">
        <v>1691</v>
      </c>
      <c r="V337" s="245" t="s">
        <v>1691</v>
      </c>
      <c r="AD337" s="245" t="s">
        <v>1691</v>
      </c>
      <c r="AE337" s="245" t="s">
        <v>1691</v>
      </c>
      <c r="AF337" s="245" t="s">
        <v>1691</v>
      </c>
      <c r="AG337" s="245" t="s">
        <v>1691</v>
      </c>
      <c r="AH337" s="245" t="s">
        <v>1691</v>
      </c>
      <c r="AS337" s="245" t="s">
        <v>657</v>
      </c>
      <c r="AT337" s="245" t="s">
        <v>682</v>
      </c>
    </row>
    <row r="338" spans="1:65" s="245" customFormat="1" ht="13.8" x14ac:dyDescent="0.25">
      <c r="A338" s="245">
        <v>425205</v>
      </c>
      <c r="B338" s="245" t="s">
        <v>157</v>
      </c>
      <c r="H338" s="245" t="s">
        <v>1691</v>
      </c>
      <c r="L338" s="245" t="s">
        <v>1691</v>
      </c>
      <c r="R338" s="245" t="s">
        <v>1691</v>
      </c>
      <c r="S338" s="245" t="s">
        <v>1691</v>
      </c>
      <c r="Y338" s="245" t="s">
        <v>1691</v>
      </c>
      <c r="Z338" s="245" t="s">
        <v>1691</v>
      </c>
      <c r="AA338" s="245" t="s">
        <v>1691</v>
      </c>
      <c r="AB338" s="245" t="s">
        <v>1691</v>
      </c>
      <c r="AC338" s="245" t="s">
        <v>1691</v>
      </c>
      <c r="AD338" s="245" t="s">
        <v>1691</v>
      </c>
      <c r="AE338" s="245" t="s">
        <v>1691</v>
      </c>
      <c r="AF338" s="245" t="s">
        <v>1691</v>
      </c>
      <c r="AG338" s="245" t="s">
        <v>1691</v>
      </c>
      <c r="AH338" s="245" t="s">
        <v>1691</v>
      </c>
      <c r="AS338" s="245" t="s">
        <v>1701</v>
      </c>
      <c r="AT338" s="245" t="s">
        <v>157</v>
      </c>
    </row>
    <row r="339" spans="1:65" s="245" customFormat="1" ht="13.8" x14ac:dyDescent="0.25">
      <c r="A339" s="245">
        <v>425285</v>
      </c>
      <c r="B339" s="245" t="s">
        <v>157</v>
      </c>
      <c r="E339" s="245" t="s">
        <v>152</v>
      </c>
      <c r="K339" s="245" t="s">
        <v>152</v>
      </c>
      <c r="Q339" s="245" t="s">
        <v>152</v>
      </c>
      <c r="Y339" s="245" t="s">
        <v>150</v>
      </c>
      <c r="Z339" s="245" t="s">
        <v>148</v>
      </c>
      <c r="AA339" s="245" t="s">
        <v>150</v>
      </c>
      <c r="AB339" s="245" t="s">
        <v>150</v>
      </c>
      <c r="AC339" s="245" t="s">
        <v>150</v>
      </c>
      <c r="AD339" s="245" t="s">
        <v>150</v>
      </c>
      <c r="AE339" s="245" t="s">
        <v>150</v>
      </c>
      <c r="AF339" s="245" t="s">
        <v>148</v>
      </c>
      <c r="AG339" s="245" t="s">
        <v>148</v>
      </c>
      <c r="AH339" s="245" t="s">
        <v>148</v>
      </c>
      <c r="AT339" s="245" t="s">
        <v>157</v>
      </c>
    </row>
    <row r="340" spans="1:65" s="245" customFormat="1" ht="13.8" x14ac:dyDescent="0.25">
      <c r="A340" s="245">
        <v>425350</v>
      </c>
      <c r="B340" s="245" t="s">
        <v>157</v>
      </c>
      <c r="L340" s="245" t="s">
        <v>152</v>
      </c>
      <c r="P340" s="245" t="s">
        <v>152</v>
      </c>
      <c r="R340" s="245" t="s">
        <v>150</v>
      </c>
      <c r="AD340" s="245" t="s">
        <v>152</v>
      </c>
      <c r="AE340" s="245" t="s">
        <v>150</v>
      </c>
      <c r="AG340" s="245" t="s">
        <v>152</v>
      </c>
      <c r="AT340" s="245" t="s">
        <v>157</v>
      </c>
    </row>
    <row r="341" spans="1:65" s="245" customFormat="1" ht="13.8" x14ac:dyDescent="0.25">
      <c r="A341" s="245">
        <v>425391</v>
      </c>
      <c r="B341" s="245" t="s">
        <v>157</v>
      </c>
      <c r="K341" s="245" t="s">
        <v>1691</v>
      </c>
      <c r="L341" s="245" t="s">
        <v>1691</v>
      </c>
      <c r="P341" s="245" t="s">
        <v>1691</v>
      </c>
      <c r="R341" s="245" t="s">
        <v>1691</v>
      </c>
      <c r="Y341" s="245" t="s">
        <v>1691</v>
      </c>
      <c r="Z341" s="245" t="s">
        <v>1691</v>
      </c>
      <c r="AA341" s="245" t="s">
        <v>1691</v>
      </c>
      <c r="AB341" s="245" t="s">
        <v>1691</v>
      </c>
      <c r="AC341" s="245" t="s">
        <v>1691</v>
      </c>
      <c r="AD341" s="245" t="s">
        <v>1691</v>
      </c>
      <c r="AE341" s="245" t="s">
        <v>1691</v>
      </c>
      <c r="AF341" s="245" t="s">
        <v>1691</v>
      </c>
      <c r="AG341" s="245" t="s">
        <v>1691</v>
      </c>
      <c r="AH341" s="245" t="s">
        <v>1691</v>
      </c>
      <c r="AS341" s="245" t="s">
        <v>642</v>
      </c>
      <c r="AT341" s="245" t="s">
        <v>157</v>
      </c>
    </row>
    <row r="342" spans="1:65" s="245" customFormat="1" ht="13.8" x14ac:dyDescent="0.25">
      <c r="A342" s="245">
        <v>425395</v>
      </c>
      <c r="B342" s="245" t="s">
        <v>157</v>
      </c>
      <c r="I342" s="245" t="s">
        <v>152</v>
      </c>
      <c r="L342" s="245" t="s">
        <v>150</v>
      </c>
      <c r="O342" s="245" t="s">
        <v>148</v>
      </c>
      <c r="P342" s="245" t="s">
        <v>152</v>
      </c>
      <c r="R342" s="245" t="s">
        <v>152</v>
      </c>
      <c r="V342" s="245" t="s">
        <v>150</v>
      </c>
      <c r="Y342" s="245" t="s">
        <v>148</v>
      </c>
      <c r="Z342" s="245" t="s">
        <v>148</v>
      </c>
      <c r="AA342" s="245" t="s">
        <v>148</v>
      </c>
      <c r="AB342" s="245" t="s">
        <v>148</v>
      </c>
      <c r="AC342" s="245" t="s">
        <v>148</v>
      </c>
      <c r="AD342" s="245" t="s">
        <v>148</v>
      </c>
      <c r="AE342" s="245" t="s">
        <v>148</v>
      </c>
      <c r="AF342" s="245" t="s">
        <v>148</v>
      </c>
      <c r="AG342" s="245" t="s">
        <v>148</v>
      </c>
      <c r="AH342" s="245" t="s">
        <v>148</v>
      </c>
      <c r="AT342" s="245" t="s">
        <v>157</v>
      </c>
      <c r="BM342" s="237"/>
    </row>
    <row r="343" spans="1:65" s="245" customFormat="1" ht="13.8" x14ac:dyDescent="0.25">
      <c r="A343" s="245">
        <v>425424</v>
      </c>
      <c r="B343" s="245" t="s">
        <v>157</v>
      </c>
      <c r="P343" s="245" t="s">
        <v>1691</v>
      </c>
      <c r="Z343" s="245" t="s">
        <v>1691</v>
      </c>
      <c r="AA343" s="245" t="s">
        <v>1691</v>
      </c>
      <c r="AC343" s="245" t="s">
        <v>1691</v>
      </c>
      <c r="AD343" s="245" t="s">
        <v>1691</v>
      </c>
      <c r="AE343" s="245" t="s">
        <v>1691</v>
      </c>
      <c r="AF343" s="245" t="s">
        <v>1691</v>
      </c>
      <c r="AG343" s="245" t="s">
        <v>1691</v>
      </c>
      <c r="AH343" s="245" t="s">
        <v>1691</v>
      </c>
      <c r="AS343" s="245" t="s">
        <v>667</v>
      </c>
      <c r="AT343" s="245" t="s">
        <v>157</v>
      </c>
    </row>
    <row r="344" spans="1:65" s="245" customFormat="1" ht="13.8" x14ac:dyDescent="0.25">
      <c r="A344" s="245">
        <v>425440</v>
      </c>
      <c r="B344" s="245" t="s">
        <v>157</v>
      </c>
      <c r="L344" s="245" t="s">
        <v>152</v>
      </c>
      <c r="Q344" s="245" t="s">
        <v>152</v>
      </c>
      <c r="Z344" s="245" t="s">
        <v>152</v>
      </c>
      <c r="AA344" s="245" t="s">
        <v>150</v>
      </c>
      <c r="AD344" s="245" t="s">
        <v>150</v>
      </c>
      <c r="AE344" s="245" t="s">
        <v>148</v>
      </c>
      <c r="AF344" s="245" t="s">
        <v>148</v>
      </c>
      <c r="AG344" s="245" t="s">
        <v>150</v>
      </c>
      <c r="AH344" s="245" t="s">
        <v>150</v>
      </c>
      <c r="AT344" s="245" t="s">
        <v>157</v>
      </c>
    </row>
    <row r="345" spans="1:65" s="245" customFormat="1" ht="13.8" x14ac:dyDescent="0.25">
      <c r="A345" s="245">
        <v>425474</v>
      </c>
      <c r="B345" s="245" t="s">
        <v>157</v>
      </c>
      <c r="K345" s="245" t="s">
        <v>152</v>
      </c>
      <c r="Q345" s="245" t="s">
        <v>152</v>
      </c>
      <c r="R345" s="245" t="s">
        <v>152</v>
      </c>
      <c r="T345" s="245" t="s">
        <v>152</v>
      </c>
      <c r="V345" s="245" t="s">
        <v>152</v>
      </c>
      <c r="Y345" s="245" t="s">
        <v>148</v>
      </c>
      <c r="Z345" s="245" t="s">
        <v>148</v>
      </c>
      <c r="AA345" s="245" t="s">
        <v>148</v>
      </c>
      <c r="AB345" s="245" t="s">
        <v>148</v>
      </c>
      <c r="AC345" s="245" t="s">
        <v>148</v>
      </c>
      <c r="AD345" s="245" t="s">
        <v>148</v>
      </c>
      <c r="AE345" s="245" t="s">
        <v>148</v>
      </c>
      <c r="AF345" s="245" t="s">
        <v>148</v>
      </c>
      <c r="AG345" s="245" t="s">
        <v>148</v>
      </c>
      <c r="AH345" s="245" t="s">
        <v>148</v>
      </c>
      <c r="AT345" s="245" t="s">
        <v>157</v>
      </c>
      <c r="BM345" s="237"/>
    </row>
    <row r="346" spans="1:65" s="245" customFormat="1" ht="13.8" x14ac:dyDescent="0.25">
      <c r="A346" s="245">
        <v>425479</v>
      </c>
      <c r="B346" s="245" t="s">
        <v>157</v>
      </c>
      <c r="Q346" s="245" t="s">
        <v>152</v>
      </c>
      <c r="R346" s="245" t="s">
        <v>152</v>
      </c>
      <c r="AA346" s="245" t="s">
        <v>152</v>
      </c>
      <c r="AE346" s="245" t="s">
        <v>148</v>
      </c>
      <c r="AF346" s="245" t="s">
        <v>148</v>
      </c>
      <c r="AG346" s="245" t="s">
        <v>152</v>
      </c>
      <c r="AH346" s="245" t="s">
        <v>152</v>
      </c>
      <c r="AT346" s="245" t="s">
        <v>157</v>
      </c>
    </row>
    <row r="347" spans="1:65" s="245" customFormat="1" ht="13.8" x14ac:dyDescent="0.25">
      <c r="A347" s="245">
        <v>425520</v>
      </c>
      <c r="B347" s="245" t="s">
        <v>157</v>
      </c>
      <c r="R347" s="245" t="s">
        <v>1691</v>
      </c>
      <c r="AD347" s="245" t="s">
        <v>1691</v>
      </c>
      <c r="AE347" s="245" t="s">
        <v>1691</v>
      </c>
      <c r="AF347" s="245" t="s">
        <v>1691</v>
      </c>
      <c r="AH347" s="245" t="s">
        <v>1691</v>
      </c>
      <c r="AS347" s="245" t="s">
        <v>1701</v>
      </c>
      <c r="AT347" s="245" t="s">
        <v>157</v>
      </c>
    </row>
    <row r="348" spans="1:65" s="245" customFormat="1" ht="13.8" x14ac:dyDescent="0.25">
      <c r="A348" s="245">
        <v>425542</v>
      </c>
      <c r="B348" s="245" t="s">
        <v>157</v>
      </c>
      <c r="G348" s="245" t="s">
        <v>152</v>
      </c>
      <c r="R348" s="245" t="s">
        <v>152</v>
      </c>
      <c r="AB348" s="245" t="s">
        <v>152</v>
      </c>
      <c r="AD348" s="245" t="s">
        <v>152</v>
      </c>
      <c r="AE348" s="245" t="s">
        <v>148</v>
      </c>
      <c r="AF348" s="245" t="s">
        <v>152</v>
      </c>
      <c r="AT348" s="245" t="s">
        <v>157</v>
      </c>
    </row>
    <row r="349" spans="1:65" s="245" customFormat="1" ht="13.8" x14ac:dyDescent="0.25">
      <c r="A349" s="245">
        <v>425550</v>
      </c>
      <c r="B349" s="245" t="s">
        <v>157</v>
      </c>
      <c r="N349" s="245" t="s">
        <v>1691</v>
      </c>
      <c r="R349" s="245" t="s">
        <v>1691</v>
      </c>
      <c r="T349" s="245" t="s">
        <v>1691</v>
      </c>
      <c r="U349" s="245" t="s">
        <v>1691</v>
      </c>
      <c r="Y349" s="245" t="s">
        <v>1691</v>
      </c>
      <c r="Z349" s="245" t="s">
        <v>1691</v>
      </c>
      <c r="AA349" s="245" t="s">
        <v>1691</v>
      </c>
      <c r="AB349" s="245" t="s">
        <v>1691</v>
      </c>
      <c r="AC349" s="245" t="s">
        <v>1691</v>
      </c>
      <c r="AD349" s="245" t="s">
        <v>1691</v>
      </c>
      <c r="AE349" s="245" t="s">
        <v>1691</v>
      </c>
      <c r="AF349" s="245" t="s">
        <v>1691</v>
      </c>
      <c r="AG349" s="245" t="s">
        <v>1691</v>
      </c>
      <c r="AH349" s="245" t="s">
        <v>1691</v>
      </c>
      <c r="AS349" s="245" t="s">
        <v>1701</v>
      </c>
      <c r="AT349" s="245" t="s">
        <v>157</v>
      </c>
    </row>
    <row r="350" spans="1:65" s="245" customFormat="1" ht="13.8" x14ac:dyDescent="0.25">
      <c r="A350" s="245">
        <v>425563</v>
      </c>
      <c r="B350" s="245" t="s">
        <v>157</v>
      </c>
      <c r="V350" s="245" t="s">
        <v>1691</v>
      </c>
      <c r="X350" s="245" t="s">
        <v>1691</v>
      </c>
      <c r="Z350" s="245" t="s">
        <v>1691</v>
      </c>
      <c r="AE350" s="245" t="s">
        <v>1691</v>
      </c>
      <c r="AF350" s="245" t="s">
        <v>1691</v>
      </c>
      <c r="AS350" s="245" t="s">
        <v>1701</v>
      </c>
      <c r="AT350" s="245" t="s">
        <v>157</v>
      </c>
    </row>
    <row r="351" spans="1:65" s="245" customFormat="1" ht="13.8" x14ac:dyDescent="0.25">
      <c r="A351" s="245">
        <v>425564</v>
      </c>
      <c r="B351" s="245" t="s">
        <v>157</v>
      </c>
      <c r="Q351" s="245" t="s">
        <v>1691</v>
      </c>
      <c r="V351" s="245" t="s">
        <v>1691</v>
      </c>
      <c r="Z351" s="245" t="s">
        <v>1691</v>
      </c>
      <c r="AA351" s="245" t="s">
        <v>1691</v>
      </c>
      <c r="AB351" s="245" t="s">
        <v>1691</v>
      </c>
      <c r="AC351" s="245" t="s">
        <v>1691</v>
      </c>
      <c r="AF351" s="245" t="s">
        <v>1691</v>
      </c>
      <c r="AH351" s="245" t="s">
        <v>1691</v>
      </c>
      <c r="AS351" s="245" t="s">
        <v>1701</v>
      </c>
      <c r="AT351" s="245" t="s">
        <v>157</v>
      </c>
    </row>
    <row r="352" spans="1:65" s="245" customFormat="1" ht="13.8" x14ac:dyDescent="0.25">
      <c r="A352" s="245">
        <v>425573</v>
      </c>
      <c r="B352" s="245" t="s">
        <v>157</v>
      </c>
      <c r="H352" s="245" t="s">
        <v>152</v>
      </c>
      <c r="R352" s="245" t="s">
        <v>152</v>
      </c>
      <c r="T352" s="245" t="s">
        <v>152</v>
      </c>
      <c r="U352" s="245" t="s">
        <v>152</v>
      </c>
      <c r="W352" s="245" t="s">
        <v>152</v>
      </c>
      <c r="Y352" s="245" t="s">
        <v>148</v>
      </c>
      <c r="Z352" s="245" t="s">
        <v>148</v>
      </c>
      <c r="AA352" s="245" t="s">
        <v>148</v>
      </c>
      <c r="AB352" s="245" t="s">
        <v>148</v>
      </c>
      <c r="AC352" s="245" t="s">
        <v>148</v>
      </c>
      <c r="AD352" s="245" t="s">
        <v>148</v>
      </c>
      <c r="AE352" s="245" t="s">
        <v>148</v>
      </c>
      <c r="AF352" s="245" t="s">
        <v>148</v>
      </c>
      <c r="AG352" s="245" t="s">
        <v>148</v>
      </c>
      <c r="AH352" s="245" t="s">
        <v>148</v>
      </c>
      <c r="AT352" s="245" t="s">
        <v>157</v>
      </c>
      <c r="BM352" s="237"/>
    </row>
    <row r="353" spans="1:65" s="245" customFormat="1" ht="13.8" x14ac:dyDescent="0.25">
      <c r="A353" s="245">
        <v>425577</v>
      </c>
      <c r="B353" s="245" t="s">
        <v>157</v>
      </c>
      <c r="L353" s="245" t="s">
        <v>1691</v>
      </c>
      <c r="P353" s="245" t="s">
        <v>1691</v>
      </c>
      <c r="R353" s="245" t="s">
        <v>1691</v>
      </c>
      <c r="T353" s="245" t="s">
        <v>1691</v>
      </c>
      <c r="V353" s="245" t="s">
        <v>1691</v>
      </c>
      <c r="W353" s="245" t="s">
        <v>1691</v>
      </c>
      <c r="Z353" s="245" t="s">
        <v>1691</v>
      </c>
      <c r="AA353" s="245" t="s">
        <v>1691</v>
      </c>
      <c r="AC353" s="245" t="s">
        <v>1691</v>
      </c>
      <c r="AD353" s="245" t="s">
        <v>1691</v>
      </c>
      <c r="AE353" s="245" t="s">
        <v>1691</v>
      </c>
      <c r="AF353" s="245" t="s">
        <v>1691</v>
      </c>
      <c r="AG353" s="245" t="s">
        <v>1691</v>
      </c>
      <c r="AS353" s="245" t="s">
        <v>657</v>
      </c>
      <c r="AT353" s="245" t="s">
        <v>157</v>
      </c>
    </row>
    <row r="354" spans="1:65" s="245" customFormat="1" ht="13.8" x14ac:dyDescent="0.25">
      <c r="A354" s="245">
        <v>425588</v>
      </c>
      <c r="B354" s="245" t="s">
        <v>157</v>
      </c>
      <c r="S354" s="245" t="s">
        <v>150</v>
      </c>
      <c r="U354" s="245" t="s">
        <v>152</v>
      </c>
      <c r="AD354" s="245" t="s">
        <v>148</v>
      </c>
      <c r="AE354" s="245" t="s">
        <v>150</v>
      </c>
      <c r="AF354" s="245" t="s">
        <v>152</v>
      </c>
      <c r="AG354" s="245" t="s">
        <v>150</v>
      </c>
      <c r="AT354" s="245" t="s">
        <v>157</v>
      </c>
    </row>
    <row r="355" spans="1:65" s="245" customFormat="1" ht="13.8" x14ac:dyDescent="0.25">
      <c r="A355" s="245">
        <v>425593</v>
      </c>
      <c r="B355" s="245" t="s">
        <v>157</v>
      </c>
      <c r="N355" s="245" t="s">
        <v>152</v>
      </c>
      <c r="O355" s="245" t="s">
        <v>152</v>
      </c>
      <c r="W355" s="245" t="s">
        <v>152</v>
      </c>
      <c r="Y355" s="245" t="s">
        <v>148</v>
      </c>
      <c r="AA355" s="245" t="s">
        <v>150</v>
      </c>
      <c r="AB355" s="245" t="s">
        <v>150</v>
      </c>
      <c r="AC355" s="245" t="s">
        <v>148</v>
      </c>
      <c r="AD355" s="245" t="s">
        <v>148</v>
      </c>
      <c r="AE355" s="245" t="s">
        <v>148</v>
      </c>
      <c r="AF355" s="245" t="s">
        <v>148</v>
      </c>
      <c r="AG355" s="245" t="s">
        <v>148</v>
      </c>
      <c r="AH355" s="245" t="s">
        <v>148</v>
      </c>
      <c r="AT355" s="245" t="s">
        <v>157</v>
      </c>
    </row>
    <row r="356" spans="1:65" s="245" customFormat="1" ht="13.8" x14ac:dyDescent="0.25">
      <c r="A356" s="245">
        <v>425594</v>
      </c>
      <c r="B356" s="245" t="s">
        <v>157</v>
      </c>
      <c r="L356" s="245" t="s">
        <v>1691</v>
      </c>
      <c r="O356" s="245" t="s">
        <v>1691</v>
      </c>
      <c r="P356" s="245" t="s">
        <v>1691</v>
      </c>
      <c r="T356" s="245" t="s">
        <v>1691</v>
      </c>
      <c r="Y356" s="245" t="s">
        <v>1691</v>
      </c>
      <c r="AA356" s="245" t="s">
        <v>1691</v>
      </c>
      <c r="AB356" s="245" t="s">
        <v>1691</v>
      </c>
      <c r="AC356" s="245" t="s">
        <v>1691</v>
      </c>
      <c r="AD356" s="245" t="s">
        <v>1691</v>
      </c>
      <c r="AE356" s="245" t="s">
        <v>1691</v>
      </c>
      <c r="AF356" s="245" t="s">
        <v>1691</v>
      </c>
      <c r="AG356" s="245" t="s">
        <v>1691</v>
      </c>
      <c r="AH356" s="245" t="s">
        <v>1691</v>
      </c>
      <c r="AS356" s="245" t="s">
        <v>640</v>
      </c>
      <c r="AT356" s="245" t="s">
        <v>157</v>
      </c>
    </row>
    <row r="357" spans="1:65" s="245" customFormat="1" ht="13.8" x14ac:dyDescent="0.25">
      <c r="A357" s="245">
        <v>425606</v>
      </c>
      <c r="B357" s="245" t="s">
        <v>157</v>
      </c>
      <c r="P357" s="245" t="s">
        <v>150</v>
      </c>
      <c r="Q357" s="245" t="s">
        <v>152</v>
      </c>
      <c r="S357" s="245" t="s">
        <v>152</v>
      </c>
      <c r="W357" s="245" t="s">
        <v>152</v>
      </c>
      <c r="AD357" s="245" t="s">
        <v>152</v>
      </c>
      <c r="AE357" s="245" t="s">
        <v>150</v>
      </c>
      <c r="AF357" s="245" t="s">
        <v>152</v>
      </c>
      <c r="AH357" s="245" t="s">
        <v>152</v>
      </c>
      <c r="AT357" s="245" t="s">
        <v>157</v>
      </c>
    </row>
    <row r="358" spans="1:65" s="245" customFormat="1" ht="13.8" x14ac:dyDescent="0.25">
      <c r="A358" s="245">
        <v>425609</v>
      </c>
      <c r="B358" s="245" t="s">
        <v>157</v>
      </c>
      <c r="N358" s="245" t="s">
        <v>152</v>
      </c>
      <c r="AD358" s="245" t="s">
        <v>152</v>
      </c>
      <c r="AE358" s="245" t="s">
        <v>152</v>
      </c>
      <c r="AG358" s="245" t="s">
        <v>152</v>
      </c>
      <c r="AH358" s="245" t="s">
        <v>150</v>
      </c>
      <c r="AT358" s="245" t="s">
        <v>157</v>
      </c>
    </row>
    <row r="359" spans="1:65" s="245" customFormat="1" ht="13.8" x14ac:dyDescent="0.25">
      <c r="A359" s="245">
        <v>425614</v>
      </c>
      <c r="B359" s="245" t="s">
        <v>157</v>
      </c>
      <c r="P359" s="245" t="s">
        <v>152</v>
      </c>
      <c r="T359" s="245" t="s">
        <v>152</v>
      </c>
      <c r="AA359" s="245" t="s">
        <v>148</v>
      </c>
      <c r="AB359" s="245" t="s">
        <v>148</v>
      </c>
      <c r="AC359" s="245" t="s">
        <v>148</v>
      </c>
      <c r="AD359" s="245" t="s">
        <v>148</v>
      </c>
      <c r="AE359" s="245" t="s">
        <v>148</v>
      </c>
      <c r="AF359" s="245" t="s">
        <v>148</v>
      </c>
      <c r="AT359" s="245" t="s">
        <v>157</v>
      </c>
    </row>
    <row r="360" spans="1:65" s="245" customFormat="1" ht="13.8" x14ac:dyDescent="0.25">
      <c r="A360" s="245">
        <v>425626</v>
      </c>
      <c r="B360" s="245" t="s">
        <v>157</v>
      </c>
      <c r="Q360" s="245" t="s">
        <v>150</v>
      </c>
      <c r="R360" s="245" t="s">
        <v>152</v>
      </c>
      <c r="X360" s="245" t="s">
        <v>152</v>
      </c>
      <c r="Y360" s="245" t="s">
        <v>148</v>
      </c>
      <c r="Z360" s="245" t="s">
        <v>148</v>
      </c>
      <c r="AA360" s="245" t="s">
        <v>150</v>
      </c>
      <c r="AC360" s="245" t="s">
        <v>148</v>
      </c>
      <c r="AD360" s="245" t="s">
        <v>148</v>
      </c>
      <c r="AE360" s="245" t="s">
        <v>148</v>
      </c>
      <c r="AF360" s="245" t="s">
        <v>148</v>
      </c>
      <c r="AG360" s="245" t="s">
        <v>148</v>
      </c>
      <c r="AH360" s="245" t="s">
        <v>148</v>
      </c>
      <c r="AT360" s="245" t="s">
        <v>682</v>
      </c>
    </row>
    <row r="361" spans="1:65" s="245" customFormat="1" ht="13.8" x14ac:dyDescent="0.25">
      <c r="A361" s="245">
        <v>425662</v>
      </c>
      <c r="B361" s="245" t="s">
        <v>157</v>
      </c>
      <c r="J361" s="245" t="s">
        <v>152</v>
      </c>
      <c r="V361" s="245" t="s">
        <v>152</v>
      </c>
      <c r="W361" s="245" t="s">
        <v>152</v>
      </c>
      <c r="Z361" s="245" t="s">
        <v>150</v>
      </c>
      <c r="AD361" s="245" t="s">
        <v>150</v>
      </c>
      <c r="AF361" s="245" t="s">
        <v>148</v>
      </c>
      <c r="AG361" s="245" t="s">
        <v>148</v>
      </c>
      <c r="AH361" s="245" t="s">
        <v>148</v>
      </c>
      <c r="AT361" s="245" t="s">
        <v>157</v>
      </c>
    </row>
    <row r="362" spans="1:65" s="245" customFormat="1" ht="13.8" x14ac:dyDescent="0.25">
      <c r="A362" s="245">
        <v>425701</v>
      </c>
      <c r="B362" s="245" t="s">
        <v>157</v>
      </c>
      <c r="J362" s="245" t="s">
        <v>1691</v>
      </c>
      <c r="P362" s="245" t="s">
        <v>1691</v>
      </c>
      <c r="V362" s="245" t="s">
        <v>1691</v>
      </c>
      <c r="AB362" s="245" t="s">
        <v>1691</v>
      </c>
      <c r="AF362" s="245" t="s">
        <v>1691</v>
      </c>
      <c r="AS362" s="245" t="s">
        <v>1701</v>
      </c>
      <c r="AT362" s="245" t="s">
        <v>157</v>
      </c>
    </row>
    <row r="363" spans="1:65" s="245" customFormat="1" ht="13.8" x14ac:dyDescent="0.25">
      <c r="A363" s="245">
        <v>425769</v>
      </c>
      <c r="B363" s="245" t="s">
        <v>157</v>
      </c>
      <c r="E363" s="245" t="s">
        <v>152</v>
      </c>
      <c r="R363" s="245" t="s">
        <v>152</v>
      </c>
      <c r="S363" s="245" t="s">
        <v>152</v>
      </c>
      <c r="V363" s="245" t="s">
        <v>152</v>
      </c>
      <c r="Y363" s="245" t="s">
        <v>152</v>
      </c>
      <c r="Z363" s="245" t="s">
        <v>152</v>
      </c>
      <c r="AC363" s="245" t="s">
        <v>152</v>
      </c>
      <c r="AD363" s="245" t="s">
        <v>148</v>
      </c>
      <c r="AE363" s="245" t="s">
        <v>148</v>
      </c>
      <c r="AF363" s="245" t="s">
        <v>148</v>
      </c>
      <c r="AG363" s="245" t="s">
        <v>148</v>
      </c>
      <c r="AH363" s="245" t="s">
        <v>148</v>
      </c>
      <c r="AT363" s="245" t="s">
        <v>157</v>
      </c>
    </row>
    <row r="364" spans="1:65" s="245" customFormat="1" ht="13.8" x14ac:dyDescent="0.25">
      <c r="A364" s="245">
        <v>425788</v>
      </c>
      <c r="B364" s="245" t="s">
        <v>157</v>
      </c>
      <c r="AA364" s="245" t="s">
        <v>150</v>
      </c>
      <c r="AD364" s="245" t="s">
        <v>150</v>
      </c>
      <c r="AF364" s="245" t="s">
        <v>150</v>
      </c>
      <c r="AG364" s="245" t="s">
        <v>152</v>
      </c>
      <c r="AH364" s="245" t="s">
        <v>152</v>
      </c>
      <c r="AT364" s="245" t="s">
        <v>157</v>
      </c>
    </row>
    <row r="365" spans="1:65" s="245" customFormat="1" ht="13.8" x14ac:dyDescent="0.25">
      <c r="A365" s="245">
        <v>425796</v>
      </c>
      <c r="B365" s="245" t="s">
        <v>157</v>
      </c>
      <c r="V365" s="245" t="s">
        <v>152</v>
      </c>
      <c r="AA365" s="245" t="s">
        <v>152</v>
      </c>
      <c r="AD365" s="245" t="s">
        <v>152</v>
      </c>
      <c r="AE365" s="245" t="s">
        <v>152</v>
      </c>
      <c r="AF365" s="245" t="s">
        <v>152</v>
      </c>
      <c r="AG365" s="245" t="s">
        <v>152</v>
      </c>
      <c r="AH365" s="245" t="s">
        <v>152</v>
      </c>
      <c r="AT365" s="245" t="s">
        <v>157</v>
      </c>
    </row>
    <row r="366" spans="1:65" s="245" customFormat="1" ht="13.8" x14ac:dyDescent="0.25">
      <c r="A366" s="245">
        <v>425815</v>
      </c>
      <c r="B366" s="245" t="s">
        <v>157</v>
      </c>
      <c r="P366" s="245" t="s">
        <v>152</v>
      </c>
      <c r="Q366" s="245" t="s">
        <v>152</v>
      </c>
      <c r="AA366" s="245" t="s">
        <v>148</v>
      </c>
      <c r="AB366" s="245" t="s">
        <v>152</v>
      </c>
      <c r="AG366" s="245" t="s">
        <v>152</v>
      </c>
      <c r="AH366" s="245" t="s">
        <v>152</v>
      </c>
      <c r="AT366" s="245" t="s">
        <v>157</v>
      </c>
    </row>
    <row r="367" spans="1:65" s="245" customFormat="1" ht="13.8" x14ac:dyDescent="0.25">
      <c r="A367" s="245">
        <v>425816</v>
      </c>
      <c r="B367" s="245" t="s">
        <v>157</v>
      </c>
      <c r="O367" s="245" t="s">
        <v>152</v>
      </c>
      <c r="P367" s="245" t="s">
        <v>152</v>
      </c>
      <c r="Q367" s="245" t="s">
        <v>152</v>
      </c>
      <c r="T367" s="245" t="s">
        <v>150</v>
      </c>
      <c r="V367" s="245" t="s">
        <v>150</v>
      </c>
      <c r="W367" s="245" t="s">
        <v>148</v>
      </c>
      <c r="Y367" s="245" t="s">
        <v>148</v>
      </c>
      <c r="Z367" s="245" t="s">
        <v>148</v>
      </c>
      <c r="AA367" s="245" t="s">
        <v>148</v>
      </c>
      <c r="AB367" s="245" t="s">
        <v>148</v>
      </c>
      <c r="AC367" s="245" t="s">
        <v>148</v>
      </c>
      <c r="AD367" s="245" t="s">
        <v>148</v>
      </c>
      <c r="AE367" s="245" t="s">
        <v>148</v>
      </c>
      <c r="AF367" s="245" t="s">
        <v>148</v>
      </c>
      <c r="AG367" s="245" t="s">
        <v>148</v>
      </c>
      <c r="AH367" s="245" t="s">
        <v>148</v>
      </c>
      <c r="AT367" s="245" t="s">
        <v>157</v>
      </c>
      <c r="BM367" s="237"/>
    </row>
    <row r="368" spans="1:65" s="245" customFormat="1" ht="13.8" x14ac:dyDescent="0.25">
      <c r="A368" s="245">
        <v>425822</v>
      </c>
      <c r="B368" s="245" t="s">
        <v>157</v>
      </c>
      <c r="M368" s="245" t="s">
        <v>1691</v>
      </c>
      <c r="Q368" s="245" t="s">
        <v>1691</v>
      </c>
      <c r="R368" s="245" t="s">
        <v>1691</v>
      </c>
      <c r="Z368" s="245" t="s">
        <v>1691</v>
      </c>
      <c r="AA368" s="245" t="s">
        <v>1691</v>
      </c>
      <c r="AD368" s="245" t="s">
        <v>1691</v>
      </c>
      <c r="AE368" s="245" t="s">
        <v>1691</v>
      </c>
      <c r="AF368" s="245" t="s">
        <v>1691</v>
      </c>
      <c r="AG368" s="245" t="s">
        <v>1691</v>
      </c>
      <c r="AH368" s="245" t="s">
        <v>1691</v>
      </c>
      <c r="AS368" s="245" t="s">
        <v>1701</v>
      </c>
      <c r="AT368" s="245" t="s">
        <v>157</v>
      </c>
    </row>
    <row r="369" spans="1:65" s="245" customFormat="1" ht="13.8" x14ac:dyDescent="0.25">
      <c r="A369" s="245">
        <v>425829</v>
      </c>
      <c r="B369" s="245" t="s">
        <v>157</v>
      </c>
      <c r="K369" s="245" t="s">
        <v>152</v>
      </c>
      <c r="Q369" s="245" t="s">
        <v>152</v>
      </c>
      <c r="R369" s="245" t="s">
        <v>152</v>
      </c>
      <c r="Z369" s="245" t="s">
        <v>150</v>
      </c>
      <c r="AD369" s="245" t="s">
        <v>150</v>
      </c>
      <c r="AE369" s="245" t="s">
        <v>150</v>
      </c>
      <c r="AF369" s="245" t="s">
        <v>148</v>
      </c>
      <c r="AG369" s="245" t="s">
        <v>148</v>
      </c>
      <c r="AH369" s="245" t="s">
        <v>148</v>
      </c>
      <c r="AT369" s="245" t="s">
        <v>157</v>
      </c>
    </row>
    <row r="370" spans="1:65" s="245" customFormat="1" ht="13.8" x14ac:dyDescent="0.25">
      <c r="A370" s="245">
        <v>425863</v>
      </c>
      <c r="B370" s="245" t="s">
        <v>157</v>
      </c>
      <c r="H370" s="245" t="s">
        <v>1691</v>
      </c>
      <c r="K370" s="245" t="s">
        <v>1691</v>
      </c>
      <c r="R370" s="245" t="s">
        <v>1691</v>
      </c>
      <c r="Z370" s="245" t="s">
        <v>1691</v>
      </c>
      <c r="AA370" s="245" t="s">
        <v>1691</v>
      </c>
      <c r="AB370" s="245" t="s">
        <v>1691</v>
      </c>
      <c r="AC370" s="245" t="s">
        <v>1691</v>
      </c>
      <c r="AD370" s="245" t="s">
        <v>1691</v>
      </c>
      <c r="AE370" s="245" t="s">
        <v>1691</v>
      </c>
      <c r="AF370" s="245" t="s">
        <v>1691</v>
      </c>
      <c r="AG370" s="245" t="s">
        <v>1691</v>
      </c>
      <c r="AS370" s="245" t="s">
        <v>1701</v>
      </c>
      <c r="AT370" s="245" t="s">
        <v>157</v>
      </c>
    </row>
    <row r="371" spans="1:65" s="245" customFormat="1" ht="13.8" x14ac:dyDescent="0.25">
      <c r="A371" s="245">
        <v>425877</v>
      </c>
      <c r="B371" s="245" t="s">
        <v>157</v>
      </c>
      <c r="K371" s="245" t="s">
        <v>152</v>
      </c>
      <c r="P371" s="245" t="s">
        <v>152</v>
      </c>
      <c r="R371" s="245" t="s">
        <v>152</v>
      </c>
      <c r="U371" s="245" t="s">
        <v>150</v>
      </c>
      <c r="X371" s="245" t="s">
        <v>150</v>
      </c>
      <c r="Y371" s="245" t="s">
        <v>148</v>
      </c>
      <c r="Z371" s="245" t="s">
        <v>148</v>
      </c>
      <c r="AA371" s="245" t="s">
        <v>148</v>
      </c>
      <c r="AB371" s="245" t="s">
        <v>148</v>
      </c>
      <c r="AC371" s="245" t="s">
        <v>148</v>
      </c>
      <c r="AD371" s="245" t="s">
        <v>148</v>
      </c>
      <c r="AE371" s="245" t="s">
        <v>148</v>
      </c>
      <c r="AF371" s="245" t="s">
        <v>148</v>
      </c>
      <c r="AG371" s="245" t="s">
        <v>148</v>
      </c>
      <c r="AH371" s="245" t="s">
        <v>148</v>
      </c>
      <c r="AT371" s="245" t="s">
        <v>157</v>
      </c>
      <c r="BM371" s="237"/>
    </row>
    <row r="372" spans="1:65" s="245" customFormat="1" ht="13.8" x14ac:dyDescent="0.25">
      <c r="A372" s="245">
        <v>425882</v>
      </c>
      <c r="B372" s="245" t="s">
        <v>157</v>
      </c>
      <c r="R372" s="245" t="s">
        <v>150</v>
      </c>
      <c r="U372" s="245" t="s">
        <v>152</v>
      </c>
      <c r="W372" s="245" t="s">
        <v>150</v>
      </c>
      <c r="Z372" s="245" t="s">
        <v>152</v>
      </c>
      <c r="AA372" s="245" t="s">
        <v>152</v>
      </c>
      <c r="AD372" s="245" t="s">
        <v>148</v>
      </c>
      <c r="AE372" s="245" t="s">
        <v>148</v>
      </c>
      <c r="AF372" s="245" t="s">
        <v>148</v>
      </c>
      <c r="AG372" s="245" t="s">
        <v>148</v>
      </c>
      <c r="AH372" s="245" t="s">
        <v>148</v>
      </c>
      <c r="AT372" s="245" t="s">
        <v>157</v>
      </c>
    </row>
    <row r="373" spans="1:65" s="245" customFormat="1" ht="13.8" x14ac:dyDescent="0.25">
      <c r="A373" s="245">
        <v>425895</v>
      </c>
      <c r="B373" s="245" t="s">
        <v>157</v>
      </c>
      <c r="J373" s="245" t="s">
        <v>152</v>
      </c>
      <c r="L373" s="245" t="s">
        <v>148</v>
      </c>
      <c r="P373" s="245" t="s">
        <v>152</v>
      </c>
      <c r="R373" s="245" t="s">
        <v>148</v>
      </c>
      <c r="T373" s="245" t="s">
        <v>150</v>
      </c>
      <c r="V373" s="245" t="s">
        <v>152</v>
      </c>
      <c r="Y373" s="245" t="s">
        <v>148</v>
      </c>
      <c r="Z373" s="245" t="s">
        <v>150</v>
      </c>
      <c r="AA373" s="245" t="s">
        <v>150</v>
      </c>
      <c r="AB373" s="245" t="s">
        <v>150</v>
      </c>
      <c r="AC373" s="245" t="s">
        <v>150</v>
      </c>
      <c r="AD373" s="245" t="s">
        <v>148</v>
      </c>
      <c r="AE373" s="245" t="s">
        <v>148</v>
      </c>
      <c r="AF373" s="245" t="s">
        <v>148</v>
      </c>
      <c r="AG373" s="245" t="s">
        <v>148</v>
      </c>
      <c r="AH373" s="245" t="s">
        <v>148</v>
      </c>
      <c r="AT373" s="245" t="s">
        <v>157</v>
      </c>
      <c r="BM373" s="237"/>
    </row>
    <row r="374" spans="1:65" s="245" customFormat="1" ht="13.8" x14ac:dyDescent="0.25">
      <c r="A374" s="245">
        <v>425915</v>
      </c>
      <c r="B374" s="245" t="s">
        <v>157</v>
      </c>
      <c r="Y374" s="245" t="s">
        <v>152</v>
      </c>
      <c r="AD374" s="245" t="s">
        <v>148</v>
      </c>
      <c r="AF374" s="245" t="s">
        <v>148</v>
      </c>
      <c r="AG374" s="245" t="s">
        <v>148</v>
      </c>
      <c r="AH374" s="245" t="s">
        <v>150</v>
      </c>
      <c r="AT374" s="245" t="s">
        <v>157</v>
      </c>
    </row>
    <row r="375" spans="1:65" s="245" customFormat="1" ht="13.8" x14ac:dyDescent="0.25">
      <c r="A375" s="245">
        <v>425916</v>
      </c>
      <c r="B375" s="245" t="s">
        <v>157</v>
      </c>
      <c r="H375" s="245" t="s">
        <v>152</v>
      </c>
      <c r="L375" s="245" t="s">
        <v>150</v>
      </c>
      <c r="P375" s="245" t="s">
        <v>152</v>
      </c>
      <c r="S375" s="245" t="s">
        <v>148</v>
      </c>
      <c r="V375" s="245" t="s">
        <v>152</v>
      </c>
      <c r="Y375" s="245" t="s">
        <v>152</v>
      </c>
      <c r="Z375" s="245" t="s">
        <v>150</v>
      </c>
      <c r="AD375" s="245" t="s">
        <v>150</v>
      </c>
      <c r="AE375" s="245" t="s">
        <v>148</v>
      </c>
      <c r="AF375" s="245" t="s">
        <v>150</v>
      </c>
      <c r="AG375" s="245" t="s">
        <v>148</v>
      </c>
      <c r="AH375" s="245" t="s">
        <v>148</v>
      </c>
      <c r="AT375" s="245" t="s">
        <v>157</v>
      </c>
    </row>
    <row r="376" spans="1:65" s="245" customFormat="1" ht="13.8" x14ac:dyDescent="0.25">
      <c r="A376" s="245">
        <v>425937</v>
      </c>
      <c r="B376" s="245" t="s">
        <v>157</v>
      </c>
      <c r="N376" s="245" t="s">
        <v>150</v>
      </c>
      <c r="P376" s="245" t="s">
        <v>152</v>
      </c>
      <c r="R376" s="245" t="s">
        <v>150</v>
      </c>
      <c r="X376" s="245" t="s">
        <v>152</v>
      </c>
      <c r="AA376" s="245" t="s">
        <v>150</v>
      </c>
      <c r="AD376" s="245" t="s">
        <v>150</v>
      </c>
      <c r="AF376" s="245" t="s">
        <v>148</v>
      </c>
      <c r="AH376" s="245" t="s">
        <v>152</v>
      </c>
      <c r="AT376" s="245" t="s">
        <v>157</v>
      </c>
    </row>
    <row r="377" spans="1:65" s="245" customFormat="1" ht="13.8" x14ac:dyDescent="0.25">
      <c r="A377" s="245">
        <v>425940</v>
      </c>
      <c r="B377" s="245" t="s">
        <v>157</v>
      </c>
      <c r="N377" s="245" t="s">
        <v>150</v>
      </c>
      <c r="T377" s="245" t="s">
        <v>148</v>
      </c>
      <c r="AA377" s="245" t="s">
        <v>148</v>
      </c>
      <c r="AD377" s="245" t="s">
        <v>148</v>
      </c>
      <c r="AE377" s="245" t="s">
        <v>148</v>
      </c>
      <c r="AF377" s="245" t="s">
        <v>148</v>
      </c>
      <c r="AG377" s="245" t="s">
        <v>148</v>
      </c>
      <c r="AH377" s="245" t="s">
        <v>148</v>
      </c>
      <c r="AT377" s="245" t="s">
        <v>157</v>
      </c>
    </row>
    <row r="378" spans="1:65" s="245" customFormat="1" ht="13.8" x14ac:dyDescent="0.25">
      <c r="A378" s="245">
        <v>425954</v>
      </c>
      <c r="B378" s="245" t="s">
        <v>157</v>
      </c>
      <c r="D378" s="245" t="s">
        <v>152</v>
      </c>
      <c r="P378" s="245" t="s">
        <v>152</v>
      </c>
      <c r="Q378" s="245" t="s">
        <v>152</v>
      </c>
      <c r="X378" s="245" t="s">
        <v>152</v>
      </c>
      <c r="Y378" s="245" t="s">
        <v>148</v>
      </c>
      <c r="Z378" s="245" t="s">
        <v>148</v>
      </c>
      <c r="AA378" s="245" t="s">
        <v>148</v>
      </c>
      <c r="AB378" s="245" t="s">
        <v>148</v>
      </c>
      <c r="AC378" s="245" t="s">
        <v>148</v>
      </c>
      <c r="AD378" s="245" t="s">
        <v>148</v>
      </c>
      <c r="AE378" s="245" t="s">
        <v>148</v>
      </c>
      <c r="AF378" s="245" t="s">
        <v>148</v>
      </c>
      <c r="AG378" s="245" t="s">
        <v>148</v>
      </c>
      <c r="AH378" s="245" t="s">
        <v>148</v>
      </c>
      <c r="AT378" s="245" t="s">
        <v>682</v>
      </c>
    </row>
    <row r="379" spans="1:65" s="245" customFormat="1" ht="13.8" x14ac:dyDescent="0.25">
      <c r="A379" s="245">
        <v>425955</v>
      </c>
      <c r="B379" s="245" t="s">
        <v>157</v>
      </c>
      <c r="E379" s="245" t="s">
        <v>152</v>
      </c>
      <c r="P379" s="245" t="s">
        <v>152</v>
      </c>
      <c r="Q379" s="245" t="s">
        <v>152</v>
      </c>
      <c r="S379" s="245" t="s">
        <v>152</v>
      </c>
      <c r="AD379" s="245" t="s">
        <v>150</v>
      </c>
      <c r="AE379" s="245" t="s">
        <v>148</v>
      </c>
      <c r="AF379" s="245" t="s">
        <v>148</v>
      </c>
      <c r="AG379" s="245" t="s">
        <v>150</v>
      </c>
      <c r="AT379" s="245" t="s">
        <v>157</v>
      </c>
    </row>
    <row r="380" spans="1:65" s="245" customFormat="1" ht="13.8" x14ac:dyDescent="0.25">
      <c r="A380" s="245">
        <v>425960</v>
      </c>
      <c r="B380" s="245" t="s">
        <v>157</v>
      </c>
      <c r="P380" s="245" t="s">
        <v>152</v>
      </c>
      <c r="R380" s="245" t="s">
        <v>150</v>
      </c>
      <c r="V380" s="245" t="s">
        <v>152</v>
      </c>
      <c r="AB380" s="245" t="s">
        <v>150</v>
      </c>
      <c r="AD380" s="245" t="s">
        <v>150</v>
      </c>
      <c r="AE380" s="245" t="s">
        <v>148</v>
      </c>
      <c r="AF380" s="245" t="s">
        <v>148</v>
      </c>
      <c r="AG380" s="245" t="s">
        <v>148</v>
      </c>
      <c r="AT380" s="245" t="s">
        <v>157</v>
      </c>
    </row>
    <row r="381" spans="1:65" s="245" customFormat="1" ht="13.8" x14ac:dyDescent="0.25">
      <c r="A381" s="245">
        <v>425998</v>
      </c>
      <c r="B381" s="245" t="s">
        <v>157</v>
      </c>
      <c r="I381" s="245" t="s">
        <v>152</v>
      </c>
      <c r="Q381" s="245" t="s">
        <v>152</v>
      </c>
      <c r="T381" s="245" t="s">
        <v>152</v>
      </c>
      <c r="U381" s="245" t="s">
        <v>152</v>
      </c>
      <c r="Y381" s="245" t="s">
        <v>150</v>
      </c>
      <c r="Z381" s="245" t="s">
        <v>150</v>
      </c>
      <c r="AA381" s="245" t="s">
        <v>150</v>
      </c>
      <c r="AB381" s="245" t="s">
        <v>150</v>
      </c>
      <c r="AC381" s="245" t="s">
        <v>150</v>
      </c>
      <c r="AD381" s="245" t="s">
        <v>148</v>
      </c>
      <c r="AE381" s="245" t="s">
        <v>148</v>
      </c>
      <c r="AF381" s="245" t="s">
        <v>148</v>
      </c>
      <c r="AG381" s="245" t="s">
        <v>148</v>
      </c>
      <c r="AH381" s="245" t="s">
        <v>148</v>
      </c>
      <c r="AT381" s="245" t="s">
        <v>682</v>
      </c>
    </row>
    <row r="382" spans="1:65" s="245" customFormat="1" ht="13.8" x14ac:dyDescent="0.25">
      <c r="A382" s="245">
        <v>426026</v>
      </c>
      <c r="B382" s="245" t="s">
        <v>157</v>
      </c>
      <c r="AA382" s="245" t="s">
        <v>152</v>
      </c>
      <c r="AD382" s="245" t="s">
        <v>152</v>
      </c>
      <c r="AF382" s="245" t="s">
        <v>152</v>
      </c>
      <c r="AG382" s="245" t="s">
        <v>152</v>
      </c>
      <c r="AH382" s="245" t="s">
        <v>152</v>
      </c>
      <c r="AT382" s="245" t="s">
        <v>157</v>
      </c>
    </row>
    <row r="383" spans="1:65" s="245" customFormat="1" ht="13.8" x14ac:dyDescent="0.25">
      <c r="A383" s="245">
        <v>426050</v>
      </c>
      <c r="B383" s="245" t="s">
        <v>157</v>
      </c>
      <c r="P383" s="245" t="s">
        <v>152</v>
      </c>
      <c r="R383" s="245" t="s">
        <v>152</v>
      </c>
      <c r="S383" s="245" t="s">
        <v>152</v>
      </c>
      <c r="V383" s="245" t="s">
        <v>152</v>
      </c>
      <c r="W383" s="245" t="s">
        <v>152</v>
      </c>
      <c r="Y383" s="245" t="s">
        <v>148</v>
      </c>
      <c r="Z383" s="245" t="s">
        <v>148</v>
      </c>
      <c r="AA383" s="245" t="s">
        <v>148</v>
      </c>
      <c r="AB383" s="245" t="s">
        <v>148</v>
      </c>
      <c r="AC383" s="245" t="s">
        <v>148</v>
      </c>
      <c r="AD383" s="245" t="s">
        <v>148</v>
      </c>
      <c r="AE383" s="245" t="s">
        <v>148</v>
      </c>
      <c r="AF383" s="245" t="s">
        <v>148</v>
      </c>
      <c r="AG383" s="245" t="s">
        <v>148</v>
      </c>
      <c r="AH383" s="245" t="s">
        <v>148</v>
      </c>
      <c r="AT383" s="245" t="s">
        <v>157</v>
      </c>
      <c r="BM383" s="237"/>
    </row>
    <row r="384" spans="1:65" s="245" customFormat="1" ht="13.8" x14ac:dyDescent="0.25">
      <c r="A384" s="245">
        <v>426062</v>
      </c>
      <c r="B384" s="245" t="s">
        <v>157</v>
      </c>
      <c r="P384" s="245" t="s">
        <v>152</v>
      </c>
      <c r="T384" s="245" t="s">
        <v>152</v>
      </c>
      <c r="W384" s="245" t="s">
        <v>152</v>
      </c>
      <c r="Z384" s="245" t="s">
        <v>150</v>
      </c>
      <c r="AA384" s="245" t="s">
        <v>150</v>
      </c>
      <c r="AB384" s="245" t="s">
        <v>150</v>
      </c>
      <c r="AC384" s="245" t="s">
        <v>150</v>
      </c>
      <c r="AD384" s="245" t="s">
        <v>150</v>
      </c>
      <c r="AE384" s="245" t="s">
        <v>148</v>
      </c>
      <c r="AF384" s="245" t="s">
        <v>148</v>
      </c>
      <c r="AG384" s="245" t="s">
        <v>150</v>
      </c>
      <c r="AH384" s="245" t="s">
        <v>150</v>
      </c>
      <c r="AT384" s="245" t="s">
        <v>157</v>
      </c>
    </row>
    <row r="385" spans="1:46" s="245" customFormat="1" ht="13.8" x14ac:dyDescent="0.25">
      <c r="A385" s="245">
        <v>426064</v>
      </c>
      <c r="B385" s="245" t="s">
        <v>157</v>
      </c>
      <c r="L385" s="245" t="s">
        <v>152</v>
      </c>
      <c r="Q385" s="245" t="s">
        <v>150</v>
      </c>
      <c r="AA385" s="245" t="s">
        <v>152</v>
      </c>
      <c r="AC385" s="245" t="s">
        <v>148</v>
      </c>
      <c r="AD385" s="245" t="s">
        <v>150</v>
      </c>
      <c r="AE385" s="245" t="s">
        <v>148</v>
      </c>
      <c r="AF385" s="245" t="s">
        <v>148</v>
      </c>
      <c r="AG385" s="245" t="s">
        <v>150</v>
      </c>
      <c r="AH385" s="245" t="s">
        <v>148</v>
      </c>
      <c r="AT385" s="245" t="s">
        <v>157</v>
      </c>
    </row>
    <row r="386" spans="1:46" s="245" customFormat="1" ht="13.8" x14ac:dyDescent="0.25">
      <c r="A386" s="245">
        <v>426075</v>
      </c>
      <c r="B386" s="245" t="s">
        <v>157</v>
      </c>
      <c r="Q386" s="245" t="s">
        <v>152</v>
      </c>
      <c r="V386" s="245" t="s">
        <v>152</v>
      </c>
      <c r="Z386" s="245" t="s">
        <v>150</v>
      </c>
      <c r="AD386" s="245" t="s">
        <v>152</v>
      </c>
      <c r="AE386" s="245" t="s">
        <v>148</v>
      </c>
      <c r="AF386" s="245" t="s">
        <v>148</v>
      </c>
      <c r="AG386" s="245" t="s">
        <v>152</v>
      </c>
      <c r="AT386" s="245" t="s">
        <v>157</v>
      </c>
    </row>
    <row r="387" spans="1:46" s="245" customFormat="1" ht="13.8" x14ac:dyDescent="0.25">
      <c r="A387" s="245">
        <v>426081</v>
      </c>
      <c r="B387" s="245" t="s">
        <v>157</v>
      </c>
      <c r="I387" s="245" t="s">
        <v>152</v>
      </c>
      <c r="P387" s="245" t="s">
        <v>152</v>
      </c>
      <c r="Q387" s="245" t="s">
        <v>152</v>
      </c>
      <c r="X387" s="245" t="s">
        <v>148</v>
      </c>
      <c r="Z387" s="245" t="s">
        <v>148</v>
      </c>
      <c r="AB387" s="245" t="s">
        <v>152</v>
      </c>
      <c r="AD387" s="245" t="s">
        <v>150</v>
      </c>
      <c r="AE387" s="245" t="s">
        <v>148</v>
      </c>
      <c r="AF387" s="245" t="s">
        <v>148</v>
      </c>
      <c r="AG387" s="245" t="s">
        <v>150</v>
      </c>
      <c r="AT387" s="245" t="s">
        <v>157</v>
      </c>
    </row>
    <row r="388" spans="1:46" s="245" customFormat="1" ht="13.8" x14ac:dyDescent="0.25">
      <c r="A388" s="245">
        <v>426087</v>
      </c>
      <c r="B388" s="245" t="s">
        <v>157</v>
      </c>
      <c r="W388" s="245" t="s">
        <v>152</v>
      </c>
      <c r="AA388" s="245" t="s">
        <v>152</v>
      </c>
      <c r="AB388" s="245" t="s">
        <v>152</v>
      </c>
      <c r="AD388" s="245" t="s">
        <v>152</v>
      </c>
      <c r="AE388" s="245" t="s">
        <v>152</v>
      </c>
      <c r="AF388" s="245" t="s">
        <v>152</v>
      </c>
      <c r="AG388" s="245" t="s">
        <v>152</v>
      </c>
      <c r="AH388" s="245" t="s">
        <v>152</v>
      </c>
      <c r="AT388" s="245" t="s">
        <v>157</v>
      </c>
    </row>
    <row r="389" spans="1:46" s="245" customFormat="1" ht="13.8" x14ac:dyDescent="0.25">
      <c r="A389" s="245">
        <v>426089</v>
      </c>
      <c r="B389" s="245" t="s">
        <v>157</v>
      </c>
      <c r="P389" s="245" t="s">
        <v>1691</v>
      </c>
      <c r="W389" s="245" t="s">
        <v>1691</v>
      </c>
      <c r="Y389" s="245" t="s">
        <v>1691</v>
      </c>
      <c r="Z389" s="245" t="s">
        <v>1691</v>
      </c>
      <c r="AA389" s="245" t="s">
        <v>1691</v>
      </c>
      <c r="AB389" s="245" t="s">
        <v>1691</v>
      </c>
      <c r="AC389" s="245" t="s">
        <v>1691</v>
      </c>
      <c r="AD389" s="245" t="s">
        <v>1691</v>
      </c>
      <c r="AE389" s="245" t="s">
        <v>1691</v>
      </c>
      <c r="AF389" s="245" t="s">
        <v>1691</v>
      </c>
      <c r="AG389" s="245" t="s">
        <v>1691</v>
      </c>
      <c r="AH389" s="245" t="s">
        <v>1691</v>
      </c>
      <c r="AS389" s="245" t="s">
        <v>1701</v>
      </c>
      <c r="AT389" s="245" t="s">
        <v>157</v>
      </c>
    </row>
    <row r="390" spans="1:46" s="245" customFormat="1" ht="13.8" x14ac:dyDescent="0.25">
      <c r="A390" s="245">
        <v>426091</v>
      </c>
      <c r="B390" s="245" t="s">
        <v>157</v>
      </c>
      <c r="Y390" s="245" t="s">
        <v>1691</v>
      </c>
      <c r="Z390" s="245" t="s">
        <v>1691</v>
      </c>
      <c r="AA390" s="245" t="s">
        <v>1691</v>
      </c>
      <c r="AE390" s="245" t="s">
        <v>1691</v>
      </c>
      <c r="AF390" s="245" t="s">
        <v>1691</v>
      </c>
      <c r="AH390" s="245" t="s">
        <v>1691</v>
      </c>
      <c r="AS390" s="245" t="s">
        <v>1701</v>
      </c>
      <c r="AT390" s="245" t="s">
        <v>157</v>
      </c>
    </row>
    <row r="391" spans="1:46" s="245" customFormat="1" ht="13.8" x14ac:dyDescent="0.25">
      <c r="A391" s="245">
        <v>426104</v>
      </c>
      <c r="B391" s="245" t="s">
        <v>157</v>
      </c>
      <c r="L391" s="245" t="s">
        <v>152</v>
      </c>
      <c r="P391" s="245" t="s">
        <v>152</v>
      </c>
      <c r="R391" s="245" t="s">
        <v>152</v>
      </c>
      <c r="AB391" s="245" t="s">
        <v>152</v>
      </c>
      <c r="AD391" s="245" t="s">
        <v>150</v>
      </c>
      <c r="AE391" s="245" t="s">
        <v>150</v>
      </c>
      <c r="AF391" s="245" t="s">
        <v>150</v>
      </c>
      <c r="AT391" s="245" t="s">
        <v>157</v>
      </c>
    </row>
    <row r="392" spans="1:46" s="245" customFormat="1" ht="13.8" x14ac:dyDescent="0.25">
      <c r="A392" s="245">
        <v>426116</v>
      </c>
      <c r="B392" s="245" t="s">
        <v>157</v>
      </c>
      <c r="L392" s="245" t="s">
        <v>148</v>
      </c>
      <c r="R392" s="245" t="s">
        <v>148</v>
      </c>
      <c r="S392" s="245" t="s">
        <v>150</v>
      </c>
      <c r="Z392" s="245" t="s">
        <v>150</v>
      </c>
      <c r="AD392" s="245" t="s">
        <v>148</v>
      </c>
      <c r="AE392" s="245" t="s">
        <v>148</v>
      </c>
      <c r="AF392" s="245" t="s">
        <v>148</v>
      </c>
      <c r="AG392" s="245" t="s">
        <v>148</v>
      </c>
      <c r="AH392" s="245" t="s">
        <v>148</v>
      </c>
      <c r="AT392" s="245" t="s">
        <v>157</v>
      </c>
    </row>
    <row r="393" spans="1:46" s="245" customFormat="1" ht="13.8" x14ac:dyDescent="0.25">
      <c r="A393" s="245">
        <v>426128</v>
      </c>
      <c r="B393" s="245" t="s">
        <v>682</v>
      </c>
      <c r="S393" s="245" t="s">
        <v>152</v>
      </c>
      <c r="W393" s="245" t="s">
        <v>148</v>
      </c>
      <c r="X393" s="245" t="s">
        <v>150</v>
      </c>
      <c r="Y393" s="245" t="s">
        <v>148</v>
      </c>
      <c r="Z393" s="245" t="s">
        <v>148</v>
      </c>
      <c r="AA393" s="245" t="s">
        <v>148</v>
      </c>
      <c r="AB393" s="245" t="s">
        <v>148</v>
      </c>
      <c r="AC393" s="245" t="s">
        <v>148</v>
      </c>
      <c r="AT393" s="245" t="s">
        <v>142</v>
      </c>
    </row>
    <row r="394" spans="1:46" s="245" customFormat="1" ht="13.8" x14ac:dyDescent="0.25">
      <c r="A394" s="245">
        <v>426161</v>
      </c>
      <c r="B394" s="245" t="s">
        <v>157</v>
      </c>
      <c r="U394" s="245" t="s">
        <v>1691</v>
      </c>
      <c r="V394" s="245" t="s">
        <v>1691</v>
      </c>
      <c r="AD394" s="245" t="s">
        <v>1691</v>
      </c>
      <c r="AE394" s="245" t="s">
        <v>1691</v>
      </c>
      <c r="AF394" s="245" t="s">
        <v>1691</v>
      </c>
      <c r="AS394" s="245" t="s">
        <v>1701</v>
      </c>
      <c r="AT394" s="245" t="s">
        <v>157</v>
      </c>
    </row>
    <row r="395" spans="1:46" s="245" customFormat="1" ht="13.8" x14ac:dyDescent="0.25">
      <c r="A395" s="245">
        <v>426163</v>
      </c>
      <c r="B395" s="245" t="s">
        <v>157</v>
      </c>
      <c r="H395" s="245" t="s">
        <v>1691</v>
      </c>
      <c r="L395" s="245" t="s">
        <v>1691</v>
      </c>
      <c r="R395" s="245" t="s">
        <v>1691</v>
      </c>
      <c r="S395" s="245" t="s">
        <v>1691</v>
      </c>
      <c r="Y395" s="245" t="s">
        <v>1691</v>
      </c>
      <c r="AE395" s="245" t="s">
        <v>1691</v>
      </c>
      <c r="AG395" s="245" t="s">
        <v>1691</v>
      </c>
      <c r="AS395" s="245" t="s">
        <v>1701</v>
      </c>
      <c r="AT395" s="245" t="s">
        <v>157</v>
      </c>
    </row>
    <row r="396" spans="1:46" s="245" customFormat="1" ht="13.8" x14ac:dyDescent="0.25">
      <c r="A396" s="245">
        <v>426164</v>
      </c>
      <c r="B396" s="245" t="s">
        <v>157</v>
      </c>
      <c r="N396" s="245" t="s">
        <v>1691</v>
      </c>
      <c r="Y396" s="245" t="s">
        <v>1691</v>
      </c>
      <c r="Z396" s="245" t="s">
        <v>1691</v>
      </c>
      <c r="AA396" s="245" t="s">
        <v>1691</v>
      </c>
      <c r="AB396" s="245" t="s">
        <v>1691</v>
      </c>
      <c r="AC396" s="245" t="s">
        <v>1691</v>
      </c>
      <c r="AD396" s="245" t="s">
        <v>1691</v>
      </c>
      <c r="AE396" s="245" t="s">
        <v>1691</v>
      </c>
      <c r="AF396" s="245" t="s">
        <v>1691</v>
      </c>
      <c r="AG396" s="245" t="s">
        <v>1691</v>
      </c>
      <c r="AH396" s="245" t="s">
        <v>1691</v>
      </c>
      <c r="AS396" s="245" t="s">
        <v>1701</v>
      </c>
      <c r="AT396" s="245" t="s">
        <v>157</v>
      </c>
    </row>
    <row r="397" spans="1:46" s="245" customFormat="1" ht="13.8" x14ac:dyDescent="0.25">
      <c r="A397" s="245">
        <v>426181</v>
      </c>
      <c r="B397" s="245" t="s">
        <v>682</v>
      </c>
      <c r="P397" s="245" t="s">
        <v>152</v>
      </c>
      <c r="Q397" s="245" t="s">
        <v>152</v>
      </c>
      <c r="U397" s="245" t="s">
        <v>152</v>
      </c>
      <c r="Y397" s="245" t="s">
        <v>148</v>
      </c>
      <c r="Z397" s="245" t="s">
        <v>148</v>
      </c>
      <c r="AA397" s="245" t="s">
        <v>148</v>
      </c>
      <c r="AB397" s="245" t="s">
        <v>148</v>
      </c>
      <c r="AC397" s="245" t="s">
        <v>148</v>
      </c>
      <c r="AT397" s="245" t="s">
        <v>142</v>
      </c>
    </row>
    <row r="398" spans="1:46" s="245" customFormat="1" ht="13.8" x14ac:dyDescent="0.25">
      <c r="A398" s="245">
        <v>426190</v>
      </c>
      <c r="B398" s="245" t="s">
        <v>157</v>
      </c>
      <c r="H398" s="245" t="s">
        <v>152</v>
      </c>
      <c r="R398" s="245" t="s">
        <v>152</v>
      </c>
      <c r="S398" s="245" t="s">
        <v>152</v>
      </c>
      <c r="V398" s="245" t="s">
        <v>152</v>
      </c>
      <c r="Y398" s="245" t="s">
        <v>150</v>
      </c>
      <c r="Z398" s="245" t="s">
        <v>148</v>
      </c>
      <c r="AA398" s="245" t="s">
        <v>148</v>
      </c>
      <c r="AB398" s="245" t="s">
        <v>148</v>
      </c>
      <c r="AC398" s="245" t="s">
        <v>150</v>
      </c>
      <c r="AD398" s="245" t="s">
        <v>148</v>
      </c>
      <c r="AE398" s="245" t="s">
        <v>148</v>
      </c>
      <c r="AF398" s="245" t="s">
        <v>148</v>
      </c>
      <c r="AG398" s="245" t="s">
        <v>148</v>
      </c>
      <c r="AH398" s="245" t="s">
        <v>148</v>
      </c>
      <c r="AT398" s="245" t="s">
        <v>157</v>
      </c>
    </row>
    <row r="399" spans="1:46" s="245" customFormat="1" ht="13.8" x14ac:dyDescent="0.25">
      <c r="A399" s="245">
        <v>426201</v>
      </c>
      <c r="B399" s="245" t="s">
        <v>157</v>
      </c>
      <c r="Y399" s="245" t="s">
        <v>148</v>
      </c>
      <c r="AA399" s="245" t="s">
        <v>148</v>
      </c>
      <c r="AB399" s="245" t="s">
        <v>148</v>
      </c>
      <c r="AD399" s="245" t="s">
        <v>148</v>
      </c>
      <c r="AE399" s="245" t="s">
        <v>148</v>
      </c>
      <c r="AF399" s="245" t="s">
        <v>148</v>
      </c>
      <c r="AG399" s="245" t="s">
        <v>148</v>
      </c>
      <c r="AH399" s="245" t="s">
        <v>148</v>
      </c>
      <c r="AT399" s="245" t="s">
        <v>157</v>
      </c>
    </row>
    <row r="400" spans="1:46" s="245" customFormat="1" ht="13.8" x14ac:dyDescent="0.25">
      <c r="A400" s="245">
        <v>426212</v>
      </c>
      <c r="B400" s="245" t="s">
        <v>157</v>
      </c>
      <c r="R400" s="245" t="s">
        <v>152</v>
      </c>
      <c r="U400" s="245" t="s">
        <v>148</v>
      </c>
      <c r="V400" s="245" t="s">
        <v>150</v>
      </c>
      <c r="Z400" s="245" t="s">
        <v>148</v>
      </c>
      <c r="AB400" s="245" t="s">
        <v>148</v>
      </c>
      <c r="AC400" s="245" t="s">
        <v>148</v>
      </c>
      <c r="AD400" s="245" t="s">
        <v>150</v>
      </c>
      <c r="AE400" s="245" t="s">
        <v>150</v>
      </c>
      <c r="AF400" s="245" t="s">
        <v>150</v>
      </c>
      <c r="AG400" s="245" t="s">
        <v>148</v>
      </c>
      <c r="AH400" s="245" t="s">
        <v>152</v>
      </c>
      <c r="AT400" s="245" t="s">
        <v>157</v>
      </c>
    </row>
    <row r="401" spans="1:65" s="245" customFormat="1" ht="13.8" x14ac:dyDescent="0.25">
      <c r="A401" s="245">
        <v>426219</v>
      </c>
      <c r="B401" s="245" t="s">
        <v>157</v>
      </c>
      <c r="L401" s="245" t="s">
        <v>152</v>
      </c>
      <c r="N401" s="245" t="s">
        <v>152</v>
      </c>
      <c r="R401" s="245" t="s">
        <v>152</v>
      </c>
      <c r="Z401" s="245" t="s">
        <v>150</v>
      </c>
      <c r="AC401" s="245" t="s">
        <v>150</v>
      </c>
      <c r="AD401" s="245" t="s">
        <v>148</v>
      </c>
      <c r="AE401" s="245" t="s">
        <v>148</v>
      </c>
      <c r="AF401" s="245" t="s">
        <v>148</v>
      </c>
      <c r="AH401" s="245" t="s">
        <v>148</v>
      </c>
      <c r="AT401" s="245" t="s">
        <v>157</v>
      </c>
    </row>
    <row r="402" spans="1:65" s="245" customFormat="1" ht="13.8" x14ac:dyDescent="0.25">
      <c r="A402" s="245">
        <v>426224</v>
      </c>
      <c r="B402" s="245" t="s">
        <v>157</v>
      </c>
      <c r="H402" s="245" t="s">
        <v>152</v>
      </c>
      <c r="L402" s="245" t="s">
        <v>150</v>
      </c>
      <c r="V402" s="245" t="s">
        <v>152</v>
      </c>
      <c r="X402" s="245" t="s">
        <v>152</v>
      </c>
      <c r="AE402" s="245" t="s">
        <v>150</v>
      </c>
      <c r="AF402" s="245" t="s">
        <v>150</v>
      </c>
      <c r="AG402" s="245" t="s">
        <v>150</v>
      </c>
      <c r="AT402" s="245" t="s">
        <v>157</v>
      </c>
    </row>
    <row r="403" spans="1:65" s="245" customFormat="1" ht="13.8" x14ac:dyDescent="0.25">
      <c r="A403" s="245">
        <v>426232</v>
      </c>
      <c r="B403" s="245" t="s">
        <v>157</v>
      </c>
      <c r="C403" s="245" t="s">
        <v>152</v>
      </c>
      <c r="AA403" s="245" t="s">
        <v>150</v>
      </c>
      <c r="AD403" s="245" t="s">
        <v>152</v>
      </c>
      <c r="AE403" s="245" t="s">
        <v>152</v>
      </c>
      <c r="AF403" s="245" t="s">
        <v>148</v>
      </c>
      <c r="AT403" s="245" t="s">
        <v>157</v>
      </c>
    </row>
    <row r="404" spans="1:65" s="245" customFormat="1" ht="13.8" x14ac:dyDescent="0.25">
      <c r="A404" s="245">
        <v>426239</v>
      </c>
      <c r="B404" s="245" t="s">
        <v>157</v>
      </c>
      <c r="L404" s="245" t="s">
        <v>152</v>
      </c>
      <c r="P404" s="245" t="s">
        <v>150</v>
      </c>
      <c r="R404" s="245" t="s">
        <v>150</v>
      </c>
      <c r="S404" s="245" t="s">
        <v>150</v>
      </c>
      <c r="T404" s="245" t="s">
        <v>152</v>
      </c>
      <c r="Y404" s="245" t="s">
        <v>152</v>
      </c>
      <c r="Z404" s="245" t="s">
        <v>150</v>
      </c>
      <c r="AA404" s="245" t="s">
        <v>150</v>
      </c>
      <c r="AC404" s="245" t="s">
        <v>148</v>
      </c>
      <c r="AD404" s="245" t="s">
        <v>148</v>
      </c>
      <c r="AE404" s="245" t="s">
        <v>148</v>
      </c>
      <c r="AF404" s="245" t="s">
        <v>148</v>
      </c>
      <c r="AG404" s="245" t="s">
        <v>148</v>
      </c>
      <c r="AH404" s="245" t="s">
        <v>150</v>
      </c>
      <c r="AT404" s="245" t="s">
        <v>157</v>
      </c>
    </row>
    <row r="405" spans="1:65" s="245" customFormat="1" ht="13.8" x14ac:dyDescent="0.25">
      <c r="A405" s="245">
        <v>426260</v>
      </c>
      <c r="B405" s="245" t="s">
        <v>682</v>
      </c>
      <c r="M405" s="245" t="s">
        <v>1691</v>
      </c>
      <c r="R405" s="245" t="s">
        <v>1691</v>
      </c>
      <c r="V405" s="245" t="s">
        <v>1691</v>
      </c>
      <c r="X405" s="245" t="s">
        <v>1691</v>
      </c>
      <c r="Y405" s="245" t="s">
        <v>1691</v>
      </c>
      <c r="Z405" s="245" t="s">
        <v>1691</v>
      </c>
      <c r="AA405" s="245" t="s">
        <v>1691</v>
      </c>
      <c r="AB405" s="245" t="s">
        <v>1691</v>
      </c>
      <c r="AC405" s="245" t="s">
        <v>1691</v>
      </c>
      <c r="AS405" s="245" t="s">
        <v>640</v>
      </c>
      <c r="AT405" s="245" t="s">
        <v>142</v>
      </c>
    </row>
    <row r="406" spans="1:65" s="245" customFormat="1" ht="13.8" x14ac:dyDescent="0.25">
      <c r="A406" s="245">
        <v>426272</v>
      </c>
      <c r="B406" s="245" t="s">
        <v>157</v>
      </c>
      <c r="N406" s="245" t="s">
        <v>152</v>
      </c>
      <c r="P406" s="245" t="s">
        <v>152</v>
      </c>
      <c r="T406" s="245" t="s">
        <v>152</v>
      </c>
      <c r="U406" s="245" t="s">
        <v>152</v>
      </c>
      <c r="Y406" s="245" t="s">
        <v>148</v>
      </c>
      <c r="Z406" s="245" t="s">
        <v>148</v>
      </c>
      <c r="AA406" s="245" t="s">
        <v>148</v>
      </c>
      <c r="AB406" s="245" t="s">
        <v>148</v>
      </c>
      <c r="AC406" s="245" t="s">
        <v>148</v>
      </c>
      <c r="AD406" s="245" t="s">
        <v>148</v>
      </c>
      <c r="AE406" s="245" t="s">
        <v>148</v>
      </c>
      <c r="AF406" s="245" t="s">
        <v>148</v>
      </c>
      <c r="AG406" s="245" t="s">
        <v>148</v>
      </c>
      <c r="AH406" s="245" t="s">
        <v>148</v>
      </c>
      <c r="AT406" s="245" t="s">
        <v>157</v>
      </c>
    </row>
    <row r="407" spans="1:65" s="245" customFormat="1" ht="13.8" x14ac:dyDescent="0.25">
      <c r="A407" s="245">
        <v>426287</v>
      </c>
      <c r="B407" s="245" t="s">
        <v>157</v>
      </c>
      <c r="P407" s="245" t="s">
        <v>152</v>
      </c>
      <c r="W407" s="245" t="s">
        <v>152</v>
      </c>
      <c r="Y407" s="245" t="s">
        <v>150</v>
      </c>
      <c r="AA407" s="245" t="s">
        <v>150</v>
      </c>
      <c r="AB407" s="245" t="s">
        <v>150</v>
      </c>
      <c r="AC407" s="245" t="s">
        <v>148</v>
      </c>
      <c r="AD407" s="245" t="s">
        <v>148</v>
      </c>
      <c r="AF407" s="245" t="s">
        <v>148</v>
      </c>
      <c r="AG407" s="245" t="s">
        <v>150</v>
      </c>
      <c r="AH407" s="245" t="s">
        <v>150</v>
      </c>
      <c r="AT407" s="245" t="s">
        <v>157</v>
      </c>
    </row>
    <row r="408" spans="1:65" s="245" customFormat="1" ht="13.8" x14ac:dyDescent="0.25">
      <c r="A408" s="245">
        <v>426291</v>
      </c>
      <c r="B408" s="245" t="s">
        <v>157</v>
      </c>
      <c r="Q408" s="245" t="s">
        <v>1691</v>
      </c>
      <c r="R408" s="245" t="s">
        <v>1691</v>
      </c>
      <c r="V408" s="245" t="s">
        <v>1691</v>
      </c>
      <c r="Y408" s="245" t="s">
        <v>1691</v>
      </c>
      <c r="Z408" s="245" t="s">
        <v>1691</v>
      </c>
      <c r="AA408" s="245" t="s">
        <v>1691</v>
      </c>
      <c r="AB408" s="245" t="s">
        <v>1691</v>
      </c>
      <c r="AC408" s="245" t="s">
        <v>1691</v>
      </c>
      <c r="AD408" s="245" t="s">
        <v>1691</v>
      </c>
      <c r="AE408" s="245" t="s">
        <v>1691</v>
      </c>
      <c r="AF408" s="245" t="s">
        <v>1691</v>
      </c>
      <c r="AG408" s="245" t="s">
        <v>1691</v>
      </c>
      <c r="AH408" s="245" t="s">
        <v>1691</v>
      </c>
      <c r="AS408" s="245" t="s">
        <v>676</v>
      </c>
    </row>
    <row r="409" spans="1:65" s="245" customFormat="1" ht="13.8" x14ac:dyDescent="0.25">
      <c r="A409" s="245">
        <v>426294</v>
      </c>
      <c r="B409" s="245" t="s">
        <v>157</v>
      </c>
      <c r="D409" s="245" t="s">
        <v>152</v>
      </c>
      <c r="R409" s="245" t="s">
        <v>152</v>
      </c>
      <c r="W409" s="245" t="s">
        <v>152</v>
      </c>
      <c r="Y409" s="245" t="s">
        <v>152</v>
      </c>
      <c r="Z409" s="245" t="s">
        <v>152</v>
      </c>
      <c r="AB409" s="245" t="s">
        <v>152</v>
      </c>
      <c r="AE409" s="245" t="s">
        <v>148</v>
      </c>
      <c r="AF409" s="245" t="s">
        <v>152</v>
      </c>
      <c r="AG409" s="245" t="s">
        <v>152</v>
      </c>
      <c r="AT409" s="245" t="s">
        <v>157</v>
      </c>
    </row>
    <row r="410" spans="1:65" s="245" customFormat="1" ht="13.8" x14ac:dyDescent="0.25">
      <c r="A410" s="245">
        <v>426295</v>
      </c>
      <c r="B410" s="245" t="s">
        <v>157</v>
      </c>
      <c r="P410" s="245" t="s">
        <v>152</v>
      </c>
      <c r="T410" s="245" t="s">
        <v>152</v>
      </c>
      <c r="AD410" s="245" t="s">
        <v>152</v>
      </c>
      <c r="AF410" s="245" t="s">
        <v>148</v>
      </c>
      <c r="AG410" s="245" t="s">
        <v>152</v>
      </c>
      <c r="AH410" s="245" t="s">
        <v>152</v>
      </c>
      <c r="AT410" s="245" t="s">
        <v>157</v>
      </c>
    </row>
    <row r="411" spans="1:65" s="245" customFormat="1" ht="13.8" x14ac:dyDescent="0.25">
      <c r="A411" s="245">
        <v>426304</v>
      </c>
      <c r="B411" s="245" t="s">
        <v>157</v>
      </c>
      <c r="L411" s="245" t="s">
        <v>152</v>
      </c>
      <c r="R411" s="245" t="s">
        <v>152</v>
      </c>
      <c r="Z411" s="245" t="s">
        <v>148</v>
      </c>
      <c r="AA411" s="245" t="s">
        <v>150</v>
      </c>
      <c r="AB411" s="245" t="s">
        <v>150</v>
      </c>
      <c r="AC411" s="245" t="s">
        <v>150</v>
      </c>
      <c r="AD411" s="245" t="s">
        <v>150</v>
      </c>
      <c r="AE411" s="245" t="s">
        <v>148</v>
      </c>
      <c r="AF411" s="245" t="s">
        <v>148</v>
      </c>
      <c r="AG411" s="245" t="s">
        <v>150</v>
      </c>
      <c r="AH411" s="245" t="s">
        <v>150</v>
      </c>
      <c r="AT411" s="245" t="s">
        <v>157</v>
      </c>
    </row>
    <row r="412" spans="1:65" s="245" customFormat="1" ht="13.8" x14ac:dyDescent="0.25">
      <c r="A412" s="245">
        <v>426305</v>
      </c>
      <c r="B412" s="245" t="s">
        <v>157</v>
      </c>
      <c r="L412" s="245" t="s">
        <v>152</v>
      </c>
      <c r="U412" s="245" t="s">
        <v>152</v>
      </c>
      <c r="V412" s="245" t="s">
        <v>150</v>
      </c>
      <c r="X412" s="245" t="s">
        <v>152</v>
      </c>
      <c r="Y412" s="245" t="s">
        <v>150</v>
      </c>
      <c r="Z412" s="245" t="s">
        <v>148</v>
      </c>
      <c r="AA412" s="245" t="s">
        <v>148</v>
      </c>
      <c r="AB412" s="245" t="s">
        <v>150</v>
      </c>
      <c r="AD412" s="245" t="s">
        <v>150</v>
      </c>
      <c r="AF412" s="245" t="s">
        <v>150</v>
      </c>
      <c r="AG412" s="245" t="s">
        <v>148</v>
      </c>
      <c r="AT412" s="245" t="s">
        <v>157</v>
      </c>
    </row>
    <row r="413" spans="1:65" s="245" customFormat="1" ht="13.8" x14ac:dyDescent="0.25">
      <c r="A413" s="245">
        <v>426325</v>
      </c>
      <c r="B413" s="245" t="s">
        <v>157</v>
      </c>
      <c r="D413" s="245" t="s">
        <v>150</v>
      </c>
      <c r="J413" s="245" t="s">
        <v>148</v>
      </c>
      <c r="K413" s="245" t="s">
        <v>152</v>
      </c>
      <c r="R413" s="245" t="s">
        <v>150</v>
      </c>
      <c r="W413" s="245" t="s">
        <v>152</v>
      </c>
      <c r="Z413" s="245" t="s">
        <v>148</v>
      </c>
      <c r="AA413" s="245" t="s">
        <v>148</v>
      </c>
      <c r="AB413" s="245" t="s">
        <v>148</v>
      </c>
      <c r="AC413" s="245" t="s">
        <v>148</v>
      </c>
      <c r="AD413" s="245" t="s">
        <v>148</v>
      </c>
      <c r="AE413" s="245" t="s">
        <v>148</v>
      </c>
      <c r="AF413" s="245" t="s">
        <v>148</v>
      </c>
      <c r="AG413" s="245" t="s">
        <v>148</v>
      </c>
      <c r="AH413" s="245" t="s">
        <v>148</v>
      </c>
      <c r="AT413" s="245" t="s">
        <v>157</v>
      </c>
    </row>
    <row r="414" spans="1:65" s="245" customFormat="1" ht="13.8" x14ac:dyDescent="0.25">
      <c r="A414" s="245">
        <v>426326</v>
      </c>
      <c r="B414" s="245" t="s">
        <v>157</v>
      </c>
      <c r="G414" s="245" t="s">
        <v>152</v>
      </c>
      <c r="P414" s="245" t="s">
        <v>152</v>
      </c>
      <c r="R414" s="245" t="s">
        <v>152</v>
      </c>
      <c r="AB414" s="245" t="s">
        <v>152</v>
      </c>
      <c r="AG414" s="245" t="s">
        <v>150</v>
      </c>
      <c r="AT414" s="245" t="s">
        <v>157</v>
      </c>
    </row>
    <row r="415" spans="1:65" s="245" customFormat="1" ht="13.8" x14ac:dyDescent="0.25">
      <c r="A415" s="245">
        <v>426357</v>
      </c>
      <c r="B415" s="245" t="s">
        <v>157</v>
      </c>
      <c r="L415" s="245" t="s">
        <v>152</v>
      </c>
      <c r="U415" s="245" t="s">
        <v>150</v>
      </c>
      <c r="W415" s="245" t="s">
        <v>148</v>
      </c>
      <c r="Y415" s="245" t="s">
        <v>152</v>
      </c>
      <c r="Z415" s="245" t="s">
        <v>150</v>
      </c>
      <c r="AB415" s="245" t="s">
        <v>152</v>
      </c>
      <c r="AC415" s="245" t="s">
        <v>152</v>
      </c>
      <c r="AD415" s="245" t="s">
        <v>148</v>
      </c>
      <c r="AE415" s="245" t="s">
        <v>148</v>
      </c>
      <c r="AF415" s="245" t="s">
        <v>148</v>
      </c>
      <c r="AG415" s="245" t="s">
        <v>148</v>
      </c>
      <c r="AH415" s="245" t="s">
        <v>148</v>
      </c>
      <c r="AT415" s="245" t="s">
        <v>157</v>
      </c>
    </row>
    <row r="416" spans="1:65" s="245" customFormat="1" ht="13.8" x14ac:dyDescent="0.25">
      <c r="A416" s="245">
        <v>426371</v>
      </c>
      <c r="B416" s="245" t="s">
        <v>157</v>
      </c>
      <c r="N416" s="245" t="s">
        <v>152</v>
      </c>
      <c r="P416" s="245" t="s">
        <v>152</v>
      </c>
      <c r="S416" s="245" t="s">
        <v>152</v>
      </c>
      <c r="T416" s="245" t="s">
        <v>152</v>
      </c>
      <c r="U416" s="245" t="s">
        <v>150</v>
      </c>
      <c r="V416" s="245" t="s">
        <v>150</v>
      </c>
      <c r="Y416" s="245" t="s">
        <v>148</v>
      </c>
      <c r="Z416" s="245" t="s">
        <v>148</v>
      </c>
      <c r="AA416" s="245" t="s">
        <v>148</v>
      </c>
      <c r="AB416" s="245" t="s">
        <v>148</v>
      </c>
      <c r="AC416" s="245" t="s">
        <v>148</v>
      </c>
      <c r="AD416" s="245" t="s">
        <v>148</v>
      </c>
      <c r="AE416" s="245" t="s">
        <v>148</v>
      </c>
      <c r="AF416" s="245" t="s">
        <v>148</v>
      </c>
      <c r="AG416" s="245" t="s">
        <v>148</v>
      </c>
      <c r="AH416" s="245" t="s">
        <v>148</v>
      </c>
      <c r="AT416" s="245" t="s">
        <v>157</v>
      </c>
      <c r="BM416" s="237"/>
    </row>
    <row r="417" spans="1:65" s="245" customFormat="1" ht="13.8" x14ac:dyDescent="0.25">
      <c r="A417" s="245">
        <v>426386</v>
      </c>
      <c r="B417" s="245" t="s">
        <v>157</v>
      </c>
      <c r="V417" s="245" t="s">
        <v>1691</v>
      </c>
      <c r="Y417" s="245" t="s">
        <v>1691</v>
      </c>
      <c r="Z417" s="245" t="s">
        <v>1691</v>
      </c>
      <c r="AA417" s="245" t="s">
        <v>1691</v>
      </c>
      <c r="AB417" s="245" t="s">
        <v>1691</v>
      </c>
      <c r="AC417" s="245" t="s">
        <v>1691</v>
      </c>
      <c r="AD417" s="245" t="s">
        <v>1691</v>
      </c>
      <c r="AE417" s="245" t="s">
        <v>1691</v>
      </c>
      <c r="AF417" s="245" t="s">
        <v>1691</v>
      </c>
      <c r="AG417" s="245" t="s">
        <v>1691</v>
      </c>
      <c r="AH417" s="245" t="s">
        <v>1691</v>
      </c>
      <c r="AS417" s="245" t="s">
        <v>1701</v>
      </c>
      <c r="AT417" s="245" t="s">
        <v>157</v>
      </c>
    </row>
    <row r="418" spans="1:65" s="245" customFormat="1" ht="13.8" x14ac:dyDescent="0.25">
      <c r="A418" s="245">
        <v>426394</v>
      </c>
      <c r="B418" s="245" t="s">
        <v>157</v>
      </c>
      <c r="P418" s="245" t="s">
        <v>150</v>
      </c>
      <c r="T418" s="245" t="s">
        <v>150</v>
      </c>
      <c r="U418" s="245" t="s">
        <v>150</v>
      </c>
      <c r="Y418" s="245" t="s">
        <v>148</v>
      </c>
      <c r="Z418" s="245" t="s">
        <v>148</v>
      </c>
      <c r="AA418" s="245" t="s">
        <v>148</v>
      </c>
      <c r="AB418" s="245" t="s">
        <v>148</v>
      </c>
      <c r="AC418" s="245" t="s">
        <v>148</v>
      </c>
      <c r="AD418" s="245" t="s">
        <v>148</v>
      </c>
      <c r="AE418" s="245" t="s">
        <v>148</v>
      </c>
      <c r="AF418" s="245" t="s">
        <v>148</v>
      </c>
      <c r="AG418" s="245" t="s">
        <v>148</v>
      </c>
      <c r="AH418" s="245" t="s">
        <v>148</v>
      </c>
      <c r="AT418" s="245" t="s">
        <v>157</v>
      </c>
    </row>
    <row r="419" spans="1:65" s="245" customFormat="1" ht="13.8" x14ac:dyDescent="0.25">
      <c r="A419" s="245">
        <v>426405</v>
      </c>
      <c r="B419" s="245" t="s">
        <v>157</v>
      </c>
      <c r="E419" s="245" t="s">
        <v>152</v>
      </c>
      <c r="K419" s="245" t="s">
        <v>152</v>
      </c>
      <c r="N419" s="245" t="s">
        <v>152</v>
      </c>
      <c r="Z419" s="245" t="s">
        <v>148</v>
      </c>
      <c r="AA419" s="245" t="s">
        <v>150</v>
      </c>
      <c r="AB419" s="245" t="s">
        <v>150</v>
      </c>
      <c r="AC419" s="245" t="s">
        <v>150</v>
      </c>
      <c r="AD419" s="245" t="s">
        <v>148</v>
      </c>
      <c r="AE419" s="245" t="s">
        <v>148</v>
      </c>
      <c r="AF419" s="245" t="s">
        <v>148</v>
      </c>
      <c r="AG419" s="245" t="s">
        <v>148</v>
      </c>
      <c r="AH419" s="245" t="s">
        <v>148</v>
      </c>
      <c r="AT419" s="245" t="s">
        <v>157</v>
      </c>
    </row>
    <row r="420" spans="1:65" s="245" customFormat="1" ht="13.8" x14ac:dyDescent="0.25">
      <c r="A420" s="245">
        <v>426422</v>
      </c>
      <c r="B420" s="245" t="s">
        <v>157</v>
      </c>
      <c r="R420" s="245" t="s">
        <v>152</v>
      </c>
      <c r="Y420" s="245" t="s">
        <v>152</v>
      </c>
      <c r="AB420" s="245" t="s">
        <v>150</v>
      </c>
      <c r="AC420" s="245" t="s">
        <v>152</v>
      </c>
      <c r="AD420" s="245" t="s">
        <v>150</v>
      </c>
      <c r="AE420" s="245" t="s">
        <v>148</v>
      </c>
      <c r="AF420" s="245" t="s">
        <v>150</v>
      </c>
      <c r="AG420" s="245" t="s">
        <v>148</v>
      </c>
      <c r="AH420" s="245" t="s">
        <v>148</v>
      </c>
      <c r="AT420" s="245" t="s">
        <v>157</v>
      </c>
    </row>
    <row r="421" spans="1:65" s="245" customFormat="1" ht="13.8" x14ac:dyDescent="0.25">
      <c r="A421" s="245">
        <v>426445</v>
      </c>
      <c r="B421" s="245" t="s">
        <v>157</v>
      </c>
      <c r="O421" s="245" t="s">
        <v>152</v>
      </c>
      <c r="X421" s="245" t="s">
        <v>152</v>
      </c>
      <c r="Z421" s="245" t="s">
        <v>152</v>
      </c>
      <c r="AF421" s="245" t="s">
        <v>152</v>
      </c>
      <c r="AG421" s="245" t="s">
        <v>152</v>
      </c>
      <c r="AT421" s="245" t="s">
        <v>157</v>
      </c>
    </row>
    <row r="422" spans="1:65" s="245" customFormat="1" ht="13.8" x14ac:dyDescent="0.25">
      <c r="A422" s="245">
        <v>426453</v>
      </c>
      <c r="B422" s="245" t="s">
        <v>157</v>
      </c>
      <c r="K422" s="245" t="s">
        <v>152</v>
      </c>
      <c r="N422" s="245" t="s">
        <v>152</v>
      </c>
      <c r="Q422" s="245" t="s">
        <v>152</v>
      </c>
      <c r="S422" s="245" t="s">
        <v>152</v>
      </c>
      <c r="W422" s="245" t="s">
        <v>152</v>
      </c>
      <c r="X422" s="245" t="s">
        <v>152</v>
      </c>
      <c r="Y422" s="245" t="s">
        <v>148</v>
      </c>
      <c r="Z422" s="245" t="s">
        <v>148</v>
      </c>
      <c r="AA422" s="245" t="s">
        <v>148</v>
      </c>
      <c r="AB422" s="245" t="s">
        <v>148</v>
      </c>
      <c r="AC422" s="245" t="s">
        <v>148</v>
      </c>
      <c r="AD422" s="245" t="s">
        <v>148</v>
      </c>
      <c r="AE422" s="245" t="s">
        <v>148</v>
      </c>
      <c r="AF422" s="245" t="s">
        <v>148</v>
      </c>
      <c r="AG422" s="245" t="s">
        <v>148</v>
      </c>
      <c r="AH422" s="245" t="s">
        <v>148</v>
      </c>
      <c r="AT422" s="245" t="s">
        <v>157</v>
      </c>
      <c r="BM422" s="237"/>
    </row>
    <row r="423" spans="1:65" s="245" customFormat="1" ht="13.8" x14ac:dyDescent="0.25">
      <c r="A423" s="245">
        <v>426454</v>
      </c>
      <c r="B423" s="245" t="s">
        <v>157</v>
      </c>
      <c r="L423" s="245" t="s">
        <v>152</v>
      </c>
      <c r="O423" s="245" t="s">
        <v>152</v>
      </c>
      <c r="P423" s="245" t="s">
        <v>152</v>
      </c>
      <c r="W423" s="245" t="s">
        <v>152</v>
      </c>
      <c r="Y423" s="245" t="s">
        <v>150</v>
      </c>
      <c r="Z423" s="245" t="s">
        <v>150</v>
      </c>
      <c r="AA423" s="245" t="s">
        <v>150</v>
      </c>
      <c r="AB423" s="245" t="s">
        <v>148</v>
      </c>
      <c r="AC423" s="245" t="s">
        <v>150</v>
      </c>
      <c r="AD423" s="245" t="s">
        <v>148</v>
      </c>
      <c r="AE423" s="245" t="s">
        <v>148</v>
      </c>
      <c r="AF423" s="245" t="s">
        <v>148</v>
      </c>
      <c r="AG423" s="245" t="s">
        <v>148</v>
      </c>
      <c r="AH423" s="245" t="s">
        <v>148</v>
      </c>
      <c r="AT423" s="245" t="s">
        <v>157</v>
      </c>
    </row>
    <row r="424" spans="1:65" s="245" customFormat="1" ht="13.8" x14ac:dyDescent="0.25">
      <c r="A424" s="245">
        <v>426456</v>
      </c>
      <c r="B424" s="245" t="s">
        <v>157</v>
      </c>
      <c r="H424" s="245" t="s">
        <v>152</v>
      </c>
      <c r="P424" s="245" t="s">
        <v>152</v>
      </c>
      <c r="S424" s="245" t="s">
        <v>152</v>
      </c>
      <c r="AB424" s="245" t="s">
        <v>152</v>
      </c>
      <c r="AF424" s="245" t="s">
        <v>152</v>
      </c>
      <c r="AT424" s="245" t="s">
        <v>157</v>
      </c>
    </row>
    <row r="425" spans="1:65" s="245" customFormat="1" ht="13.8" x14ac:dyDescent="0.25">
      <c r="A425" s="245">
        <v>426466</v>
      </c>
      <c r="B425" s="245" t="s">
        <v>157</v>
      </c>
      <c r="P425" s="245" t="s">
        <v>152</v>
      </c>
      <c r="R425" s="245" t="s">
        <v>152</v>
      </c>
      <c r="V425" s="245" t="s">
        <v>152</v>
      </c>
      <c r="Z425" s="245" t="s">
        <v>150</v>
      </c>
      <c r="AA425" s="245" t="s">
        <v>152</v>
      </c>
      <c r="AC425" s="245" t="s">
        <v>152</v>
      </c>
      <c r="AE425" s="245" t="s">
        <v>152</v>
      </c>
      <c r="AF425" s="245" t="s">
        <v>152</v>
      </c>
      <c r="AG425" s="245" t="s">
        <v>152</v>
      </c>
      <c r="AH425" s="245" t="s">
        <v>152</v>
      </c>
      <c r="AT425" s="245" t="s">
        <v>157</v>
      </c>
    </row>
    <row r="426" spans="1:65" s="245" customFormat="1" ht="13.8" x14ac:dyDescent="0.25">
      <c r="A426" s="245">
        <v>426480</v>
      </c>
      <c r="B426" s="245" t="s">
        <v>157</v>
      </c>
      <c r="E426" s="245" t="s">
        <v>152</v>
      </c>
      <c r="I426" s="245" t="s">
        <v>152</v>
      </c>
      <c r="P426" s="245" t="s">
        <v>152</v>
      </c>
      <c r="T426" s="245" t="s">
        <v>152</v>
      </c>
      <c r="U426" s="245" t="s">
        <v>152</v>
      </c>
      <c r="X426" s="245" t="s">
        <v>152</v>
      </c>
      <c r="Y426" s="245" t="s">
        <v>148</v>
      </c>
      <c r="Z426" s="245" t="s">
        <v>148</v>
      </c>
      <c r="AA426" s="245" t="s">
        <v>148</v>
      </c>
      <c r="AB426" s="245" t="s">
        <v>148</v>
      </c>
      <c r="AC426" s="245" t="s">
        <v>148</v>
      </c>
      <c r="AD426" s="245" t="s">
        <v>148</v>
      </c>
      <c r="AE426" s="245" t="s">
        <v>148</v>
      </c>
      <c r="AF426" s="245" t="s">
        <v>148</v>
      </c>
      <c r="AG426" s="245" t="s">
        <v>148</v>
      </c>
      <c r="AH426" s="245" t="s">
        <v>148</v>
      </c>
      <c r="AT426" s="245" t="s">
        <v>157</v>
      </c>
      <c r="BM426" s="237"/>
    </row>
    <row r="427" spans="1:65" s="245" customFormat="1" ht="13.8" x14ac:dyDescent="0.25">
      <c r="A427" s="245">
        <v>426483</v>
      </c>
      <c r="B427" s="245" t="s">
        <v>157</v>
      </c>
      <c r="H427" s="245" t="s">
        <v>152</v>
      </c>
      <c r="L427" s="245" t="s">
        <v>152</v>
      </c>
      <c r="R427" s="245" t="s">
        <v>152</v>
      </c>
      <c r="S427" s="245" t="s">
        <v>152</v>
      </c>
      <c r="Z427" s="245" t="s">
        <v>152</v>
      </c>
      <c r="AE427" s="245" t="s">
        <v>148</v>
      </c>
      <c r="AT427" s="245" t="s">
        <v>157</v>
      </c>
    </row>
    <row r="428" spans="1:65" s="245" customFormat="1" ht="13.8" x14ac:dyDescent="0.25">
      <c r="A428" s="245">
        <v>426508</v>
      </c>
      <c r="B428" s="245" t="s">
        <v>157</v>
      </c>
      <c r="G428" s="245" t="s">
        <v>152</v>
      </c>
      <c r="Q428" s="245" t="s">
        <v>152</v>
      </c>
      <c r="V428" s="245" t="s">
        <v>152</v>
      </c>
      <c r="Y428" s="245" t="s">
        <v>152</v>
      </c>
      <c r="AF428" s="245" t="s">
        <v>150</v>
      </c>
      <c r="AG428" s="245" t="s">
        <v>150</v>
      </c>
      <c r="AH428" s="245" t="s">
        <v>150</v>
      </c>
      <c r="AT428" s="245" t="s">
        <v>157</v>
      </c>
    </row>
    <row r="429" spans="1:65" s="245" customFormat="1" ht="13.8" x14ac:dyDescent="0.25">
      <c r="A429" s="245">
        <v>426513</v>
      </c>
      <c r="B429" s="245" t="s">
        <v>157</v>
      </c>
      <c r="G429" s="245" t="s">
        <v>152</v>
      </c>
      <c r="P429" s="245" t="s">
        <v>152</v>
      </c>
      <c r="R429" s="245" t="s">
        <v>152</v>
      </c>
      <c r="W429" s="245" t="s">
        <v>152</v>
      </c>
      <c r="Y429" s="245" t="s">
        <v>148</v>
      </c>
      <c r="Z429" s="245" t="s">
        <v>148</v>
      </c>
      <c r="AA429" s="245" t="s">
        <v>148</v>
      </c>
      <c r="AB429" s="245" t="s">
        <v>148</v>
      </c>
      <c r="AC429" s="245" t="s">
        <v>148</v>
      </c>
      <c r="AD429" s="245" t="s">
        <v>148</v>
      </c>
      <c r="AE429" s="245" t="s">
        <v>148</v>
      </c>
      <c r="AF429" s="245" t="s">
        <v>148</v>
      </c>
      <c r="AG429" s="245" t="s">
        <v>148</v>
      </c>
      <c r="AH429" s="245" t="s">
        <v>148</v>
      </c>
      <c r="AT429" s="245" t="s">
        <v>682</v>
      </c>
    </row>
    <row r="430" spans="1:65" s="245" customFormat="1" ht="13.8" x14ac:dyDescent="0.25">
      <c r="A430" s="245">
        <v>426515</v>
      </c>
      <c r="B430" s="245" t="s">
        <v>157</v>
      </c>
      <c r="V430" s="245" t="s">
        <v>150</v>
      </c>
      <c r="Z430" s="245" t="s">
        <v>150</v>
      </c>
      <c r="AC430" s="245" t="s">
        <v>152</v>
      </c>
      <c r="AD430" s="245" t="s">
        <v>148</v>
      </c>
      <c r="AE430" s="245" t="s">
        <v>148</v>
      </c>
      <c r="AF430" s="245" t="s">
        <v>148</v>
      </c>
      <c r="AG430" s="245" t="s">
        <v>148</v>
      </c>
      <c r="AH430" s="245" t="s">
        <v>148</v>
      </c>
      <c r="AT430" s="245" t="s">
        <v>157</v>
      </c>
    </row>
    <row r="431" spans="1:65" s="245" customFormat="1" ht="13.8" x14ac:dyDescent="0.25">
      <c r="A431" s="245">
        <v>426518</v>
      </c>
      <c r="B431" s="245" t="s">
        <v>157</v>
      </c>
      <c r="T431" s="245" t="s">
        <v>152</v>
      </c>
      <c r="Y431" s="245" t="s">
        <v>152</v>
      </c>
      <c r="Z431" s="245" t="s">
        <v>152</v>
      </c>
      <c r="AB431" s="245" t="s">
        <v>152</v>
      </c>
      <c r="AC431" s="245" t="s">
        <v>152</v>
      </c>
      <c r="AD431" s="245" t="s">
        <v>150</v>
      </c>
      <c r="AE431" s="245" t="s">
        <v>148</v>
      </c>
      <c r="AF431" s="245" t="s">
        <v>148</v>
      </c>
      <c r="AG431" s="245" t="s">
        <v>150</v>
      </c>
      <c r="AH431" s="245" t="s">
        <v>150</v>
      </c>
      <c r="AT431" s="245" t="s">
        <v>157</v>
      </c>
    </row>
    <row r="432" spans="1:65" s="245" customFormat="1" ht="13.8" x14ac:dyDescent="0.25">
      <c r="A432" s="245">
        <v>426528</v>
      </c>
      <c r="B432" s="245" t="s">
        <v>157</v>
      </c>
      <c r="R432" s="245" t="s">
        <v>150</v>
      </c>
      <c r="U432" s="245" t="s">
        <v>152</v>
      </c>
      <c r="AD432" s="245" t="s">
        <v>150</v>
      </c>
      <c r="AE432" s="245" t="s">
        <v>148</v>
      </c>
      <c r="AF432" s="245" t="s">
        <v>150</v>
      </c>
      <c r="AG432" s="245" t="s">
        <v>150</v>
      </c>
      <c r="AT432" s="245" t="s">
        <v>157</v>
      </c>
    </row>
    <row r="433" spans="1:46" s="245" customFormat="1" ht="13.8" x14ac:dyDescent="0.25">
      <c r="A433" s="245">
        <v>426536</v>
      </c>
      <c r="B433" s="245" t="s">
        <v>157</v>
      </c>
      <c r="W433" s="245" t="s">
        <v>1691</v>
      </c>
      <c r="Y433" s="245" t="s">
        <v>1691</v>
      </c>
      <c r="AD433" s="245" t="s">
        <v>1691</v>
      </c>
      <c r="AE433" s="245" t="s">
        <v>1691</v>
      </c>
      <c r="AF433" s="245" t="s">
        <v>1691</v>
      </c>
      <c r="AH433" s="245" t="s">
        <v>1691</v>
      </c>
      <c r="AS433" s="245" t="s">
        <v>1701</v>
      </c>
      <c r="AT433" s="245" t="s">
        <v>157</v>
      </c>
    </row>
    <row r="434" spans="1:46" s="245" customFormat="1" ht="13.8" x14ac:dyDescent="0.25">
      <c r="A434" s="245">
        <v>426553</v>
      </c>
      <c r="B434" s="245" t="s">
        <v>157</v>
      </c>
      <c r="E434" s="245" t="s">
        <v>152</v>
      </c>
      <c r="P434" s="245" t="s">
        <v>152</v>
      </c>
      <c r="X434" s="245" t="s">
        <v>152</v>
      </c>
      <c r="AB434" s="245" t="s">
        <v>152</v>
      </c>
      <c r="AE434" s="245" t="s">
        <v>148</v>
      </c>
      <c r="AF434" s="245" t="s">
        <v>152</v>
      </c>
      <c r="AG434" s="245" t="s">
        <v>152</v>
      </c>
      <c r="AT434" s="245" t="s">
        <v>157</v>
      </c>
    </row>
    <row r="435" spans="1:46" s="245" customFormat="1" ht="13.8" x14ac:dyDescent="0.25">
      <c r="A435" s="245">
        <v>426555</v>
      </c>
      <c r="B435" s="245" t="s">
        <v>157</v>
      </c>
      <c r="P435" s="245" t="s">
        <v>152</v>
      </c>
      <c r="R435" s="245" t="s">
        <v>150</v>
      </c>
      <c r="S435" s="245" t="s">
        <v>152</v>
      </c>
      <c r="V435" s="245" t="s">
        <v>152</v>
      </c>
      <c r="Y435" s="245" t="s">
        <v>150</v>
      </c>
      <c r="Z435" s="245" t="s">
        <v>150</v>
      </c>
      <c r="AA435" s="245" t="s">
        <v>148</v>
      </c>
      <c r="AB435" s="245" t="s">
        <v>148</v>
      </c>
      <c r="AC435" s="245" t="s">
        <v>148</v>
      </c>
      <c r="AD435" s="245" t="s">
        <v>148</v>
      </c>
      <c r="AE435" s="245" t="s">
        <v>148</v>
      </c>
      <c r="AF435" s="245" t="s">
        <v>148</v>
      </c>
      <c r="AG435" s="245" t="s">
        <v>148</v>
      </c>
      <c r="AH435" s="245" t="s">
        <v>148</v>
      </c>
      <c r="AT435" s="245" t="s">
        <v>157</v>
      </c>
    </row>
    <row r="436" spans="1:46" s="245" customFormat="1" ht="13.8" x14ac:dyDescent="0.25">
      <c r="A436" s="245">
        <v>426568</v>
      </c>
      <c r="B436" s="245" t="s">
        <v>157</v>
      </c>
      <c r="D436" s="245" t="s">
        <v>152</v>
      </c>
      <c r="I436" s="245" t="s">
        <v>152</v>
      </c>
      <c r="T436" s="245" t="s">
        <v>152</v>
      </c>
      <c r="Y436" s="245" t="s">
        <v>148</v>
      </c>
      <c r="Z436" s="245" t="s">
        <v>148</v>
      </c>
      <c r="AA436" s="245" t="s">
        <v>148</v>
      </c>
      <c r="AB436" s="245" t="s">
        <v>148</v>
      </c>
      <c r="AC436" s="245" t="s">
        <v>148</v>
      </c>
      <c r="AD436" s="245" t="s">
        <v>148</v>
      </c>
      <c r="AE436" s="245" t="s">
        <v>148</v>
      </c>
      <c r="AF436" s="245" t="s">
        <v>148</v>
      </c>
      <c r="AG436" s="245" t="s">
        <v>148</v>
      </c>
      <c r="AH436" s="245" t="s">
        <v>148</v>
      </c>
      <c r="AT436" s="245" t="s">
        <v>157</v>
      </c>
    </row>
    <row r="437" spans="1:46" s="245" customFormat="1" ht="13.8" x14ac:dyDescent="0.25">
      <c r="A437" s="245">
        <v>426572</v>
      </c>
      <c r="B437" s="245" t="s">
        <v>157</v>
      </c>
      <c r="L437" s="245" t="s">
        <v>150</v>
      </c>
      <c r="R437" s="245" t="s">
        <v>150</v>
      </c>
      <c r="Z437" s="245" t="s">
        <v>150</v>
      </c>
      <c r="AA437" s="245" t="s">
        <v>150</v>
      </c>
      <c r="AC437" s="245" t="s">
        <v>152</v>
      </c>
      <c r="AD437" s="245" t="s">
        <v>148</v>
      </c>
      <c r="AE437" s="245" t="s">
        <v>148</v>
      </c>
      <c r="AF437" s="245" t="s">
        <v>150</v>
      </c>
      <c r="AG437" s="245" t="s">
        <v>148</v>
      </c>
      <c r="AH437" s="245" t="s">
        <v>150</v>
      </c>
      <c r="AT437" s="245" t="s">
        <v>157</v>
      </c>
    </row>
    <row r="438" spans="1:46" s="245" customFormat="1" ht="13.8" x14ac:dyDescent="0.25">
      <c r="A438" s="245">
        <v>426599</v>
      </c>
      <c r="B438" s="245" t="s">
        <v>157</v>
      </c>
      <c r="R438" s="245" t="s">
        <v>150</v>
      </c>
      <c r="Y438" s="245" t="s">
        <v>148</v>
      </c>
      <c r="AD438" s="245" t="s">
        <v>148</v>
      </c>
      <c r="AE438" s="245" t="s">
        <v>148</v>
      </c>
      <c r="AF438" s="245" t="s">
        <v>148</v>
      </c>
      <c r="AG438" s="245" t="s">
        <v>150</v>
      </c>
      <c r="AH438" s="245" t="s">
        <v>150</v>
      </c>
      <c r="AT438" s="245" t="s">
        <v>157</v>
      </c>
    </row>
    <row r="439" spans="1:46" s="245" customFormat="1" ht="13.8" x14ac:dyDescent="0.25">
      <c r="A439" s="245">
        <v>426602</v>
      </c>
      <c r="B439" s="245" t="s">
        <v>157</v>
      </c>
      <c r="S439" s="245" t="s">
        <v>152</v>
      </c>
      <c r="V439" s="245" t="s">
        <v>152</v>
      </c>
      <c r="AB439" s="245" t="s">
        <v>152</v>
      </c>
      <c r="AC439" s="245" t="s">
        <v>152</v>
      </c>
      <c r="AE439" s="245" t="s">
        <v>150</v>
      </c>
      <c r="AF439" s="245" t="s">
        <v>148</v>
      </c>
      <c r="AG439" s="245" t="s">
        <v>152</v>
      </c>
      <c r="AH439" s="245" t="s">
        <v>152</v>
      </c>
      <c r="AT439" s="245" t="s">
        <v>157</v>
      </c>
    </row>
    <row r="440" spans="1:46" s="245" customFormat="1" ht="13.8" x14ac:dyDescent="0.25">
      <c r="A440" s="245">
        <v>426606</v>
      </c>
      <c r="B440" s="245" t="s">
        <v>157</v>
      </c>
      <c r="R440" s="245" t="s">
        <v>150</v>
      </c>
      <c r="V440" s="245" t="s">
        <v>152</v>
      </c>
      <c r="W440" s="245" t="s">
        <v>152</v>
      </c>
      <c r="AE440" s="245" t="s">
        <v>148</v>
      </c>
      <c r="AF440" s="245" t="s">
        <v>152</v>
      </c>
      <c r="AG440" s="245" t="s">
        <v>150</v>
      </c>
      <c r="AH440" s="245" t="s">
        <v>152</v>
      </c>
      <c r="AT440" s="245" t="s">
        <v>157</v>
      </c>
    </row>
    <row r="441" spans="1:46" s="245" customFormat="1" ht="13.8" x14ac:dyDescent="0.25">
      <c r="A441" s="245">
        <v>426617</v>
      </c>
      <c r="B441" s="245" t="s">
        <v>157</v>
      </c>
      <c r="N441" s="245" t="s">
        <v>150</v>
      </c>
      <c r="P441" s="245" t="s">
        <v>152</v>
      </c>
      <c r="V441" s="245" t="s">
        <v>150</v>
      </c>
      <c r="AA441" s="245" t="s">
        <v>150</v>
      </c>
      <c r="AD441" s="245" t="s">
        <v>150</v>
      </c>
      <c r="AF441" s="245" t="s">
        <v>148</v>
      </c>
      <c r="AH441" s="245" t="s">
        <v>150</v>
      </c>
      <c r="AT441" s="245" t="s">
        <v>157</v>
      </c>
    </row>
    <row r="442" spans="1:46" s="245" customFormat="1" ht="13.8" x14ac:dyDescent="0.25">
      <c r="A442" s="245">
        <v>426622</v>
      </c>
      <c r="B442" s="245" t="s">
        <v>157</v>
      </c>
      <c r="Q442" s="245" t="s">
        <v>152</v>
      </c>
      <c r="R442" s="245" t="s">
        <v>148</v>
      </c>
      <c r="S442" s="245" t="s">
        <v>152</v>
      </c>
      <c r="T442" s="245" t="s">
        <v>152</v>
      </c>
      <c r="Z442" s="245" t="s">
        <v>150</v>
      </c>
      <c r="AC442" s="245" t="s">
        <v>148</v>
      </c>
      <c r="AD442" s="245" t="s">
        <v>148</v>
      </c>
      <c r="AE442" s="245" t="s">
        <v>148</v>
      </c>
      <c r="AF442" s="245" t="s">
        <v>148</v>
      </c>
      <c r="AG442" s="245" t="s">
        <v>148</v>
      </c>
      <c r="AH442" s="245" t="s">
        <v>148</v>
      </c>
      <c r="AT442" s="245" t="s">
        <v>682</v>
      </c>
    </row>
    <row r="443" spans="1:46" s="245" customFormat="1" ht="13.8" x14ac:dyDescent="0.25">
      <c r="A443" s="245">
        <v>426636</v>
      </c>
      <c r="B443" s="245" t="s">
        <v>157</v>
      </c>
      <c r="L443" s="245" t="s">
        <v>148</v>
      </c>
      <c r="R443" s="245" t="s">
        <v>150</v>
      </c>
      <c r="W443" s="245" t="s">
        <v>150</v>
      </c>
      <c r="AC443" s="245" t="s">
        <v>150</v>
      </c>
      <c r="AD443" s="245" t="s">
        <v>150</v>
      </c>
      <c r="AE443" s="245" t="s">
        <v>148</v>
      </c>
      <c r="AF443" s="245" t="s">
        <v>152</v>
      </c>
      <c r="AG443" s="245" t="s">
        <v>152</v>
      </c>
      <c r="AH443" s="245" t="s">
        <v>150</v>
      </c>
      <c r="AT443" s="245" t="s">
        <v>157</v>
      </c>
    </row>
    <row r="444" spans="1:46" s="245" customFormat="1" ht="13.8" x14ac:dyDescent="0.25">
      <c r="A444" s="245">
        <v>426648</v>
      </c>
      <c r="B444" s="245" t="s">
        <v>157</v>
      </c>
      <c r="P444" s="245" t="s">
        <v>152</v>
      </c>
      <c r="Q444" s="245" t="s">
        <v>152</v>
      </c>
      <c r="Z444" s="245" t="s">
        <v>150</v>
      </c>
      <c r="AA444" s="245" t="s">
        <v>152</v>
      </c>
      <c r="AD444" s="245" t="s">
        <v>152</v>
      </c>
      <c r="AE444" s="245" t="s">
        <v>152</v>
      </c>
      <c r="AF444" s="245" t="s">
        <v>152</v>
      </c>
      <c r="AG444" s="245" t="s">
        <v>152</v>
      </c>
      <c r="AT444" s="245" t="s">
        <v>157</v>
      </c>
    </row>
    <row r="445" spans="1:46" s="245" customFormat="1" ht="13.8" x14ac:dyDescent="0.25">
      <c r="A445" s="245">
        <v>426664</v>
      </c>
      <c r="B445" s="245" t="s">
        <v>682</v>
      </c>
      <c r="Q445" s="245" t="s">
        <v>152</v>
      </c>
      <c r="S445" s="245" t="s">
        <v>152</v>
      </c>
      <c r="V445" s="245" t="s">
        <v>150</v>
      </c>
      <c r="Y445" s="245" t="s">
        <v>148</v>
      </c>
      <c r="Z445" s="245" t="s">
        <v>148</v>
      </c>
      <c r="AA445" s="245" t="s">
        <v>148</v>
      </c>
      <c r="AB445" s="245" t="s">
        <v>148</v>
      </c>
      <c r="AC445" s="245" t="s">
        <v>148</v>
      </c>
      <c r="AT445" s="245" t="s">
        <v>142</v>
      </c>
    </row>
    <row r="446" spans="1:46" s="245" customFormat="1" ht="13.8" x14ac:dyDescent="0.25">
      <c r="A446" s="245">
        <v>426678</v>
      </c>
      <c r="B446" s="245" t="s">
        <v>157</v>
      </c>
      <c r="L446" s="245" t="s">
        <v>152</v>
      </c>
      <c r="Q446" s="245" t="s">
        <v>152</v>
      </c>
      <c r="R446" s="245" t="s">
        <v>150</v>
      </c>
      <c r="U446" s="245" t="s">
        <v>152</v>
      </c>
      <c r="W446" s="245" t="s">
        <v>148</v>
      </c>
      <c r="X446" s="245" t="s">
        <v>152</v>
      </c>
      <c r="Z446" s="245" t="s">
        <v>148</v>
      </c>
      <c r="AA446" s="245" t="s">
        <v>152</v>
      </c>
      <c r="AB446" s="245" t="s">
        <v>150</v>
      </c>
      <c r="AC446" s="245" t="s">
        <v>148</v>
      </c>
      <c r="AE446" s="245" t="s">
        <v>148</v>
      </c>
      <c r="AF446" s="245" t="s">
        <v>150</v>
      </c>
      <c r="AG446" s="245" t="s">
        <v>150</v>
      </c>
      <c r="AH446" s="245" t="s">
        <v>148</v>
      </c>
      <c r="AT446" s="245" t="s">
        <v>157</v>
      </c>
    </row>
    <row r="447" spans="1:46" s="245" customFormat="1" ht="13.8" x14ac:dyDescent="0.25">
      <c r="A447" s="245">
        <v>426684</v>
      </c>
      <c r="B447" s="245" t="s">
        <v>157</v>
      </c>
      <c r="P447" s="245" t="s">
        <v>152</v>
      </c>
      <c r="AD447" s="245" t="s">
        <v>150</v>
      </c>
      <c r="AF447" s="245" t="s">
        <v>148</v>
      </c>
      <c r="AG447" s="245" t="s">
        <v>152</v>
      </c>
      <c r="AH447" s="245" t="s">
        <v>150</v>
      </c>
      <c r="AT447" s="245" t="s">
        <v>157</v>
      </c>
    </row>
    <row r="448" spans="1:46" s="245" customFormat="1" ht="13.8" x14ac:dyDescent="0.25">
      <c r="A448" s="245">
        <v>426697</v>
      </c>
      <c r="B448" s="245" t="s">
        <v>157</v>
      </c>
      <c r="L448" s="245" t="s">
        <v>150</v>
      </c>
      <c r="P448" s="245" t="s">
        <v>152</v>
      </c>
      <c r="Q448" s="245" t="s">
        <v>152</v>
      </c>
      <c r="R448" s="245" t="s">
        <v>150</v>
      </c>
      <c r="V448" s="245" t="s">
        <v>152</v>
      </c>
      <c r="Y448" s="245" t="s">
        <v>150</v>
      </c>
      <c r="AD448" s="245" t="s">
        <v>148</v>
      </c>
      <c r="AE448" s="245" t="s">
        <v>148</v>
      </c>
      <c r="AF448" s="245" t="s">
        <v>148</v>
      </c>
      <c r="AG448" s="245" t="s">
        <v>150</v>
      </c>
      <c r="AH448" s="245" t="s">
        <v>148</v>
      </c>
      <c r="AT448" s="245" t="s">
        <v>157</v>
      </c>
    </row>
    <row r="449" spans="1:65" s="245" customFormat="1" ht="13.8" x14ac:dyDescent="0.25">
      <c r="A449" s="245">
        <v>426710</v>
      </c>
      <c r="B449" s="245" t="s">
        <v>157</v>
      </c>
      <c r="S449" s="245" t="s">
        <v>152</v>
      </c>
      <c r="V449" s="245" t="s">
        <v>152</v>
      </c>
      <c r="AD449" s="245" t="s">
        <v>152</v>
      </c>
      <c r="AF449" s="245" t="s">
        <v>152</v>
      </c>
      <c r="AG449" s="245" t="s">
        <v>152</v>
      </c>
      <c r="AT449" s="245" t="s">
        <v>157</v>
      </c>
    </row>
    <row r="450" spans="1:65" s="245" customFormat="1" ht="13.8" x14ac:dyDescent="0.25">
      <c r="A450" s="245">
        <v>426718</v>
      </c>
      <c r="B450" s="245" t="s">
        <v>157</v>
      </c>
      <c r="K450" s="245" t="s">
        <v>152</v>
      </c>
      <c r="P450" s="245" t="s">
        <v>152</v>
      </c>
      <c r="Q450" s="245" t="s">
        <v>152</v>
      </c>
      <c r="T450" s="245" t="s">
        <v>152</v>
      </c>
      <c r="V450" s="245" t="s">
        <v>152</v>
      </c>
      <c r="X450" s="245" t="s">
        <v>152</v>
      </c>
      <c r="Y450" s="245" t="s">
        <v>148</v>
      </c>
      <c r="Z450" s="245" t="s">
        <v>148</v>
      </c>
      <c r="AA450" s="245" t="s">
        <v>148</v>
      </c>
      <c r="AB450" s="245" t="s">
        <v>148</v>
      </c>
      <c r="AC450" s="245" t="s">
        <v>148</v>
      </c>
      <c r="AD450" s="245" t="s">
        <v>148</v>
      </c>
      <c r="AE450" s="245" t="s">
        <v>148</v>
      </c>
      <c r="AF450" s="245" t="s">
        <v>148</v>
      </c>
      <c r="AG450" s="245" t="s">
        <v>148</v>
      </c>
      <c r="AH450" s="245" t="s">
        <v>148</v>
      </c>
      <c r="AT450" s="245" t="s">
        <v>157</v>
      </c>
      <c r="BM450" s="237"/>
    </row>
    <row r="451" spans="1:65" s="245" customFormat="1" ht="13.8" x14ac:dyDescent="0.25">
      <c r="A451" s="245">
        <v>426730</v>
      </c>
      <c r="B451" s="245" t="s">
        <v>157</v>
      </c>
      <c r="L451" s="245" t="s">
        <v>148</v>
      </c>
      <c r="P451" s="245" t="s">
        <v>152</v>
      </c>
      <c r="R451" s="245" t="s">
        <v>150</v>
      </c>
      <c r="T451" s="245" t="s">
        <v>152</v>
      </c>
      <c r="Y451" s="245" t="s">
        <v>150</v>
      </c>
      <c r="Z451" s="245" t="s">
        <v>148</v>
      </c>
      <c r="AA451" s="245" t="s">
        <v>150</v>
      </c>
      <c r="AB451" s="245" t="s">
        <v>150</v>
      </c>
      <c r="AC451" s="245" t="s">
        <v>148</v>
      </c>
      <c r="AD451" s="245" t="s">
        <v>148</v>
      </c>
      <c r="AE451" s="245" t="s">
        <v>148</v>
      </c>
      <c r="AF451" s="245" t="s">
        <v>148</v>
      </c>
      <c r="AG451" s="245" t="s">
        <v>148</v>
      </c>
      <c r="AH451" s="245" t="s">
        <v>148</v>
      </c>
      <c r="AT451" s="245" t="s">
        <v>157</v>
      </c>
    </row>
    <row r="452" spans="1:65" s="245" customFormat="1" ht="13.8" x14ac:dyDescent="0.25">
      <c r="A452" s="245">
        <v>426731</v>
      </c>
      <c r="B452" s="245" t="s">
        <v>157</v>
      </c>
      <c r="R452" s="245" t="s">
        <v>152</v>
      </c>
      <c r="Y452" s="245" t="s">
        <v>152</v>
      </c>
      <c r="Z452" s="245" t="s">
        <v>150</v>
      </c>
      <c r="AC452" s="245" t="s">
        <v>152</v>
      </c>
      <c r="AE452" s="245" t="s">
        <v>150</v>
      </c>
      <c r="AF452" s="245" t="s">
        <v>152</v>
      </c>
      <c r="AH452" s="245" t="s">
        <v>152</v>
      </c>
      <c r="AT452" s="245" t="s">
        <v>157</v>
      </c>
    </row>
    <row r="453" spans="1:65" s="245" customFormat="1" ht="13.8" x14ac:dyDescent="0.25">
      <c r="A453" s="245">
        <v>426732</v>
      </c>
      <c r="B453" s="245" t="s">
        <v>157</v>
      </c>
      <c r="E453" s="245" t="s">
        <v>152</v>
      </c>
      <c r="L453" s="245" t="s">
        <v>152</v>
      </c>
      <c r="Q453" s="245" t="s">
        <v>152</v>
      </c>
      <c r="V453" s="245" t="s">
        <v>152</v>
      </c>
      <c r="AC453" s="245" t="s">
        <v>152</v>
      </c>
      <c r="AE453" s="245" t="s">
        <v>148</v>
      </c>
      <c r="AF453" s="245" t="s">
        <v>148</v>
      </c>
      <c r="AT453" s="245" t="s">
        <v>157</v>
      </c>
    </row>
    <row r="454" spans="1:65" s="245" customFormat="1" ht="13.8" x14ac:dyDescent="0.25">
      <c r="A454" s="245">
        <v>426739</v>
      </c>
      <c r="B454" s="245" t="s">
        <v>157</v>
      </c>
      <c r="R454" s="245" t="s">
        <v>152</v>
      </c>
      <c r="S454" s="245" t="s">
        <v>152</v>
      </c>
      <c r="AC454" s="245" t="s">
        <v>148</v>
      </c>
      <c r="AD454" s="245" t="s">
        <v>148</v>
      </c>
      <c r="AE454" s="245" t="s">
        <v>148</v>
      </c>
      <c r="AF454" s="245" t="s">
        <v>148</v>
      </c>
      <c r="AH454" s="245" t="s">
        <v>150</v>
      </c>
      <c r="AT454" s="245" t="s">
        <v>157</v>
      </c>
    </row>
    <row r="455" spans="1:65" s="245" customFormat="1" ht="13.8" x14ac:dyDescent="0.25">
      <c r="A455" s="245">
        <v>426742</v>
      </c>
      <c r="B455" s="245" t="s">
        <v>157</v>
      </c>
      <c r="O455" s="245" t="s">
        <v>152</v>
      </c>
      <c r="P455" s="245" t="s">
        <v>152</v>
      </c>
      <c r="S455" s="245" t="s">
        <v>152</v>
      </c>
      <c r="V455" s="245" t="s">
        <v>150</v>
      </c>
      <c r="X455" s="245" t="s">
        <v>152</v>
      </c>
      <c r="AE455" s="245" t="s">
        <v>150</v>
      </c>
      <c r="AH455" s="245" t="s">
        <v>152</v>
      </c>
      <c r="AT455" s="245" t="s">
        <v>157</v>
      </c>
    </row>
    <row r="456" spans="1:65" s="245" customFormat="1" ht="13.8" x14ac:dyDescent="0.25">
      <c r="A456" s="245">
        <v>426747</v>
      </c>
      <c r="B456" s="245" t="s">
        <v>157</v>
      </c>
      <c r="G456" s="245" t="s">
        <v>152</v>
      </c>
      <c r="P456" s="245" t="s">
        <v>152</v>
      </c>
      <c r="Q456" s="245" t="s">
        <v>152</v>
      </c>
      <c r="V456" s="245" t="s">
        <v>152</v>
      </c>
      <c r="W456" s="245" t="s">
        <v>152</v>
      </c>
      <c r="X456" s="245" t="s">
        <v>152</v>
      </c>
      <c r="Z456" s="245" t="s">
        <v>152</v>
      </c>
      <c r="AA456" s="245" t="s">
        <v>152</v>
      </c>
      <c r="AB456" s="245" t="s">
        <v>152</v>
      </c>
      <c r="AC456" s="245" t="s">
        <v>152</v>
      </c>
      <c r="AD456" s="245" t="s">
        <v>150</v>
      </c>
      <c r="AE456" s="245" t="s">
        <v>148</v>
      </c>
      <c r="AF456" s="245" t="s">
        <v>148</v>
      </c>
      <c r="AG456" s="245" t="s">
        <v>148</v>
      </c>
      <c r="AH456" s="245" t="s">
        <v>148</v>
      </c>
      <c r="AT456" s="245" t="s">
        <v>157</v>
      </c>
      <c r="BM456" s="237"/>
    </row>
    <row r="457" spans="1:65" s="245" customFormat="1" ht="13.8" x14ac:dyDescent="0.25">
      <c r="A457" s="245">
        <v>426754</v>
      </c>
      <c r="B457" s="245" t="s">
        <v>157</v>
      </c>
      <c r="L457" s="245" t="s">
        <v>152</v>
      </c>
      <c r="P457" s="245" t="s">
        <v>152</v>
      </c>
      <c r="Q457" s="245" t="s">
        <v>152</v>
      </c>
      <c r="V457" s="245" t="s">
        <v>152</v>
      </c>
      <c r="X457" s="245" t="s">
        <v>152</v>
      </c>
      <c r="Y457" s="245" t="s">
        <v>148</v>
      </c>
      <c r="Z457" s="245" t="s">
        <v>148</v>
      </c>
      <c r="AA457" s="245" t="s">
        <v>148</v>
      </c>
      <c r="AB457" s="245" t="s">
        <v>148</v>
      </c>
      <c r="AC457" s="245" t="s">
        <v>148</v>
      </c>
      <c r="AD457" s="245" t="s">
        <v>148</v>
      </c>
      <c r="AE457" s="245" t="s">
        <v>148</v>
      </c>
      <c r="AF457" s="245" t="s">
        <v>148</v>
      </c>
      <c r="AG457" s="245" t="s">
        <v>148</v>
      </c>
      <c r="AH457" s="245" t="s">
        <v>148</v>
      </c>
      <c r="AT457" s="245" t="s">
        <v>157</v>
      </c>
      <c r="BM457" s="237"/>
    </row>
    <row r="458" spans="1:65" s="245" customFormat="1" ht="13.8" x14ac:dyDescent="0.25">
      <c r="A458" s="245">
        <v>426758</v>
      </c>
      <c r="B458" s="245" t="s">
        <v>157</v>
      </c>
      <c r="N458" s="245" t="s">
        <v>1691</v>
      </c>
      <c r="P458" s="245" t="s">
        <v>1691</v>
      </c>
      <c r="R458" s="245" t="s">
        <v>1691</v>
      </c>
      <c r="Y458" s="245" t="s">
        <v>1691</v>
      </c>
      <c r="Z458" s="245" t="s">
        <v>1691</v>
      </c>
      <c r="AA458" s="245" t="s">
        <v>1691</v>
      </c>
      <c r="AB458" s="245" t="s">
        <v>1691</v>
      </c>
      <c r="AC458" s="245" t="s">
        <v>1691</v>
      </c>
      <c r="AD458" s="245" t="s">
        <v>1691</v>
      </c>
      <c r="AE458" s="245" t="s">
        <v>1691</v>
      </c>
      <c r="AF458" s="245" t="s">
        <v>1691</v>
      </c>
      <c r="AG458" s="245" t="s">
        <v>1691</v>
      </c>
      <c r="AH458" s="245" t="s">
        <v>1691</v>
      </c>
      <c r="AS458" s="245" t="s">
        <v>640</v>
      </c>
      <c r="AT458" s="245" t="s">
        <v>682</v>
      </c>
    </row>
    <row r="459" spans="1:65" s="245" customFormat="1" ht="13.8" x14ac:dyDescent="0.25">
      <c r="A459" s="245">
        <v>426788</v>
      </c>
      <c r="B459" s="245" t="s">
        <v>157</v>
      </c>
      <c r="L459" s="245" t="s">
        <v>152</v>
      </c>
      <c r="R459" s="245" t="s">
        <v>152</v>
      </c>
      <c r="T459" s="245" t="s">
        <v>152</v>
      </c>
      <c r="Y459" s="245" t="s">
        <v>150</v>
      </c>
      <c r="Z459" s="245" t="s">
        <v>148</v>
      </c>
      <c r="AA459" s="245" t="s">
        <v>148</v>
      </c>
      <c r="AB459" s="245" t="s">
        <v>148</v>
      </c>
      <c r="AC459" s="245" t="s">
        <v>150</v>
      </c>
      <c r="AD459" s="245" t="s">
        <v>148</v>
      </c>
      <c r="AE459" s="245" t="s">
        <v>148</v>
      </c>
      <c r="AF459" s="245" t="s">
        <v>148</v>
      </c>
      <c r="AG459" s="245" t="s">
        <v>148</v>
      </c>
      <c r="AH459" s="245" t="s">
        <v>148</v>
      </c>
      <c r="AT459" s="245" t="s">
        <v>157</v>
      </c>
    </row>
    <row r="460" spans="1:65" s="245" customFormat="1" ht="13.8" x14ac:dyDescent="0.25">
      <c r="A460" s="245">
        <v>426790</v>
      </c>
      <c r="B460" s="245" t="s">
        <v>157</v>
      </c>
      <c r="L460" s="245" t="s">
        <v>152</v>
      </c>
      <c r="P460" s="245" t="s">
        <v>152</v>
      </c>
      <c r="Q460" s="245" t="s">
        <v>152</v>
      </c>
      <c r="U460" s="245" t="s">
        <v>152</v>
      </c>
      <c r="V460" s="245" t="s">
        <v>150</v>
      </c>
      <c r="X460" s="245" t="s">
        <v>152</v>
      </c>
      <c r="Y460" s="245" t="s">
        <v>152</v>
      </c>
      <c r="AD460" s="245" t="s">
        <v>148</v>
      </c>
      <c r="AE460" s="245" t="s">
        <v>148</v>
      </c>
      <c r="AF460" s="245" t="s">
        <v>148</v>
      </c>
      <c r="AG460" s="245" t="s">
        <v>148</v>
      </c>
      <c r="AH460" s="245" t="s">
        <v>148</v>
      </c>
      <c r="AT460" s="245" t="s">
        <v>157</v>
      </c>
    </row>
    <row r="461" spans="1:65" s="245" customFormat="1" ht="13.8" x14ac:dyDescent="0.25">
      <c r="A461" s="245">
        <v>426791</v>
      </c>
      <c r="B461" s="245" t="s">
        <v>157</v>
      </c>
      <c r="L461" s="245" t="s">
        <v>152</v>
      </c>
      <c r="R461" s="245" t="s">
        <v>152</v>
      </c>
      <c r="S461" s="245" t="s">
        <v>152</v>
      </c>
      <c r="Y461" s="245" t="s">
        <v>152</v>
      </c>
      <c r="Z461" s="245" t="s">
        <v>150</v>
      </c>
      <c r="AB461" s="245" t="s">
        <v>152</v>
      </c>
      <c r="AC461" s="245" t="s">
        <v>152</v>
      </c>
      <c r="AD461" s="245" t="s">
        <v>150</v>
      </c>
      <c r="AE461" s="245" t="s">
        <v>150</v>
      </c>
      <c r="AF461" s="245" t="s">
        <v>150</v>
      </c>
      <c r="AH461" s="245" t="s">
        <v>150</v>
      </c>
      <c r="AT461" s="245" t="s">
        <v>157</v>
      </c>
    </row>
    <row r="462" spans="1:65" s="245" customFormat="1" ht="13.8" x14ac:dyDescent="0.25">
      <c r="A462" s="245">
        <v>426828</v>
      </c>
      <c r="B462" s="245" t="s">
        <v>157</v>
      </c>
      <c r="L462" s="245" t="s">
        <v>150</v>
      </c>
      <c r="N462" s="245" t="s">
        <v>152</v>
      </c>
      <c r="P462" s="245" t="s">
        <v>152</v>
      </c>
      <c r="R462" s="245" t="s">
        <v>152</v>
      </c>
      <c r="Y462" s="245" t="s">
        <v>150</v>
      </c>
      <c r="Z462" s="245" t="s">
        <v>150</v>
      </c>
      <c r="AA462" s="245" t="s">
        <v>152</v>
      </c>
      <c r="AB462" s="245" t="s">
        <v>150</v>
      </c>
      <c r="AC462" s="245" t="s">
        <v>152</v>
      </c>
      <c r="AD462" s="245" t="s">
        <v>150</v>
      </c>
      <c r="AE462" s="245" t="s">
        <v>150</v>
      </c>
      <c r="AF462" s="245" t="s">
        <v>152</v>
      </c>
      <c r="AG462" s="245" t="s">
        <v>150</v>
      </c>
      <c r="AH462" s="245" t="s">
        <v>148</v>
      </c>
      <c r="AT462" s="245" t="s">
        <v>157</v>
      </c>
    </row>
    <row r="463" spans="1:65" s="245" customFormat="1" ht="13.8" x14ac:dyDescent="0.25">
      <c r="A463" s="245">
        <v>426836</v>
      </c>
      <c r="B463" s="245" t="s">
        <v>157</v>
      </c>
      <c r="Q463" s="245" t="s">
        <v>152</v>
      </c>
      <c r="R463" s="245" t="s">
        <v>152</v>
      </c>
      <c r="AA463" s="245" t="s">
        <v>150</v>
      </c>
      <c r="AD463" s="245" t="s">
        <v>152</v>
      </c>
      <c r="AE463" s="245" t="s">
        <v>148</v>
      </c>
      <c r="AF463" s="245" t="s">
        <v>152</v>
      </c>
      <c r="AH463" s="245" t="s">
        <v>152</v>
      </c>
      <c r="AT463" s="245" t="s">
        <v>157</v>
      </c>
    </row>
    <row r="464" spans="1:65" s="245" customFormat="1" ht="13.8" x14ac:dyDescent="0.25">
      <c r="A464" s="245">
        <v>426845</v>
      </c>
      <c r="B464" s="245" t="s">
        <v>157</v>
      </c>
      <c r="R464" s="245" t="s">
        <v>152</v>
      </c>
      <c r="W464" s="245" t="s">
        <v>152</v>
      </c>
      <c r="AD464" s="245" t="s">
        <v>150</v>
      </c>
      <c r="AE464" s="245" t="s">
        <v>148</v>
      </c>
      <c r="AF464" s="245" t="s">
        <v>148</v>
      </c>
      <c r="AH464" s="245" t="s">
        <v>150</v>
      </c>
      <c r="AT464" s="245" t="s">
        <v>157</v>
      </c>
    </row>
    <row r="465" spans="1:46" s="245" customFormat="1" ht="13.8" x14ac:dyDescent="0.25">
      <c r="A465" s="245">
        <v>426848</v>
      </c>
      <c r="B465" s="245" t="s">
        <v>157</v>
      </c>
      <c r="P465" s="245" t="s">
        <v>1691</v>
      </c>
      <c r="R465" s="245" t="s">
        <v>1691</v>
      </c>
      <c r="S465" s="245" t="s">
        <v>1691</v>
      </c>
      <c r="W465" s="245" t="s">
        <v>1691</v>
      </c>
      <c r="Z465" s="245" t="s">
        <v>1691</v>
      </c>
      <c r="AA465" s="245" t="s">
        <v>1691</v>
      </c>
      <c r="AB465" s="245" t="s">
        <v>1691</v>
      </c>
      <c r="AC465" s="245" t="s">
        <v>1691</v>
      </c>
      <c r="AD465" s="245" t="s">
        <v>1691</v>
      </c>
      <c r="AE465" s="245" t="s">
        <v>1691</v>
      </c>
      <c r="AF465" s="245" t="s">
        <v>1691</v>
      </c>
      <c r="AG465" s="245" t="s">
        <v>1691</v>
      </c>
      <c r="AH465" s="245" t="s">
        <v>1691</v>
      </c>
      <c r="AS465" s="245" t="s">
        <v>640</v>
      </c>
      <c r="AT465" s="245" t="s">
        <v>157</v>
      </c>
    </row>
    <row r="466" spans="1:46" s="245" customFormat="1" ht="13.8" x14ac:dyDescent="0.25">
      <c r="A466" s="245">
        <v>426876</v>
      </c>
      <c r="B466" s="245" t="s">
        <v>157</v>
      </c>
      <c r="L466" s="245" t="s">
        <v>152</v>
      </c>
      <c r="R466" s="245" t="s">
        <v>148</v>
      </c>
      <c r="Y466" s="245" t="s">
        <v>150</v>
      </c>
      <c r="AB466" s="245" t="s">
        <v>148</v>
      </c>
      <c r="AE466" s="245" t="s">
        <v>148</v>
      </c>
      <c r="AF466" s="245" t="s">
        <v>148</v>
      </c>
      <c r="AG466" s="245" t="s">
        <v>152</v>
      </c>
      <c r="AT466" s="245" t="s">
        <v>157</v>
      </c>
    </row>
    <row r="467" spans="1:46" s="245" customFormat="1" ht="13.8" x14ac:dyDescent="0.25">
      <c r="A467" s="245">
        <v>426893</v>
      </c>
      <c r="B467" s="245" t="s">
        <v>157</v>
      </c>
      <c r="X467" s="245" t="s">
        <v>152</v>
      </c>
      <c r="Z467" s="245" t="s">
        <v>152</v>
      </c>
      <c r="AC467" s="245" t="s">
        <v>152</v>
      </c>
      <c r="AD467" s="245" t="s">
        <v>150</v>
      </c>
      <c r="AE467" s="245" t="s">
        <v>150</v>
      </c>
      <c r="AF467" s="245" t="s">
        <v>148</v>
      </c>
      <c r="AG467" s="245" t="s">
        <v>152</v>
      </c>
      <c r="AH467" s="245" t="s">
        <v>150</v>
      </c>
      <c r="AT467" s="245" t="s">
        <v>157</v>
      </c>
    </row>
    <row r="468" spans="1:46" s="245" customFormat="1" ht="13.8" x14ac:dyDescent="0.25">
      <c r="A468" s="245">
        <v>426896</v>
      </c>
      <c r="B468" s="245" t="s">
        <v>157</v>
      </c>
      <c r="E468" s="245" t="s">
        <v>152</v>
      </c>
      <c r="I468" s="245" t="s">
        <v>152</v>
      </c>
      <c r="O468" s="245" t="s">
        <v>152</v>
      </c>
      <c r="U468" s="245" t="s">
        <v>152</v>
      </c>
      <c r="V468" s="245" t="s">
        <v>152</v>
      </c>
      <c r="Y468" s="245" t="s">
        <v>148</v>
      </c>
      <c r="Z468" s="245" t="s">
        <v>148</v>
      </c>
      <c r="AA468" s="245" t="s">
        <v>148</v>
      </c>
      <c r="AC468" s="245" t="s">
        <v>148</v>
      </c>
      <c r="AD468" s="245" t="s">
        <v>148</v>
      </c>
      <c r="AE468" s="245" t="s">
        <v>148</v>
      </c>
      <c r="AF468" s="245" t="s">
        <v>148</v>
      </c>
      <c r="AG468" s="245" t="s">
        <v>148</v>
      </c>
      <c r="AH468" s="245" t="s">
        <v>148</v>
      </c>
      <c r="AT468" s="245" t="s">
        <v>157</v>
      </c>
    </row>
    <row r="469" spans="1:46" s="245" customFormat="1" ht="13.8" x14ac:dyDescent="0.25">
      <c r="A469" s="245">
        <v>426921</v>
      </c>
      <c r="B469" s="245" t="s">
        <v>157</v>
      </c>
      <c r="D469" s="245" t="s">
        <v>150</v>
      </c>
      <c r="K469" s="245" t="s">
        <v>152</v>
      </c>
      <c r="L469" s="245" t="s">
        <v>152</v>
      </c>
      <c r="N469" s="245" t="s">
        <v>152</v>
      </c>
      <c r="Q469" s="245" t="s">
        <v>152</v>
      </c>
      <c r="R469" s="245" t="s">
        <v>152</v>
      </c>
      <c r="Y469" s="245" t="s">
        <v>150</v>
      </c>
      <c r="AC469" s="245" t="s">
        <v>148</v>
      </c>
      <c r="AD469" s="245" t="s">
        <v>148</v>
      </c>
      <c r="AE469" s="245" t="s">
        <v>148</v>
      </c>
      <c r="AG469" s="245" t="s">
        <v>148</v>
      </c>
      <c r="AH469" s="245" t="s">
        <v>148</v>
      </c>
      <c r="AT469" s="245" t="s">
        <v>157</v>
      </c>
    </row>
    <row r="470" spans="1:46" s="245" customFormat="1" ht="13.8" x14ac:dyDescent="0.25">
      <c r="A470" s="245">
        <v>426929</v>
      </c>
      <c r="B470" s="245" t="s">
        <v>157</v>
      </c>
      <c r="R470" s="245" t="s">
        <v>152</v>
      </c>
      <c r="T470" s="245" t="s">
        <v>152</v>
      </c>
      <c r="AD470" s="245" t="s">
        <v>152</v>
      </c>
      <c r="AE470" s="245" t="s">
        <v>150</v>
      </c>
      <c r="AF470" s="245" t="s">
        <v>152</v>
      </c>
      <c r="AG470" s="245" t="s">
        <v>152</v>
      </c>
      <c r="AH470" s="245" t="s">
        <v>152</v>
      </c>
      <c r="AT470" s="245" t="s">
        <v>157</v>
      </c>
    </row>
    <row r="471" spans="1:46" s="245" customFormat="1" ht="13.8" x14ac:dyDescent="0.25">
      <c r="A471" s="245">
        <v>426941</v>
      </c>
      <c r="B471" s="245" t="s">
        <v>682</v>
      </c>
      <c r="L471" s="245" t="s">
        <v>1691</v>
      </c>
      <c r="O471" s="245" t="s">
        <v>1691</v>
      </c>
      <c r="S471" s="245" t="s">
        <v>1691</v>
      </c>
      <c r="Y471" s="245" t="s">
        <v>1691</v>
      </c>
      <c r="Z471" s="245" t="s">
        <v>1691</v>
      </c>
      <c r="AA471" s="245" t="s">
        <v>1691</v>
      </c>
      <c r="AB471" s="245" t="s">
        <v>1691</v>
      </c>
      <c r="AC471" s="245" t="s">
        <v>1691</v>
      </c>
      <c r="AS471" s="245" t="s">
        <v>1693</v>
      </c>
      <c r="AT471" s="245" t="s">
        <v>142</v>
      </c>
    </row>
    <row r="472" spans="1:46" s="245" customFormat="1" ht="13.8" x14ac:dyDescent="0.25">
      <c r="A472" s="245">
        <v>426944</v>
      </c>
      <c r="B472" s="245" t="s">
        <v>157</v>
      </c>
      <c r="R472" s="245" t="s">
        <v>1691</v>
      </c>
      <c r="U472" s="245" t="s">
        <v>1691</v>
      </c>
      <c r="V472" s="245" t="s">
        <v>1691</v>
      </c>
      <c r="Z472" s="245" t="s">
        <v>1691</v>
      </c>
      <c r="AA472" s="245" t="s">
        <v>1691</v>
      </c>
      <c r="AD472" s="245" t="s">
        <v>1691</v>
      </c>
      <c r="AE472" s="245" t="s">
        <v>1691</v>
      </c>
      <c r="AF472" s="245" t="s">
        <v>1691</v>
      </c>
      <c r="AG472" s="245" t="s">
        <v>1691</v>
      </c>
      <c r="AS472" s="245" t="s">
        <v>1701</v>
      </c>
      <c r="AT472" s="245" t="s">
        <v>157</v>
      </c>
    </row>
    <row r="473" spans="1:46" s="245" customFormat="1" ht="13.8" x14ac:dyDescent="0.25">
      <c r="A473" s="245">
        <v>426946</v>
      </c>
      <c r="B473" s="245" t="s">
        <v>157</v>
      </c>
      <c r="W473" s="245" t="s">
        <v>148</v>
      </c>
      <c r="AB473" s="245" t="s">
        <v>152</v>
      </c>
      <c r="AE473" s="245" t="s">
        <v>148</v>
      </c>
      <c r="AF473" s="245" t="s">
        <v>148</v>
      </c>
      <c r="AH473" s="245" t="s">
        <v>148</v>
      </c>
      <c r="AT473" s="245" t="s">
        <v>157</v>
      </c>
    </row>
    <row r="474" spans="1:46" s="245" customFormat="1" ht="13.8" x14ac:dyDescent="0.25">
      <c r="A474" s="245">
        <v>426952</v>
      </c>
      <c r="B474" s="245" t="s">
        <v>157</v>
      </c>
      <c r="I474" s="245" t="s">
        <v>152</v>
      </c>
      <c r="P474" s="245" t="s">
        <v>152</v>
      </c>
      <c r="Q474" s="245" t="s">
        <v>150</v>
      </c>
      <c r="R474" s="245" t="s">
        <v>150</v>
      </c>
      <c r="Y474" s="245" t="s">
        <v>148</v>
      </c>
      <c r="Z474" s="245" t="s">
        <v>148</v>
      </c>
      <c r="AA474" s="245" t="s">
        <v>148</v>
      </c>
      <c r="AB474" s="245" t="s">
        <v>148</v>
      </c>
      <c r="AC474" s="245" t="s">
        <v>148</v>
      </c>
      <c r="AD474" s="245" t="s">
        <v>148</v>
      </c>
      <c r="AE474" s="245" t="s">
        <v>148</v>
      </c>
      <c r="AF474" s="245" t="s">
        <v>148</v>
      </c>
      <c r="AG474" s="245" t="s">
        <v>148</v>
      </c>
      <c r="AH474" s="245" t="s">
        <v>148</v>
      </c>
      <c r="AT474" s="245" t="s">
        <v>682</v>
      </c>
    </row>
    <row r="475" spans="1:46" s="245" customFormat="1" ht="13.8" x14ac:dyDescent="0.25">
      <c r="A475" s="245">
        <v>426957</v>
      </c>
      <c r="B475" s="245" t="s">
        <v>157</v>
      </c>
      <c r="E475" s="245" t="s">
        <v>152</v>
      </c>
      <c r="K475" s="245" t="s">
        <v>152</v>
      </c>
      <c r="R475" s="245" t="s">
        <v>150</v>
      </c>
      <c r="V475" s="245" t="s">
        <v>152</v>
      </c>
      <c r="Z475" s="245" t="s">
        <v>150</v>
      </c>
      <c r="AA475" s="245" t="s">
        <v>152</v>
      </c>
      <c r="AB475" s="245" t="s">
        <v>150</v>
      </c>
      <c r="AC475" s="245" t="s">
        <v>150</v>
      </c>
      <c r="AD475" s="245" t="s">
        <v>150</v>
      </c>
      <c r="AE475" s="245" t="s">
        <v>148</v>
      </c>
      <c r="AF475" s="245" t="s">
        <v>150</v>
      </c>
      <c r="AG475" s="245" t="s">
        <v>148</v>
      </c>
      <c r="AH475" s="245" t="s">
        <v>148</v>
      </c>
      <c r="AT475" s="245" t="s">
        <v>157</v>
      </c>
    </row>
    <row r="476" spans="1:46" s="245" customFormat="1" ht="13.8" x14ac:dyDescent="0.25">
      <c r="A476" s="245">
        <v>426969</v>
      </c>
      <c r="B476" s="245" t="s">
        <v>157</v>
      </c>
      <c r="K476" s="245" t="s">
        <v>152</v>
      </c>
      <c r="N476" s="245" t="s">
        <v>152</v>
      </c>
      <c r="Y476" s="245" t="s">
        <v>150</v>
      </c>
      <c r="Z476" s="245" t="s">
        <v>148</v>
      </c>
      <c r="AA476" s="245" t="s">
        <v>148</v>
      </c>
      <c r="AB476" s="245" t="s">
        <v>150</v>
      </c>
      <c r="AC476" s="245" t="s">
        <v>148</v>
      </c>
      <c r="AD476" s="245" t="s">
        <v>148</v>
      </c>
      <c r="AE476" s="245" t="s">
        <v>148</v>
      </c>
      <c r="AF476" s="245" t="s">
        <v>148</v>
      </c>
      <c r="AG476" s="245" t="s">
        <v>148</v>
      </c>
      <c r="AH476" s="245" t="s">
        <v>148</v>
      </c>
      <c r="AT476" s="245" t="s">
        <v>157</v>
      </c>
    </row>
    <row r="477" spans="1:46" s="245" customFormat="1" ht="13.8" x14ac:dyDescent="0.25">
      <c r="A477" s="245">
        <v>427025</v>
      </c>
      <c r="B477" s="245" t="s">
        <v>157</v>
      </c>
      <c r="R477" s="245" t="s">
        <v>152</v>
      </c>
      <c r="V477" s="245" t="s">
        <v>152</v>
      </c>
      <c r="X477" s="245" t="s">
        <v>152</v>
      </c>
      <c r="Y477" s="245" t="s">
        <v>152</v>
      </c>
      <c r="Z477" s="245" t="s">
        <v>150</v>
      </c>
      <c r="AA477" s="245" t="s">
        <v>152</v>
      </c>
      <c r="AC477" s="245" t="s">
        <v>152</v>
      </c>
      <c r="AD477" s="245" t="s">
        <v>148</v>
      </c>
      <c r="AE477" s="245" t="s">
        <v>148</v>
      </c>
      <c r="AF477" s="245" t="s">
        <v>148</v>
      </c>
      <c r="AG477" s="245" t="s">
        <v>148</v>
      </c>
      <c r="AH477" s="245" t="s">
        <v>150</v>
      </c>
      <c r="AT477" s="245" t="s">
        <v>157</v>
      </c>
    </row>
    <row r="478" spans="1:46" s="245" customFormat="1" ht="13.8" x14ac:dyDescent="0.25">
      <c r="A478" s="245">
        <v>427028</v>
      </c>
      <c r="B478" s="245" t="s">
        <v>157</v>
      </c>
      <c r="I478" s="245" t="s">
        <v>152</v>
      </c>
      <c r="P478" s="245" t="s">
        <v>152</v>
      </c>
      <c r="V478" s="245" t="s">
        <v>152</v>
      </c>
      <c r="Y478" s="245" t="s">
        <v>150</v>
      </c>
      <c r="AA478" s="245" t="s">
        <v>152</v>
      </c>
      <c r="AB478" s="245" t="s">
        <v>152</v>
      </c>
      <c r="AD478" s="245" t="s">
        <v>148</v>
      </c>
      <c r="AF478" s="245" t="s">
        <v>150</v>
      </c>
      <c r="AG478" s="245" t="s">
        <v>150</v>
      </c>
      <c r="AH478" s="245" t="s">
        <v>150</v>
      </c>
      <c r="AT478" s="245" t="s">
        <v>157</v>
      </c>
    </row>
    <row r="479" spans="1:46" s="245" customFormat="1" ht="13.8" x14ac:dyDescent="0.25">
      <c r="A479" s="245">
        <v>427035</v>
      </c>
      <c r="B479" s="245" t="s">
        <v>157</v>
      </c>
      <c r="R479" s="245" t="s">
        <v>152</v>
      </c>
      <c r="X479" s="245" t="s">
        <v>152</v>
      </c>
      <c r="AB479" s="245" t="s">
        <v>152</v>
      </c>
      <c r="AE479" s="245" t="s">
        <v>150</v>
      </c>
      <c r="AG479" s="245" t="s">
        <v>152</v>
      </c>
      <c r="AH479" s="245" t="s">
        <v>152</v>
      </c>
      <c r="AT479" s="245" t="s">
        <v>157</v>
      </c>
    </row>
    <row r="480" spans="1:46" s="245" customFormat="1" ht="13.8" x14ac:dyDescent="0.25">
      <c r="A480" s="245">
        <v>427041</v>
      </c>
      <c r="B480" s="245" t="s">
        <v>157</v>
      </c>
      <c r="O480" s="245" t="s">
        <v>152</v>
      </c>
      <c r="V480" s="245" t="s">
        <v>152</v>
      </c>
      <c r="Y480" s="245" t="s">
        <v>152</v>
      </c>
      <c r="Z480" s="245" t="s">
        <v>152</v>
      </c>
      <c r="AA480" s="245" t="s">
        <v>152</v>
      </c>
      <c r="AB480" s="245" t="s">
        <v>152</v>
      </c>
      <c r="AC480" s="245" t="s">
        <v>152</v>
      </c>
      <c r="AD480" s="245" t="s">
        <v>150</v>
      </c>
      <c r="AE480" s="245" t="s">
        <v>150</v>
      </c>
      <c r="AF480" s="245" t="s">
        <v>150</v>
      </c>
      <c r="AG480" s="245" t="s">
        <v>150</v>
      </c>
      <c r="AH480" s="245" t="s">
        <v>150</v>
      </c>
      <c r="AT480" s="245" t="s">
        <v>157</v>
      </c>
    </row>
    <row r="481" spans="1:65" s="245" customFormat="1" ht="13.8" x14ac:dyDescent="0.25">
      <c r="A481" s="245">
        <v>427051</v>
      </c>
      <c r="B481" s="245" t="s">
        <v>157</v>
      </c>
      <c r="D481" s="245" t="s">
        <v>152</v>
      </c>
      <c r="R481" s="245" t="s">
        <v>150</v>
      </c>
      <c r="U481" s="245" t="s">
        <v>152</v>
      </c>
      <c r="V481" s="245" t="s">
        <v>152</v>
      </c>
      <c r="Z481" s="245" t="s">
        <v>150</v>
      </c>
      <c r="AA481" s="245" t="s">
        <v>150</v>
      </c>
      <c r="AB481" s="245" t="s">
        <v>150</v>
      </c>
      <c r="AC481" s="245" t="s">
        <v>150</v>
      </c>
      <c r="AD481" s="245" t="s">
        <v>148</v>
      </c>
      <c r="AE481" s="245" t="s">
        <v>148</v>
      </c>
      <c r="AF481" s="245" t="s">
        <v>148</v>
      </c>
      <c r="AG481" s="245" t="s">
        <v>148</v>
      </c>
      <c r="AH481" s="245" t="s">
        <v>148</v>
      </c>
      <c r="AT481" s="245" t="s">
        <v>157</v>
      </c>
    </row>
    <row r="482" spans="1:65" s="245" customFormat="1" ht="13.8" x14ac:dyDescent="0.25">
      <c r="A482" s="245">
        <v>427056</v>
      </c>
      <c r="B482" s="245" t="s">
        <v>157</v>
      </c>
      <c r="H482" s="245" t="s">
        <v>152</v>
      </c>
      <c r="L482" s="245" t="s">
        <v>152</v>
      </c>
      <c r="R482" s="245" t="s">
        <v>148</v>
      </c>
      <c r="Y482" s="245" t="s">
        <v>150</v>
      </c>
      <c r="Z482" s="245" t="s">
        <v>150</v>
      </c>
      <c r="AA482" s="245" t="s">
        <v>148</v>
      </c>
      <c r="AB482" s="245" t="s">
        <v>148</v>
      </c>
      <c r="AC482" s="245" t="s">
        <v>148</v>
      </c>
      <c r="AD482" s="245" t="s">
        <v>148</v>
      </c>
      <c r="AE482" s="245" t="s">
        <v>148</v>
      </c>
      <c r="AF482" s="245" t="s">
        <v>148</v>
      </c>
      <c r="AG482" s="245" t="s">
        <v>148</v>
      </c>
      <c r="AH482" s="245" t="s">
        <v>148</v>
      </c>
      <c r="AT482" s="245" t="s">
        <v>157</v>
      </c>
    </row>
    <row r="483" spans="1:65" s="245" customFormat="1" ht="13.8" x14ac:dyDescent="0.25">
      <c r="A483" s="245">
        <v>427066</v>
      </c>
      <c r="B483" s="245" t="s">
        <v>157</v>
      </c>
      <c r="L483" s="245" t="s">
        <v>152</v>
      </c>
      <c r="Q483" s="245" t="s">
        <v>152</v>
      </c>
      <c r="AA483" s="245" t="s">
        <v>152</v>
      </c>
      <c r="AB483" s="245" t="s">
        <v>152</v>
      </c>
      <c r="AD483" s="245" t="s">
        <v>152</v>
      </c>
      <c r="AE483" s="245" t="s">
        <v>148</v>
      </c>
      <c r="AF483" s="245" t="s">
        <v>148</v>
      </c>
      <c r="AT483" s="245" t="s">
        <v>157</v>
      </c>
    </row>
    <row r="484" spans="1:65" s="245" customFormat="1" ht="13.8" x14ac:dyDescent="0.25">
      <c r="A484" s="245">
        <v>427067</v>
      </c>
      <c r="B484" s="245" t="s">
        <v>157</v>
      </c>
      <c r="N484" s="245" t="s">
        <v>1691</v>
      </c>
      <c r="R484" s="245" t="s">
        <v>1691</v>
      </c>
      <c r="S484" s="245" t="s">
        <v>1691</v>
      </c>
      <c r="Y484" s="245" t="s">
        <v>1691</v>
      </c>
      <c r="Z484" s="245" t="s">
        <v>1691</v>
      </c>
      <c r="AA484" s="245" t="s">
        <v>1691</v>
      </c>
      <c r="AB484" s="245" t="s">
        <v>1691</v>
      </c>
      <c r="AC484" s="245" t="s">
        <v>1691</v>
      </c>
      <c r="AD484" s="245" t="s">
        <v>1691</v>
      </c>
      <c r="AE484" s="245" t="s">
        <v>1691</v>
      </c>
      <c r="AF484" s="245" t="s">
        <v>1691</v>
      </c>
      <c r="AG484" s="245" t="s">
        <v>1691</v>
      </c>
      <c r="AH484" s="245" t="s">
        <v>1691</v>
      </c>
      <c r="AS484" s="245" t="s">
        <v>1701</v>
      </c>
      <c r="AT484" s="245" t="s">
        <v>157</v>
      </c>
    </row>
    <row r="485" spans="1:65" s="245" customFormat="1" ht="13.8" x14ac:dyDescent="0.25">
      <c r="A485" s="245">
        <v>427076</v>
      </c>
      <c r="B485" s="245" t="s">
        <v>157</v>
      </c>
      <c r="N485" s="245" t="s">
        <v>150</v>
      </c>
      <c r="Q485" s="245" t="s">
        <v>152</v>
      </c>
      <c r="T485" s="245" t="s">
        <v>150</v>
      </c>
      <c r="U485" s="245" t="s">
        <v>150</v>
      </c>
      <c r="Y485" s="245" t="s">
        <v>148</v>
      </c>
      <c r="Z485" s="245" t="s">
        <v>148</v>
      </c>
      <c r="AA485" s="245" t="s">
        <v>148</v>
      </c>
      <c r="AB485" s="245" t="s">
        <v>148</v>
      </c>
      <c r="AC485" s="245" t="s">
        <v>148</v>
      </c>
      <c r="AD485" s="245" t="s">
        <v>148</v>
      </c>
      <c r="AE485" s="245" t="s">
        <v>148</v>
      </c>
      <c r="AF485" s="245" t="s">
        <v>148</v>
      </c>
      <c r="AG485" s="245" t="s">
        <v>148</v>
      </c>
      <c r="AH485" s="245" t="s">
        <v>148</v>
      </c>
      <c r="AT485" s="245" t="s">
        <v>157</v>
      </c>
    </row>
    <row r="486" spans="1:65" s="245" customFormat="1" ht="13.8" x14ac:dyDescent="0.25">
      <c r="A486" s="245">
        <v>427098</v>
      </c>
      <c r="B486" s="245" t="s">
        <v>157</v>
      </c>
      <c r="Q486" s="245" t="s">
        <v>1691</v>
      </c>
      <c r="V486" s="245" t="s">
        <v>1691</v>
      </c>
      <c r="X486" s="245" t="s">
        <v>1691</v>
      </c>
      <c r="AD486" s="245" t="s">
        <v>1691</v>
      </c>
      <c r="AE486" s="245" t="s">
        <v>1691</v>
      </c>
      <c r="AF486" s="245" t="s">
        <v>1691</v>
      </c>
      <c r="AG486" s="245" t="s">
        <v>1691</v>
      </c>
      <c r="AH486" s="245" t="s">
        <v>1691</v>
      </c>
      <c r="AS486" s="245" t="s">
        <v>657</v>
      </c>
      <c r="AT486" s="245" t="s">
        <v>682</v>
      </c>
    </row>
    <row r="487" spans="1:65" s="245" customFormat="1" ht="13.8" x14ac:dyDescent="0.25">
      <c r="A487" s="245">
        <v>427100</v>
      </c>
      <c r="B487" s="245" t="s">
        <v>157</v>
      </c>
      <c r="P487" s="245" t="s">
        <v>152</v>
      </c>
      <c r="Q487" s="245" t="s">
        <v>152</v>
      </c>
      <c r="T487" s="245" t="s">
        <v>152</v>
      </c>
      <c r="U487" s="245" t="s">
        <v>148</v>
      </c>
      <c r="V487" s="245" t="s">
        <v>152</v>
      </c>
      <c r="Y487" s="245" t="s">
        <v>148</v>
      </c>
      <c r="Z487" s="245" t="s">
        <v>148</v>
      </c>
      <c r="AA487" s="245" t="s">
        <v>148</v>
      </c>
      <c r="AB487" s="245" t="s">
        <v>148</v>
      </c>
      <c r="AC487" s="245" t="s">
        <v>148</v>
      </c>
      <c r="AD487" s="245" t="s">
        <v>148</v>
      </c>
      <c r="AE487" s="245" t="s">
        <v>148</v>
      </c>
      <c r="AF487" s="245" t="s">
        <v>148</v>
      </c>
      <c r="AG487" s="245" t="s">
        <v>148</v>
      </c>
      <c r="AH487" s="245" t="s">
        <v>148</v>
      </c>
      <c r="AT487" s="245" t="s">
        <v>157</v>
      </c>
      <c r="BM487" s="237"/>
    </row>
    <row r="488" spans="1:65" s="245" customFormat="1" ht="13.8" x14ac:dyDescent="0.25">
      <c r="A488" s="245">
        <v>427105</v>
      </c>
      <c r="B488" s="245" t="s">
        <v>682</v>
      </c>
      <c r="P488" s="245" t="s">
        <v>1691</v>
      </c>
      <c r="Q488" s="245" t="s">
        <v>1691</v>
      </c>
      <c r="V488" s="245" t="s">
        <v>1691</v>
      </c>
      <c r="Y488" s="245" t="s">
        <v>1691</v>
      </c>
      <c r="Z488" s="245" t="s">
        <v>1691</v>
      </c>
      <c r="AA488" s="245" t="s">
        <v>1691</v>
      </c>
      <c r="AB488" s="245" t="s">
        <v>1691</v>
      </c>
      <c r="AC488" s="245" t="s">
        <v>1691</v>
      </c>
      <c r="AS488" s="245" t="s">
        <v>640</v>
      </c>
      <c r="AT488" s="245" t="s">
        <v>142</v>
      </c>
    </row>
    <row r="489" spans="1:65" s="245" customFormat="1" ht="13.8" x14ac:dyDescent="0.25">
      <c r="A489" s="245">
        <v>427113</v>
      </c>
      <c r="B489" s="245" t="s">
        <v>157</v>
      </c>
      <c r="P489" s="245" t="s">
        <v>1691</v>
      </c>
      <c r="AC489" s="245" t="s">
        <v>1691</v>
      </c>
      <c r="AE489" s="245" t="s">
        <v>1691</v>
      </c>
      <c r="AF489" s="245" t="s">
        <v>1691</v>
      </c>
      <c r="AG489" s="245" t="s">
        <v>1691</v>
      </c>
      <c r="AH489" s="245" t="s">
        <v>1691</v>
      </c>
      <c r="AS489" s="245" t="s">
        <v>1701</v>
      </c>
      <c r="AT489" s="245" t="s">
        <v>157</v>
      </c>
    </row>
    <row r="490" spans="1:65" s="245" customFormat="1" ht="13.8" x14ac:dyDescent="0.25">
      <c r="A490" s="245">
        <v>427115</v>
      </c>
      <c r="B490" s="245" t="s">
        <v>157</v>
      </c>
      <c r="I490" s="245" t="s">
        <v>152</v>
      </c>
      <c r="N490" s="245" t="s">
        <v>152</v>
      </c>
      <c r="P490" s="245" t="s">
        <v>152</v>
      </c>
      <c r="R490" s="245" t="s">
        <v>152</v>
      </c>
      <c r="Y490" s="245" t="s">
        <v>152</v>
      </c>
      <c r="AA490" s="245" t="s">
        <v>152</v>
      </c>
      <c r="AC490" s="245" t="s">
        <v>152</v>
      </c>
      <c r="AE490" s="245" t="s">
        <v>152</v>
      </c>
      <c r="AF490" s="245" t="s">
        <v>152</v>
      </c>
      <c r="AT490" s="245" t="s">
        <v>157</v>
      </c>
    </row>
    <row r="491" spans="1:65" s="245" customFormat="1" ht="13.8" x14ac:dyDescent="0.25">
      <c r="A491" s="245">
        <v>427118</v>
      </c>
      <c r="B491" s="245" t="s">
        <v>157</v>
      </c>
      <c r="I491" s="245" t="s">
        <v>152</v>
      </c>
      <c r="J491" s="245" t="s">
        <v>152</v>
      </c>
      <c r="R491" s="245" t="s">
        <v>152</v>
      </c>
      <c r="U491" s="245" t="s">
        <v>152</v>
      </c>
      <c r="V491" s="245" t="s">
        <v>152</v>
      </c>
      <c r="Z491" s="245" t="s">
        <v>148</v>
      </c>
      <c r="AA491" s="245" t="s">
        <v>152</v>
      </c>
      <c r="AB491" s="245" t="s">
        <v>148</v>
      </c>
      <c r="AC491" s="245" t="s">
        <v>148</v>
      </c>
      <c r="AD491" s="245" t="s">
        <v>148</v>
      </c>
      <c r="AE491" s="245" t="s">
        <v>148</v>
      </c>
      <c r="AF491" s="245" t="s">
        <v>148</v>
      </c>
      <c r="AG491" s="245" t="s">
        <v>148</v>
      </c>
      <c r="AH491" s="245" t="s">
        <v>148</v>
      </c>
      <c r="AT491" s="245" t="s">
        <v>157</v>
      </c>
    </row>
    <row r="492" spans="1:65" s="245" customFormat="1" ht="13.8" x14ac:dyDescent="0.25">
      <c r="A492" s="245">
        <v>427124</v>
      </c>
      <c r="B492" s="245" t="s">
        <v>157</v>
      </c>
      <c r="Y492" s="245" t="s">
        <v>150</v>
      </c>
      <c r="AA492" s="245" t="s">
        <v>150</v>
      </c>
      <c r="AB492" s="245" t="s">
        <v>150</v>
      </c>
      <c r="AC492" s="245" t="s">
        <v>150</v>
      </c>
      <c r="AD492" s="245" t="s">
        <v>148</v>
      </c>
      <c r="AE492" s="245" t="s">
        <v>148</v>
      </c>
      <c r="AF492" s="245" t="s">
        <v>148</v>
      </c>
      <c r="AG492" s="245" t="s">
        <v>148</v>
      </c>
      <c r="AH492" s="245" t="s">
        <v>148</v>
      </c>
      <c r="AT492" s="245" t="s">
        <v>157</v>
      </c>
    </row>
    <row r="493" spans="1:65" s="245" customFormat="1" ht="13.8" x14ac:dyDescent="0.25">
      <c r="A493" s="245">
        <v>427151</v>
      </c>
      <c r="B493" s="245" t="s">
        <v>157</v>
      </c>
      <c r="R493" s="245" t="s">
        <v>150</v>
      </c>
      <c r="Y493" s="245" t="s">
        <v>152</v>
      </c>
      <c r="AC493" s="245" t="s">
        <v>150</v>
      </c>
      <c r="AD493" s="245" t="s">
        <v>148</v>
      </c>
      <c r="AE493" s="245" t="s">
        <v>148</v>
      </c>
      <c r="AF493" s="245" t="s">
        <v>148</v>
      </c>
      <c r="AG493" s="245" t="s">
        <v>148</v>
      </c>
      <c r="AH493" s="245" t="s">
        <v>148</v>
      </c>
      <c r="AT493" s="245" t="s">
        <v>157</v>
      </c>
    </row>
    <row r="494" spans="1:65" s="245" customFormat="1" ht="13.8" x14ac:dyDescent="0.25">
      <c r="A494" s="245">
        <v>427152</v>
      </c>
      <c r="B494" s="245" t="s">
        <v>157</v>
      </c>
      <c r="H494" s="245" t="s">
        <v>152</v>
      </c>
      <c r="R494" s="245" t="s">
        <v>152</v>
      </c>
      <c r="S494" s="245" t="s">
        <v>152</v>
      </c>
      <c r="V494" s="245" t="s">
        <v>152</v>
      </c>
      <c r="X494" s="245" t="s">
        <v>152</v>
      </c>
      <c r="Y494" s="245" t="s">
        <v>148</v>
      </c>
      <c r="Z494" s="245" t="s">
        <v>148</v>
      </c>
      <c r="AA494" s="245" t="s">
        <v>148</v>
      </c>
      <c r="AB494" s="245" t="s">
        <v>148</v>
      </c>
      <c r="AC494" s="245" t="s">
        <v>148</v>
      </c>
      <c r="AD494" s="245" t="s">
        <v>148</v>
      </c>
      <c r="AE494" s="245" t="s">
        <v>148</v>
      </c>
      <c r="AF494" s="245" t="s">
        <v>148</v>
      </c>
      <c r="AG494" s="245" t="s">
        <v>148</v>
      </c>
      <c r="AH494" s="245" t="s">
        <v>148</v>
      </c>
      <c r="AT494" s="245" t="s">
        <v>157</v>
      </c>
      <c r="BM494" s="237"/>
    </row>
    <row r="495" spans="1:65" s="245" customFormat="1" ht="13.8" x14ac:dyDescent="0.25">
      <c r="A495" s="245">
        <v>427164</v>
      </c>
      <c r="B495" s="245" t="s">
        <v>157</v>
      </c>
      <c r="P495" s="245" t="s">
        <v>152</v>
      </c>
      <c r="V495" s="245" t="s">
        <v>148</v>
      </c>
      <c r="AD495" s="245" t="s">
        <v>152</v>
      </c>
      <c r="AE495" s="245" t="s">
        <v>148</v>
      </c>
      <c r="AF495" s="245" t="s">
        <v>148</v>
      </c>
      <c r="AG495" s="245" t="s">
        <v>150</v>
      </c>
      <c r="AH495" s="245" t="s">
        <v>150</v>
      </c>
      <c r="AT495" s="245" t="s">
        <v>157</v>
      </c>
    </row>
    <row r="496" spans="1:65" s="245" customFormat="1" ht="13.8" x14ac:dyDescent="0.25">
      <c r="A496" s="245">
        <v>427180</v>
      </c>
      <c r="B496" s="245" t="s">
        <v>157</v>
      </c>
      <c r="L496" s="245" t="s">
        <v>150</v>
      </c>
      <c r="R496" s="245" t="s">
        <v>152</v>
      </c>
      <c r="S496" s="245" t="s">
        <v>150</v>
      </c>
      <c r="AC496" s="245" t="s">
        <v>150</v>
      </c>
      <c r="AE496" s="245" t="s">
        <v>148</v>
      </c>
      <c r="AF496" s="245" t="s">
        <v>148</v>
      </c>
      <c r="AG496" s="245" t="s">
        <v>148</v>
      </c>
      <c r="AT496" s="245" t="s">
        <v>157</v>
      </c>
    </row>
    <row r="497" spans="1:65" s="245" customFormat="1" ht="13.8" x14ac:dyDescent="0.25">
      <c r="A497" s="245">
        <v>427216</v>
      </c>
      <c r="B497" s="245" t="s">
        <v>157</v>
      </c>
      <c r="L497" s="245" t="s">
        <v>150</v>
      </c>
      <c r="R497" s="245" t="s">
        <v>150</v>
      </c>
      <c r="AC497" s="245" t="s">
        <v>150</v>
      </c>
      <c r="AD497" s="245" t="s">
        <v>148</v>
      </c>
      <c r="AE497" s="245" t="s">
        <v>148</v>
      </c>
      <c r="AF497" s="245" t="s">
        <v>148</v>
      </c>
      <c r="AG497" s="245" t="s">
        <v>148</v>
      </c>
      <c r="AT497" s="245" t="s">
        <v>157</v>
      </c>
    </row>
    <row r="498" spans="1:65" s="245" customFormat="1" ht="13.8" x14ac:dyDescent="0.25">
      <c r="A498" s="245">
        <v>427222</v>
      </c>
      <c r="B498" s="245" t="s">
        <v>157</v>
      </c>
      <c r="R498" s="245" t="s">
        <v>148</v>
      </c>
      <c r="V498" s="245" t="s">
        <v>152</v>
      </c>
      <c r="Z498" s="245" t="s">
        <v>148</v>
      </c>
      <c r="AA498" s="245" t="s">
        <v>152</v>
      </c>
      <c r="AB498" s="245" t="s">
        <v>152</v>
      </c>
      <c r="AC498" s="245" t="s">
        <v>148</v>
      </c>
      <c r="AE498" s="245" t="s">
        <v>148</v>
      </c>
      <c r="AF498" s="245" t="s">
        <v>150</v>
      </c>
      <c r="AH498" s="245" t="s">
        <v>150</v>
      </c>
      <c r="AT498" s="245" t="s">
        <v>157</v>
      </c>
    </row>
    <row r="499" spans="1:65" s="245" customFormat="1" ht="13.8" x14ac:dyDescent="0.25">
      <c r="A499" s="245">
        <v>427223</v>
      </c>
      <c r="B499" s="245" t="s">
        <v>157</v>
      </c>
      <c r="G499" s="245" t="s">
        <v>150</v>
      </c>
      <c r="J499" s="245" t="s">
        <v>152</v>
      </c>
      <c r="P499" s="245" t="s">
        <v>152</v>
      </c>
      <c r="R499" s="245" t="s">
        <v>150</v>
      </c>
      <c r="U499" s="245" t="s">
        <v>152</v>
      </c>
      <c r="V499" s="245" t="s">
        <v>152</v>
      </c>
      <c r="Y499" s="245" t="s">
        <v>148</v>
      </c>
      <c r="Z499" s="245" t="s">
        <v>148</v>
      </c>
      <c r="AA499" s="245" t="s">
        <v>148</v>
      </c>
      <c r="AB499" s="245" t="s">
        <v>148</v>
      </c>
      <c r="AC499" s="245" t="s">
        <v>148</v>
      </c>
      <c r="AD499" s="245" t="s">
        <v>148</v>
      </c>
      <c r="AE499" s="245" t="s">
        <v>148</v>
      </c>
      <c r="AF499" s="245" t="s">
        <v>148</v>
      </c>
      <c r="AG499" s="245" t="s">
        <v>148</v>
      </c>
      <c r="AH499" s="245" t="s">
        <v>148</v>
      </c>
      <c r="AT499" s="245" t="s">
        <v>157</v>
      </c>
      <c r="BM499" s="237"/>
    </row>
    <row r="500" spans="1:65" s="245" customFormat="1" ht="13.8" x14ac:dyDescent="0.25">
      <c r="A500" s="245">
        <v>427231</v>
      </c>
      <c r="B500" s="245" t="s">
        <v>157</v>
      </c>
      <c r="X500" s="245" t="s">
        <v>152</v>
      </c>
      <c r="Z500" s="245" t="s">
        <v>152</v>
      </c>
      <c r="AE500" s="245" t="s">
        <v>152</v>
      </c>
      <c r="AG500" s="245" t="s">
        <v>152</v>
      </c>
      <c r="AH500" s="245" t="s">
        <v>152</v>
      </c>
      <c r="AT500" s="245" t="s">
        <v>157</v>
      </c>
    </row>
    <row r="501" spans="1:65" s="245" customFormat="1" ht="13.8" x14ac:dyDescent="0.25">
      <c r="A501" s="245">
        <v>427238</v>
      </c>
      <c r="B501" s="245" t="s">
        <v>157</v>
      </c>
      <c r="Q501" s="245" t="s">
        <v>152</v>
      </c>
      <c r="U501" s="245" t="s">
        <v>152</v>
      </c>
      <c r="V501" s="245" t="s">
        <v>152</v>
      </c>
      <c r="AE501" s="245" t="s">
        <v>150</v>
      </c>
      <c r="AF501" s="245" t="s">
        <v>150</v>
      </c>
      <c r="AG501" s="245" t="s">
        <v>150</v>
      </c>
      <c r="AT501" s="245" t="s">
        <v>157</v>
      </c>
    </row>
    <row r="502" spans="1:65" s="245" customFormat="1" ht="13.8" x14ac:dyDescent="0.25">
      <c r="A502" s="245">
        <v>427246</v>
      </c>
      <c r="B502" s="245" t="s">
        <v>157</v>
      </c>
      <c r="U502" s="245" t="s">
        <v>152</v>
      </c>
      <c r="V502" s="245" t="s">
        <v>152</v>
      </c>
      <c r="AD502" s="245" t="s">
        <v>152</v>
      </c>
      <c r="AE502" s="245" t="s">
        <v>152</v>
      </c>
      <c r="AF502" s="245" t="s">
        <v>150</v>
      </c>
      <c r="AT502" s="245" t="s">
        <v>157</v>
      </c>
    </row>
    <row r="503" spans="1:65" s="245" customFormat="1" ht="13.8" x14ac:dyDescent="0.25">
      <c r="A503" s="245">
        <v>427257</v>
      </c>
      <c r="B503" s="245" t="s">
        <v>157</v>
      </c>
      <c r="F503" s="245" t="s">
        <v>150</v>
      </c>
      <c r="G503" s="245" t="s">
        <v>152</v>
      </c>
      <c r="N503" s="245" t="s">
        <v>152</v>
      </c>
      <c r="Q503" s="245" t="s">
        <v>152</v>
      </c>
      <c r="S503" s="245" t="s">
        <v>152</v>
      </c>
      <c r="V503" s="245" t="s">
        <v>152</v>
      </c>
      <c r="Z503" s="245" t="s">
        <v>150</v>
      </c>
      <c r="AA503" s="245" t="s">
        <v>150</v>
      </c>
      <c r="AD503" s="245" t="s">
        <v>148</v>
      </c>
      <c r="AE503" s="245" t="s">
        <v>148</v>
      </c>
      <c r="AF503" s="245" t="s">
        <v>148</v>
      </c>
      <c r="AG503" s="245" t="s">
        <v>148</v>
      </c>
      <c r="AH503" s="245" t="s">
        <v>148</v>
      </c>
      <c r="AT503" s="245" t="s">
        <v>157</v>
      </c>
    </row>
    <row r="504" spans="1:65" s="245" customFormat="1" ht="13.8" x14ac:dyDescent="0.25">
      <c r="A504" s="245">
        <v>427275</v>
      </c>
      <c r="B504" s="245" t="s">
        <v>157</v>
      </c>
      <c r="C504" s="245" t="s">
        <v>152</v>
      </c>
      <c r="I504" s="245" t="s">
        <v>152</v>
      </c>
      <c r="X504" s="245" t="s">
        <v>152</v>
      </c>
      <c r="AA504" s="245" t="s">
        <v>152</v>
      </c>
      <c r="AC504" s="245" t="s">
        <v>152</v>
      </c>
      <c r="AD504" s="245" t="s">
        <v>152</v>
      </c>
      <c r="AE504" s="245" t="s">
        <v>150</v>
      </c>
      <c r="AF504" s="245" t="s">
        <v>150</v>
      </c>
      <c r="AG504" s="245" t="s">
        <v>152</v>
      </c>
      <c r="AH504" s="245" t="s">
        <v>152</v>
      </c>
      <c r="AT504" s="245" t="s">
        <v>157</v>
      </c>
    </row>
    <row r="505" spans="1:65" s="245" customFormat="1" ht="13.8" x14ac:dyDescent="0.25">
      <c r="A505" s="245">
        <v>427281</v>
      </c>
      <c r="B505" s="245" t="s">
        <v>157</v>
      </c>
      <c r="L505" s="245" t="s">
        <v>148</v>
      </c>
      <c r="R505" s="245" t="s">
        <v>150</v>
      </c>
      <c r="V505" s="245" t="s">
        <v>150</v>
      </c>
      <c r="Y505" s="245" t="s">
        <v>152</v>
      </c>
      <c r="Z505" s="245" t="s">
        <v>152</v>
      </c>
      <c r="AA505" s="245" t="s">
        <v>152</v>
      </c>
      <c r="AB505" s="245" t="s">
        <v>152</v>
      </c>
      <c r="AC505" s="245" t="s">
        <v>152</v>
      </c>
      <c r="AD505" s="245" t="s">
        <v>148</v>
      </c>
      <c r="AE505" s="245" t="s">
        <v>148</v>
      </c>
      <c r="AF505" s="245" t="s">
        <v>148</v>
      </c>
      <c r="AG505" s="245" t="s">
        <v>148</v>
      </c>
      <c r="AH505" s="245" t="s">
        <v>148</v>
      </c>
      <c r="AT505" s="245" t="s">
        <v>157</v>
      </c>
    </row>
    <row r="506" spans="1:65" s="245" customFormat="1" ht="13.8" x14ac:dyDescent="0.25">
      <c r="A506" s="245">
        <v>427284</v>
      </c>
      <c r="B506" s="245" t="s">
        <v>157</v>
      </c>
      <c r="L506" s="245" t="s">
        <v>148</v>
      </c>
      <c r="R506" s="245" t="s">
        <v>148</v>
      </c>
      <c r="S506" s="245" t="s">
        <v>152</v>
      </c>
      <c r="V506" s="245" t="s">
        <v>152</v>
      </c>
      <c r="X506" s="245" t="s">
        <v>148</v>
      </c>
      <c r="Y506" s="245" t="s">
        <v>148</v>
      </c>
      <c r="Z506" s="245" t="s">
        <v>148</v>
      </c>
      <c r="AB506" s="245" t="s">
        <v>148</v>
      </c>
      <c r="AC506" s="245" t="s">
        <v>148</v>
      </c>
      <c r="AD506" s="245" t="s">
        <v>148</v>
      </c>
      <c r="AE506" s="245" t="s">
        <v>148</v>
      </c>
      <c r="AF506" s="245" t="s">
        <v>148</v>
      </c>
      <c r="AG506" s="245" t="s">
        <v>148</v>
      </c>
      <c r="AH506" s="245" t="s">
        <v>150</v>
      </c>
      <c r="AT506" s="245" t="s">
        <v>157</v>
      </c>
    </row>
    <row r="507" spans="1:65" s="245" customFormat="1" ht="13.8" x14ac:dyDescent="0.25">
      <c r="A507" s="245">
        <v>427288</v>
      </c>
      <c r="B507" s="245" t="s">
        <v>157</v>
      </c>
      <c r="F507" s="245" t="s">
        <v>150</v>
      </c>
      <c r="M507" s="245" t="s">
        <v>150</v>
      </c>
      <c r="N507" s="245" t="s">
        <v>152</v>
      </c>
      <c r="Q507" s="245" t="s">
        <v>152</v>
      </c>
      <c r="R507" s="245" t="s">
        <v>150</v>
      </c>
      <c r="Y507" s="245" t="s">
        <v>150</v>
      </c>
      <c r="Z507" s="245" t="s">
        <v>148</v>
      </c>
      <c r="AA507" s="245" t="s">
        <v>148</v>
      </c>
      <c r="AB507" s="245" t="s">
        <v>150</v>
      </c>
      <c r="AC507" s="245" t="s">
        <v>150</v>
      </c>
      <c r="AD507" s="245" t="s">
        <v>148</v>
      </c>
      <c r="AE507" s="245" t="s">
        <v>148</v>
      </c>
      <c r="AF507" s="245" t="s">
        <v>148</v>
      </c>
      <c r="AG507" s="245" t="s">
        <v>148</v>
      </c>
      <c r="AH507" s="245" t="s">
        <v>148</v>
      </c>
      <c r="AT507" s="245" t="s">
        <v>157</v>
      </c>
      <c r="BM507" s="237"/>
    </row>
    <row r="508" spans="1:65" s="245" customFormat="1" ht="13.8" x14ac:dyDescent="0.25">
      <c r="A508" s="245">
        <v>427289</v>
      </c>
      <c r="B508" s="245" t="s">
        <v>157</v>
      </c>
      <c r="L508" s="245" t="s">
        <v>152</v>
      </c>
      <c r="P508" s="245" t="s">
        <v>152</v>
      </c>
      <c r="R508" s="245" t="s">
        <v>150</v>
      </c>
      <c r="S508" s="245" t="s">
        <v>152</v>
      </c>
      <c r="W508" s="245" t="s">
        <v>152</v>
      </c>
      <c r="Z508" s="245" t="s">
        <v>152</v>
      </c>
      <c r="AD508" s="245" t="s">
        <v>152</v>
      </c>
      <c r="AE508" s="245" t="s">
        <v>148</v>
      </c>
      <c r="AF508" s="245" t="s">
        <v>152</v>
      </c>
      <c r="AG508" s="245" t="s">
        <v>148</v>
      </c>
      <c r="AH508" s="245" t="s">
        <v>152</v>
      </c>
      <c r="AT508" s="245" t="s">
        <v>157</v>
      </c>
    </row>
    <row r="509" spans="1:65" s="245" customFormat="1" ht="13.8" x14ac:dyDescent="0.25">
      <c r="A509" s="245">
        <v>427290</v>
      </c>
      <c r="B509" s="245" t="s">
        <v>157</v>
      </c>
      <c r="L509" s="245" t="s">
        <v>148</v>
      </c>
      <c r="R509" s="245" t="s">
        <v>150</v>
      </c>
      <c r="V509" s="245" t="s">
        <v>148</v>
      </c>
      <c r="W509" s="245" t="s">
        <v>148</v>
      </c>
      <c r="Y509" s="245" t="s">
        <v>148</v>
      </c>
      <c r="Z509" s="245" t="s">
        <v>148</v>
      </c>
      <c r="AA509" s="245" t="s">
        <v>148</v>
      </c>
      <c r="AB509" s="245" t="s">
        <v>148</v>
      </c>
      <c r="AC509" s="245" t="s">
        <v>148</v>
      </c>
      <c r="AD509" s="245" t="s">
        <v>148</v>
      </c>
      <c r="AE509" s="245" t="s">
        <v>148</v>
      </c>
      <c r="AF509" s="245" t="s">
        <v>148</v>
      </c>
      <c r="AG509" s="245" t="s">
        <v>148</v>
      </c>
      <c r="AH509" s="245" t="s">
        <v>148</v>
      </c>
      <c r="AT509" s="245" t="s">
        <v>157</v>
      </c>
    </row>
    <row r="510" spans="1:65" s="245" customFormat="1" ht="13.8" x14ac:dyDescent="0.25">
      <c r="A510" s="245">
        <v>427298</v>
      </c>
      <c r="B510" s="245" t="s">
        <v>157</v>
      </c>
      <c r="I510" s="245" t="s">
        <v>148</v>
      </c>
      <c r="N510" s="245" t="s">
        <v>148</v>
      </c>
      <c r="T510" s="245" t="s">
        <v>148</v>
      </c>
      <c r="U510" s="245" t="s">
        <v>148</v>
      </c>
      <c r="V510" s="245" t="s">
        <v>150</v>
      </c>
      <c r="Z510" s="245" t="s">
        <v>148</v>
      </c>
      <c r="AA510" s="245" t="s">
        <v>150</v>
      </c>
      <c r="AB510" s="245" t="s">
        <v>150</v>
      </c>
      <c r="AC510" s="245" t="s">
        <v>148</v>
      </c>
      <c r="AE510" s="245" t="s">
        <v>150</v>
      </c>
      <c r="AF510" s="245" t="s">
        <v>150</v>
      </c>
      <c r="AH510" s="245" t="s">
        <v>148</v>
      </c>
      <c r="AT510" s="245" t="s">
        <v>157</v>
      </c>
    </row>
    <row r="511" spans="1:65" s="245" customFormat="1" ht="13.8" x14ac:dyDescent="0.25">
      <c r="A511" s="245">
        <v>427299</v>
      </c>
      <c r="B511" s="245" t="s">
        <v>157</v>
      </c>
      <c r="R511" s="245" t="s">
        <v>152</v>
      </c>
      <c r="W511" s="245" t="s">
        <v>152</v>
      </c>
      <c r="Y511" s="245" t="s">
        <v>150</v>
      </c>
      <c r="AD511" s="245" t="s">
        <v>148</v>
      </c>
      <c r="AE511" s="245" t="s">
        <v>148</v>
      </c>
      <c r="AF511" s="245" t="s">
        <v>148</v>
      </c>
      <c r="AG511" s="245" t="s">
        <v>150</v>
      </c>
      <c r="AH511" s="245" t="s">
        <v>150</v>
      </c>
      <c r="AT511" s="245" t="s">
        <v>157</v>
      </c>
    </row>
    <row r="512" spans="1:65" s="245" customFormat="1" ht="13.8" x14ac:dyDescent="0.25">
      <c r="A512" s="245">
        <v>427310</v>
      </c>
      <c r="B512" s="245" t="s">
        <v>682</v>
      </c>
      <c r="M512" s="245" t="s">
        <v>152</v>
      </c>
      <c r="V512" s="245" t="s">
        <v>150</v>
      </c>
      <c r="W512" s="245" t="s">
        <v>152</v>
      </c>
      <c r="Y512" s="245" t="s">
        <v>148</v>
      </c>
      <c r="Z512" s="245" t="s">
        <v>148</v>
      </c>
      <c r="AA512" s="245" t="s">
        <v>148</v>
      </c>
      <c r="AB512" s="245" t="s">
        <v>148</v>
      </c>
      <c r="AC512" s="245" t="s">
        <v>148</v>
      </c>
      <c r="AT512" s="245" t="s">
        <v>142</v>
      </c>
    </row>
    <row r="513" spans="1:46" s="245" customFormat="1" ht="13.8" x14ac:dyDescent="0.25">
      <c r="A513" s="245">
        <v>427355</v>
      </c>
      <c r="B513" s="245" t="s">
        <v>682</v>
      </c>
      <c r="H513" s="245" t="s">
        <v>152</v>
      </c>
      <c r="S513" s="245" t="s">
        <v>150</v>
      </c>
      <c r="V513" s="245" t="s">
        <v>150</v>
      </c>
      <c r="Y513" s="245" t="s">
        <v>148</v>
      </c>
      <c r="Z513" s="245" t="s">
        <v>148</v>
      </c>
      <c r="AA513" s="245" t="s">
        <v>148</v>
      </c>
      <c r="AB513" s="245" t="s">
        <v>148</v>
      </c>
      <c r="AC513" s="245" t="s">
        <v>148</v>
      </c>
      <c r="AT513" s="245" t="s">
        <v>142</v>
      </c>
    </row>
    <row r="514" spans="1:46" s="245" customFormat="1" ht="13.8" x14ac:dyDescent="0.25">
      <c r="A514" s="245">
        <v>427372</v>
      </c>
      <c r="B514" s="245" t="s">
        <v>157</v>
      </c>
      <c r="D514" s="245" t="s">
        <v>152</v>
      </c>
      <c r="J514" s="245" t="s">
        <v>152</v>
      </c>
      <c r="L514" s="245" t="s">
        <v>150</v>
      </c>
      <c r="P514" s="245" t="s">
        <v>152</v>
      </c>
      <c r="R514" s="245" t="s">
        <v>148</v>
      </c>
      <c r="Y514" s="245" t="s">
        <v>150</v>
      </c>
      <c r="Z514" s="245" t="s">
        <v>152</v>
      </c>
      <c r="AA514" s="245" t="s">
        <v>150</v>
      </c>
      <c r="AB514" s="245" t="s">
        <v>152</v>
      </c>
      <c r="AD514" s="245" t="s">
        <v>152</v>
      </c>
      <c r="AE514" s="245" t="s">
        <v>148</v>
      </c>
      <c r="AF514" s="245" t="s">
        <v>152</v>
      </c>
      <c r="AH514" s="245" t="s">
        <v>150</v>
      </c>
      <c r="AT514" s="245" t="s">
        <v>157</v>
      </c>
    </row>
    <row r="515" spans="1:46" s="245" customFormat="1" ht="13.8" x14ac:dyDescent="0.25">
      <c r="A515" s="245">
        <v>427378</v>
      </c>
      <c r="B515" s="245" t="s">
        <v>682</v>
      </c>
      <c r="V515" s="245" t="s">
        <v>152</v>
      </c>
      <c r="Y515" s="245" t="s">
        <v>148</v>
      </c>
      <c r="Z515" s="245" t="s">
        <v>148</v>
      </c>
      <c r="AA515" s="245" t="s">
        <v>148</v>
      </c>
      <c r="AB515" s="245" t="s">
        <v>148</v>
      </c>
      <c r="AC515" s="245" t="s">
        <v>148</v>
      </c>
      <c r="AT515" s="245" t="s">
        <v>142</v>
      </c>
    </row>
    <row r="516" spans="1:46" s="245" customFormat="1" ht="13.8" x14ac:dyDescent="0.25">
      <c r="A516" s="245">
        <v>427392</v>
      </c>
      <c r="B516" s="245" t="s">
        <v>157</v>
      </c>
      <c r="D516" s="245" t="s">
        <v>150</v>
      </c>
      <c r="L516" s="245" t="s">
        <v>152</v>
      </c>
      <c r="O516" s="245" t="s">
        <v>152</v>
      </c>
      <c r="R516" s="245" t="s">
        <v>152</v>
      </c>
      <c r="Y516" s="245" t="s">
        <v>152</v>
      </c>
      <c r="Z516" s="245" t="s">
        <v>150</v>
      </c>
      <c r="AA516" s="245" t="s">
        <v>150</v>
      </c>
      <c r="AB516" s="245" t="s">
        <v>152</v>
      </c>
      <c r="AD516" s="245" t="s">
        <v>148</v>
      </c>
      <c r="AE516" s="245" t="s">
        <v>148</v>
      </c>
      <c r="AF516" s="245" t="s">
        <v>148</v>
      </c>
      <c r="AG516" s="245" t="s">
        <v>148</v>
      </c>
      <c r="AH516" s="245" t="s">
        <v>148</v>
      </c>
      <c r="AT516" s="245" t="s">
        <v>157</v>
      </c>
    </row>
    <row r="517" spans="1:46" s="245" customFormat="1" ht="13.8" x14ac:dyDescent="0.25">
      <c r="A517" s="245">
        <v>427395</v>
      </c>
      <c r="B517" s="245" t="s">
        <v>157</v>
      </c>
      <c r="N517" s="245" t="s">
        <v>152</v>
      </c>
      <c r="P517" s="245" t="s">
        <v>150</v>
      </c>
      <c r="R517" s="245" t="s">
        <v>152</v>
      </c>
      <c r="AE517" s="245" t="s">
        <v>148</v>
      </c>
      <c r="AF517" s="245" t="s">
        <v>148</v>
      </c>
      <c r="AG517" s="245" t="s">
        <v>152</v>
      </c>
      <c r="AH517" s="245" t="s">
        <v>152</v>
      </c>
      <c r="AT517" s="245" t="s">
        <v>157</v>
      </c>
    </row>
    <row r="518" spans="1:46" s="245" customFormat="1" ht="13.8" x14ac:dyDescent="0.25">
      <c r="A518" s="245">
        <v>427399</v>
      </c>
      <c r="B518" s="245" t="s">
        <v>682</v>
      </c>
      <c r="G518" s="245" t="s">
        <v>150</v>
      </c>
      <c r="I518" s="245" t="s">
        <v>152</v>
      </c>
      <c r="N518" s="245" t="s">
        <v>152</v>
      </c>
      <c r="P518" s="245" t="s">
        <v>152</v>
      </c>
      <c r="Y518" s="245" t="s">
        <v>148</v>
      </c>
      <c r="Z518" s="245" t="s">
        <v>148</v>
      </c>
      <c r="AA518" s="245" t="s">
        <v>148</v>
      </c>
      <c r="AB518" s="245" t="s">
        <v>148</v>
      </c>
      <c r="AC518" s="245" t="s">
        <v>148</v>
      </c>
      <c r="AT518" s="245" t="s">
        <v>142</v>
      </c>
    </row>
    <row r="519" spans="1:46" s="245" customFormat="1" ht="13.8" x14ac:dyDescent="0.25">
      <c r="A519" s="245">
        <v>427412</v>
      </c>
      <c r="B519" s="245" t="s">
        <v>157</v>
      </c>
      <c r="R519" s="245" t="s">
        <v>152</v>
      </c>
      <c r="V519" s="245" t="s">
        <v>150</v>
      </c>
      <c r="Y519" s="245" t="s">
        <v>150</v>
      </c>
      <c r="Z519" s="245" t="s">
        <v>150</v>
      </c>
      <c r="AA519" s="245" t="s">
        <v>150</v>
      </c>
      <c r="AB519" s="245" t="s">
        <v>150</v>
      </c>
      <c r="AC519" s="245" t="s">
        <v>150</v>
      </c>
      <c r="AD519" s="245" t="s">
        <v>148</v>
      </c>
      <c r="AE519" s="245" t="s">
        <v>148</v>
      </c>
      <c r="AF519" s="245" t="s">
        <v>148</v>
      </c>
      <c r="AG519" s="245" t="s">
        <v>148</v>
      </c>
      <c r="AH519" s="245" t="s">
        <v>148</v>
      </c>
      <c r="AT519" s="245" t="s">
        <v>157</v>
      </c>
    </row>
    <row r="520" spans="1:46" s="245" customFormat="1" ht="13.8" x14ac:dyDescent="0.25">
      <c r="A520" s="245">
        <v>427427</v>
      </c>
      <c r="B520" s="245" t="s">
        <v>157</v>
      </c>
      <c r="H520" s="245" t="s">
        <v>152</v>
      </c>
      <c r="Q520" s="245" t="s">
        <v>150</v>
      </c>
      <c r="S520" s="245" t="s">
        <v>148</v>
      </c>
      <c r="V520" s="245" t="s">
        <v>148</v>
      </c>
      <c r="AC520" s="245" t="s">
        <v>150</v>
      </c>
      <c r="AD520" s="245" t="s">
        <v>148</v>
      </c>
      <c r="AE520" s="245" t="s">
        <v>148</v>
      </c>
      <c r="AF520" s="245" t="s">
        <v>148</v>
      </c>
      <c r="AG520" s="245" t="s">
        <v>148</v>
      </c>
      <c r="AH520" s="245" t="s">
        <v>148</v>
      </c>
      <c r="AT520" s="245" t="s">
        <v>682</v>
      </c>
    </row>
    <row r="521" spans="1:46" s="245" customFormat="1" ht="13.8" x14ac:dyDescent="0.25">
      <c r="A521" s="245">
        <v>427436</v>
      </c>
      <c r="B521" s="245" t="s">
        <v>157</v>
      </c>
      <c r="H521" s="245" t="s">
        <v>150</v>
      </c>
      <c r="L521" s="245" t="s">
        <v>148</v>
      </c>
      <c r="R521" s="245" t="s">
        <v>148</v>
      </c>
      <c r="S521" s="245" t="s">
        <v>148</v>
      </c>
      <c r="Y521" s="245" t="s">
        <v>152</v>
      </c>
      <c r="AD521" s="245" t="s">
        <v>150</v>
      </c>
      <c r="AE521" s="245" t="s">
        <v>148</v>
      </c>
      <c r="AT521" s="245" t="s">
        <v>157</v>
      </c>
    </row>
    <row r="522" spans="1:46" s="245" customFormat="1" ht="13.8" x14ac:dyDescent="0.25">
      <c r="A522" s="245">
        <v>427453</v>
      </c>
      <c r="B522" s="245" t="s">
        <v>157</v>
      </c>
      <c r="R522" s="245" t="s">
        <v>152</v>
      </c>
      <c r="Y522" s="245" t="s">
        <v>152</v>
      </c>
      <c r="Z522" s="245" t="s">
        <v>152</v>
      </c>
      <c r="AD522" s="245" t="s">
        <v>150</v>
      </c>
      <c r="AE522" s="245" t="s">
        <v>150</v>
      </c>
      <c r="AF522" s="245" t="s">
        <v>150</v>
      </c>
      <c r="AG522" s="245" t="s">
        <v>150</v>
      </c>
      <c r="AH522" s="245" t="s">
        <v>150</v>
      </c>
      <c r="AT522" s="245" t="s">
        <v>157</v>
      </c>
    </row>
    <row r="523" spans="1:46" s="245" customFormat="1" ht="13.8" x14ac:dyDescent="0.25">
      <c r="A523" s="245">
        <v>427463</v>
      </c>
      <c r="B523" s="245" t="s">
        <v>157</v>
      </c>
      <c r="R523" s="245" t="s">
        <v>148</v>
      </c>
      <c r="V523" s="245" t="s">
        <v>148</v>
      </c>
      <c r="W523" s="245" t="s">
        <v>148</v>
      </c>
      <c r="AB523" s="245" t="s">
        <v>150</v>
      </c>
      <c r="AD523" s="245" t="s">
        <v>150</v>
      </c>
      <c r="AE523" s="245" t="s">
        <v>148</v>
      </c>
      <c r="AG523" s="245" t="s">
        <v>150</v>
      </c>
      <c r="AH523" s="245" t="s">
        <v>150</v>
      </c>
      <c r="AT523" s="245" t="s">
        <v>157</v>
      </c>
    </row>
    <row r="524" spans="1:46" s="245" customFormat="1" ht="13.8" x14ac:dyDescent="0.25">
      <c r="A524" s="245">
        <v>427464</v>
      </c>
      <c r="B524" s="245" t="s">
        <v>157</v>
      </c>
      <c r="Y524" s="245" t="s">
        <v>150</v>
      </c>
      <c r="AD524" s="245" t="s">
        <v>148</v>
      </c>
      <c r="AE524" s="245" t="s">
        <v>148</v>
      </c>
      <c r="AF524" s="245" t="s">
        <v>148</v>
      </c>
      <c r="AG524" s="245" t="s">
        <v>148</v>
      </c>
      <c r="AH524" s="245" t="s">
        <v>148</v>
      </c>
      <c r="AT524" s="245" t="s">
        <v>157</v>
      </c>
    </row>
    <row r="525" spans="1:46" s="245" customFormat="1" ht="13.8" x14ac:dyDescent="0.25">
      <c r="A525" s="245">
        <v>427493</v>
      </c>
      <c r="B525" s="245" t="s">
        <v>157</v>
      </c>
      <c r="L525" s="245" t="s">
        <v>148</v>
      </c>
      <c r="S525" s="245" t="s">
        <v>150</v>
      </c>
      <c r="AE525" s="245" t="s">
        <v>148</v>
      </c>
      <c r="AF525" s="245" t="s">
        <v>148</v>
      </c>
      <c r="AG525" s="245" t="s">
        <v>148</v>
      </c>
      <c r="AT525" s="245" t="s">
        <v>157</v>
      </c>
    </row>
    <row r="526" spans="1:46" s="245" customFormat="1" ht="13.8" x14ac:dyDescent="0.25">
      <c r="A526" s="245">
        <v>427504</v>
      </c>
      <c r="B526" s="245" t="s">
        <v>157</v>
      </c>
      <c r="Y526" s="245" t="s">
        <v>152</v>
      </c>
      <c r="AD526" s="245" t="s">
        <v>150</v>
      </c>
      <c r="AE526" s="245" t="s">
        <v>150</v>
      </c>
      <c r="AF526" s="245" t="s">
        <v>150</v>
      </c>
      <c r="AG526" s="245" t="s">
        <v>150</v>
      </c>
      <c r="AT526" s="245" t="s">
        <v>157</v>
      </c>
    </row>
    <row r="527" spans="1:46" s="245" customFormat="1" ht="13.8" x14ac:dyDescent="0.25">
      <c r="A527" s="245">
        <v>427506</v>
      </c>
      <c r="B527" s="245" t="s">
        <v>157</v>
      </c>
      <c r="N527" s="245" t="s">
        <v>152</v>
      </c>
      <c r="P527" s="245" t="s">
        <v>152</v>
      </c>
      <c r="R527" s="245" t="s">
        <v>152</v>
      </c>
      <c r="S527" s="245" t="s">
        <v>152</v>
      </c>
      <c r="T527" s="245" t="s">
        <v>148</v>
      </c>
      <c r="Y527" s="245" t="s">
        <v>152</v>
      </c>
      <c r="Z527" s="245" t="s">
        <v>150</v>
      </c>
      <c r="AA527" s="245" t="s">
        <v>150</v>
      </c>
      <c r="AB527" s="245" t="s">
        <v>148</v>
      </c>
      <c r="AD527" s="245" t="s">
        <v>150</v>
      </c>
      <c r="AE527" s="245" t="s">
        <v>148</v>
      </c>
      <c r="AF527" s="245" t="s">
        <v>148</v>
      </c>
      <c r="AG527" s="245" t="s">
        <v>148</v>
      </c>
      <c r="AH527" s="245" t="s">
        <v>150</v>
      </c>
      <c r="AT527" s="245" t="s">
        <v>157</v>
      </c>
    </row>
    <row r="528" spans="1:46" s="245" customFormat="1" ht="13.8" x14ac:dyDescent="0.25">
      <c r="A528" s="245">
        <v>427510</v>
      </c>
      <c r="B528" s="245" t="s">
        <v>682</v>
      </c>
      <c r="G528" s="245" t="s">
        <v>152</v>
      </c>
      <c r="P528" s="245" t="s">
        <v>152</v>
      </c>
      <c r="Q528" s="245" t="s">
        <v>152</v>
      </c>
      <c r="W528" s="245" t="s">
        <v>152</v>
      </c>
      <c r="Y528" s="245" t="s">
        <v>148</v>
      </c>
      <c r="Z528" s="245" t="s">
        <v>148</v>
      </c>
      <c r="AA528" s="245" t="s">
        <v>148</v>
      </c>
      <c r="AB528" s="245" t="s">
        <v>148</v>
      </c>
      <c r="AC528" s="245" t="s">
        <v>148</v>
      </c>
      <c r="AT528" s="245" t="s">
        <v>142</v>
      </c>
    </row>
    <row r="529" spans="1:65" s="245" customFormat="1" ht="13.8" x14ac:dyDescent="0.25">
      <c r="A529" s="245">
        <v>427512</v>
      </c>
      <c r="B529" s="245" t="s">
        <v>157</v>
      </c>
      <c r="Q529" s="245" t="s">
        <v>150</v>
      </c>
      <c r="V529" s="245" t="s">
        <v>150</v>
      </c>
      <c r="AD529" s="245" t="s">
        <v>152</v>
      </c>
      <c r="AE529" s="245" t="s">
        <v>152</v>
      </c>
      <c r="AG529" s="245" t="s">
        <v>152</v>
      </c>
      <c r="AT529" s="245" t="s">
        <v>157</v>
      </c>
    </row>
    <row r="530" spans="1:65" s="245" customFormat="1" ht="13.8" x14ac:dyDescent="0.25">
      <c r="A530" s="245">
        <v>427523</v>
      </c>
      <c r="B530" s="245" t="s">
        <v>157</v>
      </c>
      <c r="I530" s="245" t="s">
        <v>152</v>
      </c>
      <c r="Q530" s="245" t="s">
        <v>152</v>
      </c>
      <c r="AD530" s="245" t="s">
        <v>150</v>
      </c>
      <c r="AE530" s="245" t="s">
        <v>150</v>
      </c>
      <c r="AG530" s="245" t="s">
        <v>150</v>
      </c>
      <c r="AT530" s="245" t="s">
        <v>157</v>
      </c>
    </row>
    <row r="531" spans="1:65" s="245" customFormat="1" ht="13.8" x14ac:dyDescent="0.25">
      <c r="A531" s="245">
        <v>427557</v>
      </c>
      <c r="B531" s="245" t="s">
        <v>157</v>
      </c>
      <c r="U531" s="245" t="s">
        <v>150</v>
      </c>
      <c r="W531" s="245" t="s">
        <v>152</v>
      </c>
      <c r="Z531" s="245" t="s">
        <v>150</v>
      </c>
      <c r="AD531" s="245" t="s">
        <v>148</v>
      </c>
      <c r="AF531" s="245" t="s">
        <v>148</v>
      </c>
      <c r="AG531" s="245" t="s">
        <v>148</v>
      </c>
      <c r="AH531" s="245" t="s">
        <v>148</v>
      </c>
      <c r="AT531" s="245" t="s">
        <v>157</v>
      </c>
    </row>
    <row r="532" spans="1:65" s="245" customFormat="1" ht="13.8" x14ac:dyDescent="0.25">
      <c r="A532" s="245">
        <v>427563</v>
      </c>
      <c r="B532" s="245" t="s">
        <v>157</v>
      </c>
      <c r="H532" s="245" t="s">
        <v>152</v>
      </c>
      <c r="L532" s="245" t="s">
        <v>152</v>
      </c>
      <c r="P532" s="245" t="s">
        <v>152</v>
      </c>
      <c r="S532" s="245" t="s">
        <v>152</v>
      </c>
      <c r="V532" s="245" t="s">
        <v>152</v>
      </c>
      <c r="Y532" s="245" t="s">
        <v>148</v>
      </c>
      <c r="Z532" s="245" t="s">
        <v>148</v>
      </c>
      <c r="AA532" s="245" t="s">
        <v>148</v>
      </c>
      <c r="AB532" s="245" t="s">
        <v>148</v>
      </c>
      <c r="AC532" s="245" t="s">
        <v>148</v>
      </c>
      <c r="AD532" s="245" t="s">
        <v>148</v>
      </c>
      <c r="AE532" s="245" t="s">
        <v>148</v>
      </c>
      <c r="AF532" s="245" t="s">
        <v>148</v>
      </c>
      <c r="AG532" s="245" t="s">
        <v>148</v>
      </c>
      <c r="AH532" s="245" t="s">
        <v>148</v>
      </c>
      <c r="AT532" s="245" t="s">
        <v>157</v>
      </c>
      <c r="BM532" s="237"/>
    </row>
    <row r="533" spans="1:65" s="245" customFormat="1" ht="13.8" x14ac:dyDescent="0.25">
      <c r="A533" s="245">
        <v>427572</v>
      </c>
      <c r="B533" s="245" t="s">
        <v>157</v>
      </c>
      <c r="P533" s="245" t="s">
        <v>152</v>
      </c>
      <c r="Q533" s="245" t="s">
        <v>152</v>
      </c>
      <c r="U533" s="245" t="s">
        <v>152</v>
      </c>
      <c r="X533" s="245" t="s">
        <v>152</v>
      </c>
      <c r="Y533" s="245" t="s">
        <v>152</v>
      </c>
      <c r="Z533" s="245" t="s">
        <v>152</v>
      </c>
      <c r="AA533" s="245" t="s">
        <v>152</v>
      </c>
      <c r="AB533" s="245" t="s">
        <v>152</v>
      </c>
      <c r="AC533" s="245" t="s">
        <v>152</v>
      </c>
      <c r="AD533" s="245" t="s">
        <v>150</v>
      </c>
      <c r="AF533" s="245" t="s">
        <v>150</v>
      </c>
      <c r="AG533" s="245" t="s">
        <v>150</v>
      </c>
      <c r="AH533" s="245" t="s">
        <v>150</v>
      </c>
      <c r="AT533" s="245" t="s">
        <v>157</v>
      </c>
    </row>
    <row r="534" spans="1:65" s="245" customFormat="1" ht="13.8" x14ac:dyDescent="0.25">
      <c r="A534" s="245">
        <v>427590</v>
      </c>
      <c r="B534" s="245" t="s">
        <v>157</v>
      </c>
      <c r="V534" s="245" t="s">
        <v>150</v>
      </c>
      <c r="W534" s="245" t="s">
        <v>150</v>
      </c>
      <c r="Y534" s="245" t="s">
        <v>148</v>
      </c>
      <c r="Z534" s="245" t="s">
        <v>148</v>
      </c>
      <c r="AA534" s="245" t="s">
        <v>148</v>
      </c>
      <c r="AB534" s="245" t="s">
        <v>148</v>
      </c>
      <c r="AC534" s="245" t="s">
        <v>148</v>
      </c>
      <c r="AD534" s="245" t="s">
        <v>148</v>
      </c>
      <c r="AE534" s="245" t="s">
        <v>148</v>
      </c>
      <c r="AF534" s="245" t="s">
        <v>148</v>
      </c>
      <c r="AG534" s="245" t="s">
        <v>148</v>
      </c>
      <c r="AH534" s="245" t="s">
        <v>148</v>
      </c>
      <c r="AT534" s="245" t="s">
        <v>157</v>
      </c>
    </row>
    <row r="535" spans="1:65" s="245" customFormat="1" ht="13.8" x14ac:dyDescent="0.25">
      <c r="A535" s="245">
        <v>427602</v>
      </c>
      <c r="B535" s="245" t="s">
        <v>157</v>
      </c>
      <c r="M535" s="245" t="s">
        <v>152</v>
      </c>
      <c r="Q535" s="245" t="s">
        <v>152</v>
      </c>
      <c r="R535" s="245" t="s">
        <v>152</v>
      </c>
      <c r="V535" s="245" t="s">
        <v>152</v>
      </c>
      <c r="X535" s="245" t="s">
        <v>152</v>
      </c>
      <c r="Y535" s="245" t="s">
        <v>148</v>
      </c>
      <c r="Z535" s="245" t="s">
        <v>148</v>
      </c>
      <c r="AA535" s="245" t="s">
        <v>148</v>
      </c>
      <c r="AB535" s="245" t="s">
        <v>148</v>
      </c>
      <c r="AC535" s="245" t="s">
        <v>148</v>
      </c>
      <c r="AD535" s="245" t="s">
        <v>148</v>
      </c>
      <c r="AE535" s="245" t="s">
        <v>148</v>
      </c>
      <c r="AF535" s="245" t="s">
        <v>148</v>
      </c>
      <c r="AG535" s="245" t="s">
        <v>148</v>
      </c>
      <c r="AH535" s="245" t="s">
        <v>148</v>
      </c>
      <c r="AT535" s="245" t="s">
        <v>157</v>
      </c>
      <c r="BM535" s="237"/>
    </row>
    <row r="536" spans="1:65" s="245" customFormat="1" ht="13.8" x14ac:dyDescent="0.25">
      <c r="A536" s="245">
        <v>427606</v>
      </c>
      <c r="B536" s="245" t="s">
        <v>682</v>
      </c>
      <c r="P536" s="245" t="s">
        <v>152</v>
      </c>
      <c r="R536" s="245" t="s">
        <v>150</v>
      </c>
      <c r="W536" s="245" t="s">
        <v>152</v>
      </c>
      <c r="Y536" s="245" t="s">
        <v>148</v>
      </c>
      <c r="Z536" s="245" t="s">
        <v>148</v>
      </c>
      <c r="AA536" s="245" t="s">
        <v>148</v>
      </c>
      <c r="AB536" s="245" t="s">
        <v>148</v>
      </c>
      <c r="AC536" s="245" t="s">
        <v>148</v>
      </c>
      <c r="AT536" s="245" t="s">
        <v>142</v>
      </c>
    </row>
    <row r="537" spans="1:65" s="245" customFormat="1" ht="13.8" x14ac:dyDescent="0.25">
      <c r="A537" s="245">
        <v>427616</v>
      </c>
      <c r="B537" s="245" t="s">
        <v>157</v>
      </c>
      <c r="O537" s="245" t="s">
        <v>152</v>
      </c>
      <c r="W537" s="245" t="s">
        <v>148</v>
      </c>
      <c r="Z537" s="245" t="s">
        <v>148</v>
      </c>
      <c r="AA537" s="245" t="s">
        <v>148</v>
      </c>
      <c r="AB537" s="245" t="s">
        <v>148</v>
      </c>
      <c r="AC537" s="245" t="s">
        <v>148</v>
      </c>
      <c r="AD537" s="245" t="s">
        <v>148</v>
      </c>
      <c r="AE537" s="245" t="s">
        <v>148</v>
      </c>
      <c r="AF537" s="245" t="s">
        <v>148</v>
      </c>
      <c r="AG537" s="245" t="s">
        <v>148</v>
      </c>
      <c r="AH537" s="245" t="s">
        <v>148</v>
      </c>
      <c r="AT537" s="245" t="s">
        <v>682</v>
      </c>
    </row>
    <row r="538" spans="1:65" s="245" customFormat="1" ht="13.8" x14ac:dyDescent="0.25">
      <c r="A538" s="245">
        <v>427623</v>
      </c>
      <c r="B538" s="245" t="s">
        <v>157</v>
      </c>
      <c r="P538" s="245" t="s">
        <v>152</v>
      </c>
      <c r="Q538" s="245" t="s">
        <v>152</v>
      </c>
      <c r="R538" s="245" t="s">
        <v>152</v>
      </c>
      <c r="X538" s="245" t="s">
        <v>152</v>
      </c>
      <c r="Y538" s="245" t="s">
        <v>150</v>
      </c>
      <c r="Z538" s="245" t="s">
        <v>150</v>
      </c>
      <c r="AA538" s="245" t="s">
        <v>150</v>
      </c>
      <c r="AB538" s="245" t="s">
        <v>150</v>
      </c>
      <c r="AC538" s="245" t="s">
        <v>150</v>
      </c>
      <c r="AD538" s="245" t="s">
        <v>148</v>
      </c>
      <c r="AE538" s="245" t="s">
        <v>148</v>
      </c>
      <c r="AF538" s="245" t="s">
        <v>148</v>
      </c>
      <c r="AG538" s="245" t="s">
        <v>148</v>
      </c>
      <c r="AH538" s="245" t="s">
        <v>148</v>
      </c>
      <c r="AT538" s="245" t="s">
        <v>682</v>
      </c>
    </row>
    <row r="539" spans="1:65" s="245" customFormat="1" ht="13.8" x14ac:dyDescent="0.25">
      <c r="A539" s="245">
        <v>427632</v>
      </c>
      <c r="B539" s="245" t="s">
        <v>157</v>
      </c>
      <c r="L539" s="245" t="s">
        <v>150</v>
      </c>
      <c r="R539" s="245" t="s">
        <v>148</v>
      </c>
      <c r="S539" s="245" t="s">
        <v>150</v>
      </c>
      <c r="W539" s="245" t="s">
        <v>152</v>
      </c>
      <c r="Y539" s="245" t="s">
        <v>150</v>
      </c>
      <c r="AA539" s="245" t="s">
        <v>150</v>
      </c>
      <c r="AC539" s="245" t="s">
        <v>150</v>
      </c>
      <c r="AD539" s="245" t="s">
        <v>148</v>
      </c>
      <c r="AE539" s="245" t="s">
        <v>148</v>
      </c>
      <c r="AF539" s="245" t="s">
        <v>148</v>
      </c>
      <c r="AG539" s="245" t="s">
        <v>148</v>
      </c>
      <c r="AH539" s="245" t="s">
        <v>148</v>
      </c>
      <c r="AT539" s="245" t="s">
        <v>157</v>
      </c>
    </row>
    <row r="540" spans="1:65" s="245" customFormat="1" ht="13.8" x14ac:dyDescent="0.25">
      <c r="A540" s="245">
        <v>427636</v>
      </c>
      <c r="B540" s="245" t="s">
        <v>157</v>
      </c>
      <c r="S540" s="245" t="s">
        <v>148</v>
      </c>
      <c r="W540" s="245" t="s">
        <v>150</v>
      </c>
      <c r="Z540" s="245" t="s">
        <v>152</v>
      </c>
      <c r="AD540" s="245" t="s">
        <v>152</v>
      </c>
      <c r="AE540" s="245" t="s">
        <v>148</v>
      </c>
      <c r="AF540" s="245" t="s">
        <v>152</v>
      </c>
      <c r="AG540" s="245" t="s">
        <v>152</v>
      </c>
      <c r="AH540" s="245" t="s">
        <v>152</v>
      </c>
      <c r="AT540" s="245" t="s">
        <v>157</v>
      </c>
    </row>
    <row r="541" spans="1:65" s="245" customFormat="1" ht="13.8" x14ac:dyDescent="0.25">
      <c r="A541" s="245">
        <v>427641</v>
      </c>
      <c r="B541" s="245" t="s">
        <v>157</v>
      </c>
      <c r="P541" s="245" t="s">
        <v>152</v>
      </c>
      <c r="T541" s="245" t="s">
        <v>150</v>
      </c>
      <c r="V541" s="245" t="s">
        <v>150</v>
      </c>
      <c r="Y541" s="245" t="s">
        <v>150</v>
      </c>
      <c r="Z541" s="245" t="s">
        <v>148</v>
      </c>
      <c r="AD541" s="245" t="s">
        <v>148</v>
      </c>
      <c r="AE541" s="245" t="s">
        <v>148</v>
      </c>
      <c r="AF541" s="245" t="s">
        <v>148</v>
      </c>
      <c r="AG541" s="245" t="s">
        <v>148</v>
      </c>
      <c r="AH541" s="245" t="s">
        <v>148</v>
      </c>
      <c r="AT541" s="245" t="s">
        <v>682</v>
      </c>
    </row>
    <row r="542" spans="1:65" s="245" customFormat="1" ht="13.8" x14ac:dyDescent="0.25">
      <c r="A542" s="245">
        <v>427662</v>
      </c>
      <c r="B542" s="245" t="s">
        <v>157</v>
      </c>
      <c r="Y542" s="245" t="s">
        <v>150</v>
      </c>
      <c r="AD542" s="245" t="s">
        <v>148</v>
      </c>
      <c r="AE542" s="245" t="s">
        <v>148</v>
      </c>
      <c r="AF542" s="245" t="s">
        <v>148</v>
      </c>
      <c r="AG542" s="245" t="s">
        <v>148</v>
      </c>
      <c r="AH542" s="245" t="s">
        <v>148</v>
      </c>
      <c r="AT542" s="245" t="s">
        <v>682</v>
      </c>
    </row>
    <row r="543" spans="1:65" s="245" customFormat="1" ht="13.8" x14ac:dyDescent="0.25">
      <c r="A543" s="245">
        <v>427682</v>
      </c>
      <c r="B543" s="245" t="s">
        <v>157</v>
      </c>
      <c r="G543" s="245" t="s">
        <v>152</v>
      </c>
      <c r="L543" s="245" t="s">
        <v>152</v>
      </c>
      <c r="V543" s="245" t="s">
        <v>152</v>
      </c>
      <c r="Y543" s="245" t="s">
        <v>152</v>
      </c>
      <c r="Z543" s="245" t="s">
        <v>150</v>
      </c>
      <c r="AA543" s="245" t="s">
        <v>152</v>
      </c>
      <c r="AB543" s="245" t="s">
        <v>152</v>
      </c>
      <c r="AC543" s="245" t="s">
        <v>152</v>
      </c>
      <c r="AD543" s="245" t="s">
        <v>148</v>
      </c>
      <c r="AE543" s="245" t="s">
        <v>148</v>
      </c>
      <c r="AF543" s="245" t="s">
        <v>148</v>
      </c>
      <c r="AG543" s="245" t="s">
        <v>148</v>
      </c>
      <c r="AH543" s="245" t="s">
        <v>148</v>
      </c>
      <c r="AT543" s="245" t="s">
        <v>157</v>
      </c>
    </row>
    <row r="544" spans="1:65" s="245" customFormat="1" ht="13.8" x14ac:dyDescent="0.25">
      <c r="A544" s="245">
        <v>427698</v>
      </c>
      <c r="B544" s="245" t="s">
        <v>157</v>
      </c>
      <c r="L544" s="245" t="s">
        <v>148</v>
      </c>
      <c r="O544" s="245" t="s">
        <v>148</v>
      </c>
      <c r="Q544" s="245" t="s">
        <v>152</v>
      </c>
      <c r="V544" s="245" t="s">
        <v>148</v>
      </c>
      <c r="Y544" s="245" t="s">
        <v>152</v>
      </c>
      <c r="AD544" s="245" t="s">
        <v>150</v>
      </c>
      <c r="AE544" s="245" t="s">
        <v>148</v>
      </c>
      <c r="AF544" s="245" t="s">
        <v>150</v>
      </c>
      <c r="AG544" s="245" t="s">
        <v>150</v>
      </c>
      <c r="AH544" s="245" t="s">
        <v>150</v>
      </c>
      <c r="AT544" s="245" t="s">
        <v>157</v>
      </c>
    </row>
    <row r="545" spans="1:46" s="245" customFormat="1" ht="13.8" x14ac:dyDescent="0.25">
      <c r="A545" s="245">
        <v>427701</v>
      </c>
      <c r="B545" s="245" t="s">
        <v>157</v>
      </c>
      <c r="L545" s="245" t="s">
        <v>148</v>
      </c>
      <c r="R545" s="245" t="s">
        <v>150</v>
      </c>
      <c r="Z545" s="245" t="s">
        <v>152</v>
      </c>
      <c r="AE545" s="245" t="s">
        <v>148</v>
      </c>
      <c r="AF545" s="245" t="s">
        <v>150</v>
      </c>
      <c r="AG545" s="245" t="s">
        <v>150</v>
      </c>
      <c r="AH545" s="245" t="s">
        <v>150</v>
      </c>
      <c r="AT545" s="245" t="s">
        <v>157</v>
      </c>
    </row>
    <row r="546" spans="1:46" s="245" customFormat="1" ht="13.8" x14ac:dyDescent="0.25">
      <c r="A546" s="245">
        <v>427705</v>
      </c>
      <c r="B546" s="245" t="s">
        <v>157</v>
      </c>
      <c r="H546" s="245" t="s">
        <v>152</v>
      </c>
      <c r="R546" s="245" t="s">
        <v>150</v>
      </c>
      <c r="Z546" s="245" t="s">
        <v>152</v>
      </c>
      <c r="AD546" s="245" t="s">
        <v>152</v>
      </c>
      <c r="AE546" s="245" t="s">
        <v>150</v>
      </c>
      <c r="AF546" s="245" t="s">
        <v>150</v>
      </c>
      <c r="AG546" s="245" t="s">
        <v>152</v>
      </c>
      <c r="AH546" s="245" t="s">
        <v>152</v>
      </c>
      <c r="AT546" s="245" t="s">
        <v>157</v>
      </c>
    </row>
    <row r="547" spans="1:46" s="245" customFormat="1" ht="13.8" x14ac:dyDescent="0.25">
      <c r="A547" s="245">
        <v>427709</v>
      </c>
      <c r="B547" s="245" t="s">
        <v>157</v>
      </c>
      <c r="R547" s="245" t="s">
        <v>148</v>
      </c>
      <c r="Z547" s="245" t="s">
        <v>152</v>
      </c>
      <c r="AE547" s="245" t="s">
        <v>148</v>
      </c>
      <c r="AF547" s="245" t="s">
        <v>152</v>
      </c>
      <c r="AH547" s="245" t="s">
        <v>150</v>
      </c>
      <c r="AT547" s="245" t="s">
        <v>157</v>
      </c>
    </row>
    <row r="548" spans="1:46" s="245" customFormat="1" ht="13.8" x14ac:dyDescent="0.25">
      <c r="A548" s="245">
        <v>427727</v>
      </c>
      <c r="B548" s="245" t="s">
        <v>157</v>
      </c>
      <c r="Q548" s="245" t="s">
        <v>152</v>
      </c>
      <c r="R548" s="245" t="s">
        <v>152</v>
      </c>
      <c r="V548" s="245" t="s">
        <v>152</v>
      </c>
      <c r="AE548" s="245" t="s">
        <v>148</v>
      </c>
      <c r="AF548" s="245" t="s">
        <v>152</v>
      </c>
      <c r="AT548" s="245" t="s">
        <v>157</v>
      </c>
    </row>
    <row r="549" spans="1:46" s="245" customFormat="1" ht="13.8" x14ac:dyDescent="0.25">
      <c r="A549" s="245">
        <v>427737</v>
      </c>
      <c r="B549" s="245" t="s">
        <v>157</v>
      </c>
      <c r="M549" s="245" t="s">
        <v>150</v>
      </c>
      <c r="V549" s="245" t="s">
        <v>152</v>
      </c>
      <c r="Z549" s="245" t="s">
        <v>150</v>
      </c>
      <c r="AD549" s="245" t="s">
        <v>152</v>
      </c>
      <c r="AE549" s="245" t="s">
        <v>150</v>
      </c>
      <c r="AG549" s="245" t="s">
        <v>148</v>
      </c>
      <c r="AT549" s="245" t="s">
        <v>157</v>
      </c>
    </row>
    <row r="550" spans="1:46" s="245" customFormat="1" ht="13.8" x14ac:dyDescent="0.25">
      <c r="A550" s="245">
        <v>427745</v>
      </c>
      <c r="B550" s="245" t="s">
        <v>157</v>
      </c>
      <c r="P550" s="245" t="s">
        <v>152</v>
      </c>
      <c r="W550" s="245" t="s">
        <v>150</v>
      </c>
      <c r="Z550" s="245" t="s">
        <v>150</v>
      </c>
      <c r="AD550" s="245" t="s">
        <v>148</v>
      </c>
      <c r="AE550" s="245" t="s">
        <v>148</v>
      </c>
      <c r="AF550" s="245" t="s">
        <v>148</v>
      </c>
      <c r="AG550" s="245" t="s">
        <v>148</v>
      </c>
      <c r="AH550" s="245" t="s">
        <v>148</v>
      </c>
      <c r="AT550" s="245" t="s">
        <v>682</v>
      </c>
    </row>
    <row r="551" spans="1:46" s="245" customFormat="1" ht="13.8" x14ac:dyDescent="0.25">
      <c r="A551" s="245">
        <v>427759</v>
      </c>
      <c r="B551" s="245" t="s">
        <v>157</v>
      </c>
      <c r="X551" s="245" t="s">
        <v>152</v>
      </c>
      <c r="AD551" s="245" t="s">
        <v>148</v>
      </c>
      <c r="AE551" s="245" t="s">
        <v>148</v>
      </c>
      <c r="AF551" s="245" t="s">
        <v>148</v>
      </c>
      <c r="AG551" s="245" t="s">
        <v>148</v>
      </c>
      <c r="AH551" s="245" t="s">
        <v>148</v>
      </c>
      <c r="AT551" s="245" t="s">
        <v>682</v>
      </c>
    </row>
    <row r="552" spans="1:46" s="245" customFormat="1" ht="13.8" x14ac:dyDescent="0.25">
      <c r="A552" s="245">
        <v>427760</v>
      </c>
      <c r="B552" s="245" t="s">
        <v>157</v>
      </c>
      <c r="L552" s="245" t="s">
        <v>150</v>
      </c>
      <c r="R552" s="245" t="s">
        <v>152</v>
      </c>
      <c r="Z552" s="245" t="s">
        <v>148</v>
      </c>
      <c r="AD552" s="245" t="s">
        <v>148</v>
      </c>
      <c r="AE552" s="245" t="s">
        <v>148</v>
      </c>
      <c r="AF552" s="245" t="s">
        <v>148</v>
      </c>
      <c r="AG552" s="245" t="s">
        <v>148</v>
      </c>
      <c r="AH552" s="245" t="s">
        <v>148</v>
      </c>
      <c r="AT552" s="245" t="s">
        <v>682</v>
      </c>
    </row>
    <row r="553" spans="1:46" s="245" customFormat="1" ht="13.8" x14ac:dyDescent="0.25">
      <c r="A553" s="245">
        <v>427775</v>
      </c>
      <c r="B553" s="245" t="s">
        <v>157</v>
      </c>
      <c r="V553" s="245" t="s">
        <v>150</v>
      </c>
      <c r="Z553" s="245" t="s">
        <v>150</v>
      </c>
      <c r="AD553" s="245" t="s">
        <v>150</v>
      </c>
      <c r="AF553" s="245" t="s">
        <v>152</v>
      </c>
      <c r="AG553" s="245" t="s">
        <v>150</v>
      </c>
      <c r="AT553" s="245" t="s">
        <v>157</v>
      </c>
    </row>
    <row r="554" spans="1:46" s="245" customFormat="1" ht="13.8" x14ac:dyDescent="0.25">
      <c r="A554" s="245">
        <v>427794</v>
      </c>
      <c r="B554" s="245" t="s">
        <v>157</v>
      </c>
      <c r="M554" s="245" t="s">
        <v>150</v>
      </c>
      <c r="P554" s="245" t="s">
        <v>152</v>
      </c>
      <c r="Z554" s="245" t="s">
        <v>148</v>
      </c>
      <c r="AC554" s="245" t="s">
        <v>148</v>
      </c>
      <c r="AD554" s="245" t="s">
        <v>148</v>
      </c>
      <c r="AE554" s="245" t="s">
        <v>148</v>
      </c>
      <c r="AF554" s="245" t="s">
        <v>148</v>
      </c>
      <c r="AG554" s="245" t="s">
        <v>148</v>
      </c>
      <c r="AH554" s="245" t="s">
        <v>148</v>
      </c>
      <c r="AT554" s="245" t="s">
        <v>682</v>
      </c>
    </row>
    <row r="555" spans="1:46" s="245" customFormat="1" ht="13.8" x14ac:dyDescent="0.25">
      <c r="A555" s="245">
        <v>427797</v>
      </c>
      <c r="B555" s="245" t="s">
        <v>157</v>
      </c>
      <c r="N555" s="245" t="s">
        <v>152</v>
      </c>
      <c r="T555" s="245" t="s">
        <v>150</v>
      </c>
      <c r="W555" s="245" t="s">
        <v>150</v>
      </c>
      <c r="Y555" s="245" t="s">
        <v>150</v>
      </c>
      <c r="AD555" s="245" t="s">
        <v>148</v>
      </c>
      <c r="AE555" s="245" t="s">
        <v>148</v>
      </c>
      <c r="AF555" s="245" t="s">
        <v>148</v>
      </c>
      <c r="AG555" s="245" t="s">
        <v>148</v>
      </c>
      <c r="AH555" s="245" t="s">
        <v>148</v>
      </c>
      <c r="AT555" s="245" t="s">
        <v>682</v>
      </c>
    </row>
    <row r="556" spans="1:46" s="245" customFormat="1" ht="13.8" x14ac:dyDescent="0.25">
      <c r="A556" s="245">
        <v>427809</v>
      </c>
      <c r="B556" s="245" t="s">
        <v>157</v>
      </c>
      <c r="L556" s="245" t="s">
        <v>152</v>
      </c>
      <c r="Q556" s="245" t="s">
        <v>152</v>
      </c>
      <c r="R556" s="245" t="s">
        <v>152</v>
      </c>
      <c r="AD556" s="245" t="s">
        <v>148</v>
      </c>
      <c r="AE556" s="245" t="s">
        <v>148</v>
      </c>
      <c r="AF556" s="245" t="s">
        <v>148</v>
      </c>
      <c r="AG556" s="245" t="s">
        <v>148</v>
      </c>
      <c r="AH556" s="245" t="s">
        <v>148</v>
      </c>
      <c r="AT556" s="245" t="s">
        <v>682</v>
      </c>
    </row>
    <row r="557" spans="1:46" s="245" customFormat="1" ht="13.8" x14ac:dyDescent="0.25">
      <c r="A557" s="245">
        <v>427812</v>
      </c>
      <c r="B557" s="245" t="s">
        <v>157</v>
      </c>
      <c r="L557" s="245" t="s">
        <v>152</v>
      </c>
      <c r="R557" s="245" t="s">
        <v>150</v>
      </c>
      <c r="V557" s="245" t="s">
        <v>150</v>
      </c>
      <c r="AD557" s="245" t="s">
        <v>148</v>
      </c>
      <c r="AE557" s="245" t="s">
        <v>148</v>
      </c>
      <c r="AF557" s="245" t="s">
        <v>148</v>
      </c>
      <c r="AG557" s="245" t="s">
        <v>148</v>
      </c>
      <c r="AH557" s="245" t="s">
        <v>148</v>
      </c>
      <c r="AT557" s="245" t="s">
        <v>682</v>
      </c>
    </row>
    <row r="558" spans="1:46" s="245" customFormat="1" ht="13.8" x14ac:dyDescent="0.25">
      <c r="A558" s="245">
        <v>427815</v>
      </c>
      <c r="B558" s="245" t="s">
        <v>682</v>
      </c>
      <c r="G558" s="245" t="s">
        <v>152</v>
      </c>
      <c r="L558" s="245" t="s">
        <v>152</v>
      </c>
      <c r="R558" s="245" t="s">
        <v>152</v>
      </c>
      <c r="Y558" s="245" t="s">
        <v>148</v>
      </c>
      <c r="Z558" s="245" t="s">
        <v>148</v>
      </c>
      <c r="AA558" s="245" t="s">
        <v>148</v>
      </c>
      <c r="AB558" s="245" t="s">
        <v>148</v>
      </c>
      <c r="AC558" s="245" t="s">
        <v>148</v>
      </c>
      <c r="AT558" s="245" t="s">
        <v>142</v>
      </c>
    </row>
    <row r="559" spans="1:46" s="245" customFormat="1" ht="13.8" x14ac:dyDescent="0.25">
      <c r="A559" s="245">
        <v>427824</v>
      </c>
      <c r="B559" s="245" t="s">
        <v>682</v>
      </c>
      <c r="I559" s="245" t="s">
        <v>152</v>
      </c>
      <c r="L559" s="245" t="s">
        <v>148</v>
      </c>
      <c r="P559" s="245" t="s">
        <v>152</v>
      </c>
      <c r="R559" s="245" t="s">
        <v>150</v>
      </c>
      <c r="Y559" s="245" t="s">
        <v>148</v>
      </c>
      <c r="Z559" s="245" t="s">
        <v>148</v>
      </c>
      <c r="AA559" s="245" t="s">
        <v>148</v>
      </c>
      <c r="AB559" s="245" t="s">
        <v>148</v>
      </c>
      <c r="AC559" s="245" t="s">
        <v>148</v>
      </c>
      <c r="AT559" s="245" t="s">
        <v>142</v>
      </c>
    </row>
    <row r="560" spans="1:46" s="245" customFormat="1" ht="13.8" x14ac:dyDescent="0.25">
      <c r="A560" s="245">
        <v>427847</v>
      </c>
      <c r="B560" s="245" t="s">
        <v>682</v>
      </c>
      <c r="J560" s="245" t="s">
        <v>152</v>
      </c>
      <c r="Q560" s="245" t="s">
        <v>152</v>
      </c>
      <c r="R560" s="245" t="s">
        <v>152</v>
      </c>
      <c r="V560" s="245" t="s">
        <v>150</v>
      </c>
      <c r="Y560" s="245" t="s">
        <v>148</v>
      </c>
      <c r="Z560" s="245" t="s">
        <v>148</v>
      </c>
      <c r="AA560" s="245" t="s">
        <v>148</v>
      </c>
      <c r="AB560" s="245" t="s">
        <v>148</v>
      </c>
      <c r="AC560" s="245" t="s">
        <v>148</v>
      </c>
      <c r="AT560" s="245" t="s">
        <v>142</v>
      </c>
    </row>
    <row r="561" spans="1:46" s="245" customFormat="1" ht="13.8" x14ac:dyDescent="0.25">
      <c r="A561" s="245">
        <v>427855</v>
      </c>
      <c r="B561" s="245" t="s">
        <v>682</v>
      </c>
      <c r="O561" s="245" t="s">
        <v>152</v>
      </c>
      <c r="Q561" s="245" t="s">
        <v>152</v>
      </c>
      <c r="R561" s="245" t="s">
        <v>152</v>
      </c>
      <c r="W561" s="245" t="s">
        <v>152</v>
      </c>
      <c r="Y561" s="245" t="s">
        <v>148</v>
      </c>
      <c r="Z561" s="245" t="s">
        <v>148</v>
      </c>
      <c r="AA561" s="245" t="s">
        <v>148</v>
      </c>
      <c r="AB561" s="245" t="s">
        <v>148</v>
      </c>
      <c r="AC561" s="245" t="s">
        <v>148</v>
      </c>
      <c r="AT561" s="245" t="s">
        <v>142</v>
      </c>
    </row>
    <row r="562" spans="1:46" s="245" customFormat="1" ht="13.8" x14ac:dyDescent="0.25">
      <c r="A562" s="245">
        <v>427857</v>
      </c>
      <c r="B562" s="245" t="s">
        <v>157</v>
      </c>
      <c r="H562" s="245" t="s">
        <v>150</v>
      </c>
      <c r="L562" s="245" t="s">
        <v>148</v>
      </c>
      <c r="R562" s="245" t="s">
        <v>148</v>
      </c>
      <c r="S562" s="245" t="s">
        <v>148</v>
      </c>
      <c r="AD562" s="245" t="s">
        <v>150</v>
      </c>
      <c r="AE562" s="245" t="s">
        <v>148</v>
      </c>
      <c r="AG562" s="245" t="s">
        <v>150</v>
      </c>
      <c r="AT562" s="245" t="s">
        <v>157</v>
      </c>
    </row>
    <row r="563" spans="1:46" s="245" customFormat="1" ht="13.8" x14ac:dyDescent="0.25">
      <c r="A563" s="245">
        <v>427875</v>
      </c>
      <c r="B563" s="245" t="s">
        <v>682</v>
      </c>
      <c r="Q563" s="245" t="s">
        <v>152</v>
      </c>
      <c r="U563" s="245" t="s">
        <v>152</v>
      </c>
      <c r="Y563" s="245" t="s">
        <v>148</v>
      </c>
      <c r="Z563" s="245" t="s">
        <v>148</v>
      </c>
      <c r="AA563" s="245" t="s">
        <v>148</v>
      </c>
      <c r="AB563" s="245" t="s">
        <v>148</v>
      </c>
      <c r="AC563" s="245" t="s">
        <v>148</v>
      </c>
      <c r="AT563" s="245" t="s">
        <v>142</v>
      </c>
    </row>
    <row r="564" spans="1:46" s="245" customFormat="1" ht="13.8" x14ac:dyDescent="0.25">
      <c r="A564" s="245">
        <v>427877</v>
      </c>
      <c r="B564" s="245" t="s">
        <v>157</v>
      </c>
      <c r="M564" s="245" t="s">
        <v>148</v>
      </c>
      <c r="N564" s="245" t="s">
        <v>152</v>
      </c>
      <c r="Y564" s="245" t="s">
        <v>152</v>
      </c>
      <c r="AD564" s="245" t="s">
        <v>150</v>
      </c>
      <c r="AF564" s="245" t="s">
        <v>148</v>
      </c>
      <c r="AG564" s="245" t="s">
        <v>150</v>
      </c>
      <c r="AH564" s="245" t="s">
        <v>148</v>
      </c>
      <c r="AT564" s="245" t="s">
        <v>157</v>
      </c>
    </row>
    <row r="565" spans="1:46" s="245" customFormat="1" ht="13.8" x14ac:dyDescent="0.25">
      <c r="A565" s="245">
        <v>427883</v>
      </c>
      <c r="B565" s="245" t="s">
        <v>157</v>
      </c>
      <c r="I565" s="245" t="s">
        <v>150</v>
      </c>
      <c r="N565" s="245" t="s">
        <v>150</v>
      </c>
      <c r="Q565" s="245" t="s">
        <v>152</v>
      </c>
      <c r="AA565" s="245" t="s">
        <v>148</v>
      </c>
      <c r="AD565" s="245" t="s">
        <v>150</v>
      </c>
      <c r="AF565" s="245" t="s">
        <v>150</v>
      </c>
      <c r="AT565" s="245" t="s">
        <v>157</v>
      </c>
    </row>
    <row r="566" spans="1:46" s="245" customFormat="1" ht="13.8" x14ac:dyDescent="0.25">
      <c r="A566" s="245">
        <v>427885</v>
      </c>
      <c r="B566" s="245" t="s">
        <v>157</v>
      </c>
      <c r="G566" s="245" t="s">
        <v>152</v>
      </c>
      <c r="P566" s="245" t="s">
        <v>152</v>
      </c>
      <c r="R566" s="245" t="s">
        <v>152</v>
      </c>
      <c r="AE566" s="245" t="s">
        <v>148</v>
      </c>
      <c r="AF566" s="245" t="s">
        <v>152</v>
      </c>
      <c r="AG566" s="245" t="s">
        <v>152</v>
      </c>
      <c r="AT566" s="245" t="s">
        <v>157</v>
      </c>
    </row>
    <row r="567" spans="1:46" s="245" customFormat="1" ht="13.8" x14ac:dyDescent="0.25">
      <c r="A567" s="245">
        <v>427896</v>
      </c>
      <c r="B567" s="245" t="s">
        <v>157</v>
      </c>
      <c r="P567" s="245" t="s">
        <v>150</v>
      </c>
      <c r="Q567" s="245" t="s">
        <v>150</v>
      </c>
      <c r="R567" s="245" t="s">
        <v>150</v>
      </c>
      <c r="V567" s="245" t="s">
        <v>150</v>
      </c>
      <c r="Z567" s="245" t="s">
        <v>152</v>
      </c>
      <c r="AC567" s="245" t="s">
        <v>148</v>
      </c>
      <c r="AE567" s="245" t="s">
        <v>148</v>
      </c>
      <c r="AF567" s="245" t="s">
        <v>148</v>
      </c>
      <c r="AG567" s="245" t="s">
        <v>150</v>
      </c>
      <c r="AH567" s="245" t="s">
        <v>150</v>
      </c>
      <c r="AT567" s="245" t="s">
        <v>157</v>
      </c>
    </row>
    <row r="568" spans="1:46" s="245" customFormat="1" ht="13.8" x14ac:dyDescent="0.25">
      <c r="A568" s="245">
        <v>427906</v>
      </c>
      <c r="B568" s="245" t="s">
        <v>682</v>
      </c>
      <c r="P568" s="245" t="s">
        <v>150</v>
      </c>
      <c r="Q568" s="245" t="s">
        <v>152</v>
      </c>
      <c r="V568" s="245" t="s">
        <v>148</v>
      </c>
      <c r="W568" s="245" t="s">
        <v>152</v>
      </c>
      <c r="Y568" s="245" t="s">
        <v>148</v>
      </c>
      <c r="Z568" s="245" t="s">
        <v>148</v>
      </c>
      <c r="AA568" s="245" t="s">
        <v>148</v>
      </c>
      <c r="AB568" s="245" t="s">
        <v>148</v>
      </c>
      <c r="AC568" s="245" t="s">
        <v>148</v>
      </c>
      <c r="AT568" s="245" t="s">
        <v>142</v>
      </c>
    </row>
    <row r="569" spans="1:46" s="245" customFormat="1" ht="13.8" x14ac:dyDescent="0.25">
      <c r="A569" s="245">
        <v>427914</v>
      </c>
      <c r="B569" s="245" t="s">
        <v>157</v>
      </c>
      <c r="AD569" s="245" t="s">
        <v>148</v>
      </c>
      <c r="AE569" s="245" t="s">
        <v>148</v>
      </c>
      <c r="AF569" s="245" t="s">
        <v>148</v>
      </c>
      <c r="AG569" s="245" t="s">
        <v>148</v>
      </c>
      <c r="AH569" s="245" t="s">
        <v>148</v>
      </c>
      <c r="AT569" s="245" t="s">
        <v>157</v>
      </c>
    </row>
    <row r="570" spans="1:46" s="245" customFormat="1" ht="13.8" x14ac:dyDescent="0.25">
      <c r="A570" s="245">
        <v>427915</v>
      </c>
      <c r="B570" s="245" t="s">
        <v>157</v>
      </c>
      <c r="J570" s="245" t="s">
        <v>150</v>
      </c>
      <c r="L570" s="245" t="s">
        <v>148</v>
      </c>
      <c r="Q570" s="245" t="s">
        <v>152</v>
      </c>
      <c r="R570" s="245" t="s">
        <v>152</v>
      </c>
      <c r="S570" s="245" t="s">
        <v>152</v>
      </c>
      <c r="T570" s="245" t="s">
        <v>152</v>
      </c>
      <c r="AD570" s="245" t="s">
        <v>148</v>
      </c>
      <c r="AE570" s="245" t="s">
        <v>148</v>
      </c>
      <c r="AF570" s="245" t="s">
        <v>150</v>
      </c>
      <c r="AG570" s="245" t="s">
        <v>148</v>
      </c>
      <c r="AH570" s="245" t="s">
        <v>148</v>
      </c>
      <c r="AT570" s="245" t="s">
        <v>157</v>
      </c>
    </row>
    <row r="571" spans="1:46" s="245" customFormat="1" ht="13.8" x14ac:dyDescent="0.25">
      <c r="A571" s="245">
        <v>427925</v>
      </c>
      <c r="B571" s="245" t="s">
        <v>682</v>
      </c>
      <c r="N571" s="245" t="s">
        <v>152</v>
      </c>
      <c r="W571" s="245" t="s">
        <v>152</v>
      </c>
      <c r="Y571" s="245" t="s">
        <v>148</v>
      </c>
      <c r="Z571" s="245" t="s">
        <v>148</v>
      </c>
      <c r="AA571" s="245" t="s">
        <v>148</v>
      </c>
      <c r="AB571" s="245" t="s">
        <v>148</v>
      </c>
      <c r="AC571" s="245" t="s">
        <v>148</v>
      </c>
      <c r="AT571" s="245" t="s">
        <v>142</v>
      </c>
    </row>
    <row r="572" spans="1:46" s="245" customFormat="1" ht="13.8" x14ac:dyDescent="0.25">
      <c r="A572" s="245">
        <v>427927</v>
      </c>
      <c r="B572" s="245" t="s">
        <v>157</v>
      </c>
      <c r="P572" s="245" t="s">
        <v>152</v>
      </c>
      <c r="R572" s="245" t="s">
        <v>152</v>
      </c>
      <c r="T572" s="245" t="s">
        <v>152</v>
      </c>
      <c r="W572" s="245" t="s">
        <v>152</v>
      </c>
      <c r="AD572" s="245" t="s">
        <v>148</v>
      </c>
      <c r="AE572" s="245" t="s">
        <v>148</v>
      </c>
      <c r="AF572" s="245" t="s">
        <v>148</v>
      </c>
      <c r="AG572" s="245" t="s">
        <v>148</v>
      </c>
      <c r="AH572" s="245" t="s">
        <v>148</v>
      </c>
      <c r="AT572" s="245" t="s">
        <v>682</v>
      </c>
    </row>
    <row r="573" spans="1:46" s="245" customFormat="1" ht="13.8" x14ac:dyDescent="0.25">
      <c r="A573" s="245">
        <v>427930</v>
      </c>
      <c r="B573" s="245" t="s">
        <v>157</v>
      </c>
      <c r="L573" s="245" t="s">
        <v>152</v>
      </c>
      <c r="R573" s="245" t="s">
        <v>152</v>
      </c>
      <c r="S573" s="245" t="s">
        <v>152</v>
      </c>
      <c r="Z573" s="245" t="s">
        <v>152</v>
      </c>
      <c r="AE573" s="245" t="s">
        <v>150</v>
      </c>
      <c r="AH573" s="245" t="s">
        <v>150</v>
      </c>
      <c r="AT573" s="245" t="s">
        <v>157</v>
      </c>
    </row>
    <row r="574" spans="1:46" s="245" customFormat="1" ht="13.8" x14ac:dyDescent="0.25">
      <c r="A574" s="245">
        <v>427932</v>
      </c>
      <c r="B574" s="245" t="s">
        <v>157</v>
      </c>
      <c r="Y574" s="245" t="s">
        <v>148</v>
      </c>
      <c r="Z574" s="245" t="s">
        <v>148</v>
      </c>
      <c r="AA574" s="245" t="s">
        <v>148</v>
      </c>
      <c r="AB574" s="245" t="s">
        <v>148</v>
      </c>
      <c r="AC574" s="245" t="s">
        <v>148</v>
      </c>
      <c r="AD574" s="245" t="s">
        <v>148</v>
      </c>
      <c r="AE574" s="245" t="s">
        <v>148</v>
      </c>
      <c r="AF574" s="245" t="s">
        <v>148</v>
      </c>
      <c r="AG574" s="245" t="s">
        <v>148</v>
      </c>
      <c r="AH574" s="245" t="s">
        <v>148</v>
      </c>
      <c r="AT574" s="245" t="s">
        <v>157</v>
      </c>
    </row>
    <row r="575" spans="1:46" s="245" customFormat="1" ht="13.8" x14ac:dyDescent="0.25">
      <c r="A575" s="245">
        <v>427946</v>
      </c>
      <c r="B575" s="245" t="s">
        <v>157</v>
      </c>
      <c r="D575" s="245" t="s">
        <v>152</v>
      </c>
      <c r="R575" s="245" t="s">
        <v>150</v>
      </c>
      <c r="V575" s="245" t="s">
        <v>152</v>
      </c>
      <c r="AA575" s="245" t="s">
        <v>152</v>
      </c>
      <c r="AC575" s="245" t="s">
        <v>152</v>
      </c>
      <c r="AF575" s="245" t="s">
        <v>152</v>
      </c>
      <c r="AT575" s="245" t="s">
        <v>157</v>
      </c>
    </row>
    <row r="576" spans="1:46" s="245" customFormat="1" ht="13.8" x14ac:dyDescent="0.25">
      <c r="A576" s="245">
        <v>427952</v>
      </c>
      <c r="B576" s="245" t="s">
        <v>157</v>
      </c>
      <c r="M576" s="245" t="s">
        <v>148</v>
      </c>
      <c r="V576" s="245" t="s">
        <v>150</v>
      </c>
      <c r="Y576" s="245" t="s">
        <v>150</v>
      </c>
      <c r="AA576" s="245" t="s">
        <v>150</v>
      </c>
      <c r="AC576" s="245" t="s">
        <v>150</v>
      </c>
      <c r="AD576" s="245" t="s">
        <v>148</v>
      </c>
      <c r="AE576" s="245" t="s">
        <v>148</v>
      </c>
      <c r="AF576" s="245" t="s">
        <v>148</v>
      </c>
      <c r="AG576" s="245" t="s">
        <v>148</v>
      </c>
      <c r="AH576" s="245" t="s">
        <v>148</v>
      </c>
      <c r="AT576" s="245" t="s">
        <v>157</v>
      </c>
    </row>
    <row r="577" spans="1:46" s="245" customFormat="1" ht="13.8" x14ac:dyDescent="0.25">
      <c r="A577" s="245">
        <v>427956</v>
      </c>
      <c r="B577" s="245" t="s">
        <v>157</v>
      </c>
      <c r="Q577" s="245" t="s">
        <v>152</v>
      </c>
      <c r="X577" s="245" t="s">
        <v>152</v>
      </c>
      <c r="Y577" s="245" t="s">
        <v>152</v>
      </c>
      <c r="AD577" s="245" t="s">
        <v>150</v>
      </c>
      <c r="AF577" s="245" t="s">
        <v>150</v>
      </c>
      <c r="AG577" s="245" t="s">
        <v>150</v>
      </c>
      <c r="AH577" s="245" t="s">
        <v>150</v>
      </c>
      <c r="AT577" s="245" t="s">
        <v>157</v>
      </c>
    </row>
    <row r="578" spans="1:46" s="245" customFormat="1" ht="13.8" x14ac:dyDescent="0.25">
      <c r="A578" s="245">
        <v>427963</v>
      </c>
      <c r="B578" s="245" t="s">
        <v>157</v>
      </c>
      <c r="L578" s="245" t="s">
        <v>152</v>
      </c>
      <c r="N578" s="245" t="s">
        <v>152</v>
      </c>
      <c r="AE578" s="245" t="s">
        <v>152</v>
      </c>
      <c r="AF578" s="245" t="s">
        <v>152</v>
      </c>
      <c r="AG578" s="245" t="s">
        <v>152</v>
      </c>
      <c r="AT578" s="245" t="s">
        <v>157</v>
      </c>
    </row>
    <row r="579" spans="1:46" s="245" customFormat="1" ht="13.8" x14ac:dyDescent="0.25">
      <c r="A579" s="245">
        <v>427975</v>
      </c>
      <c r="B579" s="245" t="s">
        <v>157</v>
      </c>
      <c r="R579" s="245" t="s">
        <v>150</v>
      </c>
      <c r="V579" s="245" t="s">
        <v>150</v>
      </c>
      <c r="Z579" s="245" t="s">
        <v>148</v>
      </c>
      <c r="AD579" s="245" t="s">
        <v>148</v>
      </c>
      <c r="AE579" s="245" t="s">
        <v>148</v>
      </c>
      <c r="AF579" s="245" t="s">
        <v>148</v>
      </c>
      <c r="AG579" s="245" t="s">
        <v>148</v>
      </c>
      <c r="AH579" s="245" t="s">
        <v>148</v>
      </c>
      <c r="AT579" s="245" t="s">
        <v>682</v>
      </c>
    </row>
    <row r="580" spans="1:46" s="245" customFormat="1" ht="13.8" x14ac:dyDescent="0.25">
      <c r="A580" s="245">
        <v>427978</v>
      </c>
      <c r="B580" s="245" t="s">
        <v>157</v>
      </c>
      <c r="L580" s="245" t="s">
        <v>150</v>
      </c>
      <c r="R580" s="245" t="s">
        <v>150</v>
      </c>
      <c r="Z580" s="245" t="s">
        <v>150</v>
      </c>
      <c r="AD580" s="245" t="s">
        <v>150</v>
      </c>
      <c r="AE580" s="245" t="s">
        <v>150</v>
      </c>
      <c r="AF580" s="245" t="s">
        <v>150</v>
      </c>
      <c r="AG580" s="245" t="s">
        <v>150</v>
      </c>
      <c r="AH580" s="245" t="s">
        <v>150</v>
      </c>
      <c r="AT580" s="245" t="s">
        <v>157</v>
      </c>
    </row>
    <row r="581" spans="1:46" s="245" customFormat="1" ht="13.8" x14ac:dyDescent="0.25">
      <c r="A581" s="245">
        <v>427997</v>
      </c>
      <c r="B581" s="245" t="s">
        <v>157</v>
      </c>
      <c r="P581" s="245" t="s">
        <v>152</v>
      </c>
      <c r="R581" s="245" t="s">
        <v>150</v>
      </c>
      <c r="Z581" s="245" t="s">
        <v>148</v>
      </c>
      <c r="AB581" s="245" t="s">
        <v>150</v>
      </c>
      <c r="AD581" s="245" t="s">
        <v>148</v>
      </c>
      <c r="AE581" s="245" t="s">
        <v>148</v>
      </c>
      <c r="AF581" s="245" t="s">
        <v>148</v>
      </c>
      <c r="AG581" s="245" t="s">
        <v>148</v>
      </c>
      <c r="AH581" s="245" t="s">
        <v>148</v>
      </c>
      <c r="AT581" s="245" t="s">
        <v>682</v>
      </c>
    </row>
    <row r="582" spans="1:46" s="245" customFormat="1" ht="13.8" x14ac:dyDescent="0.25">
      <c r="A582" s="245">
        <v>428009</v>
      </c>
      <c r="B582" s="245" t="s">
        <v>682</v>
      </c>
      <c r="L582" s="245" t="s">
        <v>150</v>
      </c>
      <c r="Q582" s="245" t="s">
        <v>152</v>
      </c>
      <c r="V582" s="245" t="s">
        <v>152</v>
      </c>
      <c r="Y582" s="245" t="s">
        <v>148</v>
      </c>
      <c r="Z582" s="245" t="s">
        <v>148</v>
      </c>
      <c r="AA582" s="245" t="s">
        <v>148</v>
      </c>
      <c r="AB582" s="245" t="s">
        <v>148</v>
      </c>
      <c r="AC582" s="245" t="s">
        <v>148</v>
      </c>
      <c r="AT582" s="245" t="s">
        <v>142</v>
      </c>
    </row>
    <row r="583" spans="1:46" s="245" customFormat="1" ht="13.8" x14ac:dyDescent="0.25">
      <c r="A583" s="245">
        <v>428019</v>
      </c>
      <c r="B583" s="245" t="s">
        <v>157</v>
      </c>
      <c r="L583" s="245" t="s">
        <v>152</v>
      </c>
      <c r="R583" s="245" t="s">
        <v>152</v>
      </c>
      <c r="V583" s="245" t="s">
        <v>152</v>
      </c>
      <c r="AD583" s="245" t="s">
        <v>150</v>
      </c>
      <c r="AE583" s="245" t="s">
        <v>148</v>
      </c>
      <c r="AF583" s="245" t="s">
        <v>150</v>
      </c>
      <c r="AT583" s="245" t="s">
        <v>157</v>
      </c>
    </row>
    <row r="584" spans="1:46" s="245" customFormat="1" ht="13.8" x14ac:dyDescent="0.25">
      <c r="A584" s="245">
        <v>428025</v>
      </c>
      <c r="B584" s="245" t="s">
        <v>682</v>
      </c>
      <c r="Q584" s="245" t="s">
        <v>152</v>
      </c>
      <c r="R584" s="245" t="s">
        <v>152</v>
      </c>
      <c r="S584" s="245" t="s">
        <v>152</v>
      </c>
      <c r="V584" s="245" t="s">
        <v>152</v>
      </c>
      <c r="Y584" s="245" t="s">
        <v>148</v>
      </c>
      <c r="Z584" s="245" t="s">
        <v>148</v>
      </c>
      <c r="AA584" s="245" t="s">
        <v>148</v>
      </c>
      <c r="AB584" s="245" t="s">
        <v>148</v>
      </c>
      <c r="AC584" s="245" t="s">
        <v>148</v>
      </c>
      <c r="AT584" s="245" t="s">
        <v>142</v>
      </c>
    </row>
    <row r="585" spans="1:46" s="245" customFormat="1" ht="13.8" x14ac:dyDescent="0.25">
      <c r="A585" s="245">
        <v>428027</v>
      </c>
      <c r="B585" s="245" t="s">
        <v>157</v>
      </c>
      <c r="T585" s="245" t="s">
        <v>148</v>
      </c>
      <c r="U585" s="245" t="s">
        <v>148</v>
      </c>
      <c r="V585" s="245" t="s">
        <v>148</v>
      </c>
      <c r="Y585" s="245" t="s">
        <v>148</v>
      </c>
      <c r="Z585" s="245" t="s">
        <v>148</v>
      </c>
      <c r="AA585" s="245" t="s">
        <v>148</v>
      </c>
      <c r="AB585" s="245" t="s">
        <v>148</v>
      </c>
      <c r="AC585" s="245" t="s">
        <v>148</v>
      </c>
      <c r="AD585" s="245" t="s">
        <v>148</v>
      </c>
      <c r="AE585" s="245" t="s">
        <v>148</v>
      </c>
      <c r="AF585" s="245" t="s">
        <v>148</v>
      </c>
      <c r="AG585" s="245" t="s">
        <v>148</v>
      </c>
      <c r="AH585" s="245" t="s">
        <v>148</v>
      </c>
      <c r="AT585" s="245" t="s">
        <v>157</v>
      </c>
    </row>
    <row r="586" spans="1:46" s="245" customFormat="1" ht="13.8" x14ac:dyDescent="0.25">
      <c r="A586" s="245">
        <v>428035</v>
      </c>
      <c r="B586" s="245" t="s">
        <v>682</v>
      </c>
      <c r="T586" s="245" t="s">
        <v>150</v>
      </c>
      <c r="V586" s="245" t="s">
        <v>152</v>
      </c>
      <c r="W586" s="245" t="s">
        <v>152</v>
      </c>
      <c r="Y586" s="245" t="s">
        <v>148</v>
      </c>
      <c r="Z586" s="245" t="s">
        <v>148</v>
      </c>
      <c r="AA586" s="245" t="s">
        <v>148</v>
      </c>
      <c r="AB586" s="245" t="s">
        <v>148</v>
      </c>
      <c r="AC586" s="245" t="s">
        <v>148</v>
      </c>
      <c r="AT586" s="245" t="s">
        <v>142</v>
      </c>
    </row>
    <row r="587" spans="1:46" s="245" customFormat="1" ht="13.8" x14ac:dyDescent="0.25">
      <c r="A587" s="245">
        <v>428041</v>
      </c>
      <c r="B587" s="245" t="s">
        <v>157</v>
      </c>
      <c r="V587" s="245" t="s">
        <v>150</v>
      </c>
      <c r="AD587" s="245" t="s">
        <v>148</v>
      </c>
      <c r="AE587" s="245" t="s">
        <v>148</v>
      </c>
      <c r="AF587" s="245" t="s">
        <v>148</v>
      </c>
      <c r="AG587" s="245" t="s">
        <v>148</v>
      </c>
      <c r="AH587" s="245" t="s">
        <v>148</v>
      </c>
      <c r="AT587" s="245" t="s">
        <v>682</v>
      </c>
    </row>
    <row r="588" spans="1:46" s="245" customFormat="1" ht="13.8" x14ac:dyDescent="0.25">
      <c r="A588" s="245">
        <v>428043</v>
      </c>
      <c r="B588" s="245" t="s">
        <v>682</v>
      </c>
      <c r="O588" s="245" t="s">
        <v>152</v>
      </c>
      <c r="R588" s="245" t="s">
        <v>152</v>
      </c>
      <c r="U588" s="245" t="s">
        <v>152</v>
      </c>
      <c r="W588" s="245" t="s">
        <v>150</v>
      </c>
      <c r="Z588" s="245" t="s">
        <v>148</v>
      </c>
      <c r="AA588" s="245" t="s">
        <v>148</v>
      </c>
      <c r="AB588" s="245" t="s">
        <v>148</v>
      </c>
      <c r="AC588" s="245" t="s">
        <v>148</v>
      </c>
      <c r="AT588" s="245" t="s">
        <v>142</v>
      </c>
    </row>
    <row r="589" spans="1:46" s="245" customFormat="1" ht="13.8" x14ac:dyDescent="0.25">
      <c r="A589" s="245">
        <v>428044</v>
      </c>
      <c r="B589" s="245" t="s">
        <v>682</v>
      </c>
      <c r="D589" s="245" t="s">
        <v>152</v>
      </c>
      <c r="Y589" s="245" t="s">
        <v>148</v>
      </c>
      <c r="Z589" s="245" t="s">
        <v>148</v>
      </c>
      <c r="AA589" s="245" t="s">
        <v>148</v>
      </c>
      <c r="AB589" s="245" t="s">
        <v>148</v>
      </c>
      <c r="AC589" s="245" t="s">
        <v>148</v>
      </c>
      <c r="AT589" s="245" t="s">
        <v>142</v>
      </c>
    </row>
    <row r="590" spans="1:46" s="245" customFormat="1" ht="13.8" x14ac:dyDescent="0.25">
      <c r="A590" s="245">
        <v>428046</v>
      </c>
      <c r="B590" s="245" t="s">
        <v>157</v>
      </c>
      <c r="R590" s="245" t="s">
        <v>152</v>
      </c>
      <c r="S590" s="245" t="s">
        <v>152</v>
      </c>
      <c r="V590" s="245" t="s">
        <v>150</v>
      </c>
      <c r="W590" s="245" t="s">
        <v>150</v>
      </c>
      <c r="Y590" s="245" t="s">
        <v>150</v>
      </c>
      <c r="Z590" s="245" t="s">
        <v>150</v>
      </c>
      <c r="AA590" s="245" t="s">
        <v>150</v>
      </c>
      <c r="AD590" s="245" t="s">
        <v>148</v>
      </c>
      <c r="AE590" s="245" t="s">
        <v>148</v>
      </c>
      <c r="AF590" s="245" t="s">
        <v>148</v>
      </c>
      <c r="AG590" s="245" t="s">
        <v>148</v>
      </c>
      <c r="AH590" s="245" t="s">
        <v>148</v>
      </c>
      <c r="AT590" s="245" t="s">
        <v>682</v>
      </c>
    </row>
    <row r="591" spans="1:46" s="245" customFormat="1" ht="13.8" x14ac:dyDescent="0.25">
      <c r="A591" s="245">
        <v>428051</v>
      </c>
      <c r="B591" s="245" t="s">
        <v>157</v>
      </c>
      <c r="P591" s="245" t="s">
        <v>152</v>
      </c>
      <c r="V591" s="245" t="s">
        <v>150</v>
      </c>
      <c r="W591" s="245" t="s">
        <v>150</v>
      </c>
      <c r="Y591" s="245" t="s">
        <v>150</v>
      </c>
      <c r="Z591" s="245" t="s">
        <v>150</v>
      </c>
      <c r="AD591" s="245" t="s">
        <v>148</v>
      </c>
      <c r="AE591" s="245" t="s">
        <v>148</v>
      </c>
      <c r="AF591" s="245" t="s">
        <v>148</v>
      </c>
      <c r="AG591" s="245" t="s">
        <v>148</v>
      </c>
      <c r="AH591" s="245" t="s">
        <v>148</v>
      </c>
      <c r="AT591" s="245" t="s">
        <v>682</v>
      </c>
    </row>
    <row r="592" spans="1:46" s="245" customFormat="1" ht="13.8" x14ac:dyDescent="0.25">
      <c r="A592" s="245">
        <v>428052</v>
      </c>
      <c r="B592" s="245" t="s">
        <v>157</v>
      </c>
      <c r="J592" s="245" t="s">
        <v>150</v>
      </c>
      <c r="Q592" s="245" t="s">
        <v>152</v>
      </c>
      <c r="V592" s="245" t="s">
        <v>152</v>
      </c>
      <c r="Y592" s="245" t="s">
        <v>150</v>
      </c>
      <c r="AA592" s="245" t="s">
        <v>150</v>
      </c>
      <c r="AD592" s="245" t="s">
        <v>150</v>
      </c>
      <c r="AE592" s="245" t="s">
        <v>148</v>
      </c>
      <c r="AF592" s="245" t="s">
        <v>150</v>
      </c>
      <c r="AG592" s="245" t="s">
        <v>148</v>
      </c>
      <c r="AH592" s="245" t="s">
        <v>148</v>
      </c>
      <c r="AT592" s="245" t="s">
        <v>157</v>
      </c>
    </row>
    <row r="593" spans="1:46" s="245" customFormat="1" ht="13.8" x14ac:dyDescent="0.25">
      <c r="A593" s="245">
        <v>428053</v>
      </c>
      <c r="B593" s="245" t="s">
        <v>157</v>
      </c>
      <c r="AD593" s="245" t="s">
        <v>148</v>
      </c>
      <c r="AE593" s="245" t="s">
        <v>148</v>
      </c>
      <c r="AF593" s="245" t="s">
        <v>148</v>
      </c>
      <c r="AG593" s="245" t="s">
        <v>148</v>
      </c>
      <c r="AH593" s="245" t="s">
        <v>148</v>
      </c>
      <c r="AT593" s="245" t="s">
        <v>682</v>
      </c>
    </row>
    <row r="594" spans="1:46" s="245" customFormat="1" ht="13.8" x14ac:dyDescent="0.25">
      <c r="A594" s="245">
        <v>428056</v>
      </c>
      <c r="B594" s="245" t="s">
        <v>682</v>
      </c>
      <c r="M594" s="245" t="s">
        <v>148</v>
      </c>
      <c r="V594" s="245" t="s">
        <v>148</v>
      </c>
      <c r="W594" s="245" t="s">
        <v>148</v>
      </c>
      <c r="Y594" s="245" t="s">
        <v>148</v>
      </c>
      <c r="Z594" s="245" t="s">
        <v>148</v>
      </c>
      <c r="AA594" s="245" t="s">
        <v>148</v>
      </c>
      <c r="AB594" s="245" t="s">
        <v>148</v>
      </c>
      <c r="AC594" s="245" t="s">
        <v>148</v>
      </c>
      <c r="AT594" s="245" t="s">
        <v>142</v>
      </c>
    </row>
    <row r="595" spans="1:46" s="245" customFormat="1" ht="13.8" x14ac:dyDescent="0.25">
      <c r="A595" s="245">
        <v>428059</v>
      </c>
      <c r="B595" s="245" t="s">
        <v>157</v>
      </c>
      <c r="N595" s="245" t="s">
        <v>152</v>
      </c>
      <c r="R595" s="245" t="s">
        <v>152</v>
      </c>
      <c r="AD595" s="245" t="s">
        <v>148</v>
      </c>
      <c r="AE595" s="245" t="s">
        <v>148</v>
      </c>
      <c r="AF595" s="245" t="s">
        <v>148</v>
      </c>
      <c r="AG595" s="245" t="s">
        <v>148</v>
      </c>
      <c r="AH595" s="245" t="s">
        <v>148</v>
      </c>
      <c r="AT595" s="245" t="s">
        <v>682</v>
      </c>
    </row>
    <row r="596" spans="1:46" s="245" customFormat="1" ht="13.8" x14ac:dyDescent="0.25">
      <c r="A596" s="245">
        <v>428060</v>
      </c>
      <c r="B596" s="245" t="s">
        <v>682</v>
      </c>
      <c r="L596" s="245" t="s">
        <v>150</v>
      </c>
      <c r="R596" s="245" t="s">
        <v>150</v>
      </c>
      <c r="T596" s="245" t="s">
        <v>148</v>
      </c>
      <c r="V596" s="245" t="s">
        <v>148</v>
      </c>
      <c r="Y596" s="245" t="s">
        <v>148</v>
      </c>
      <c r="Z596" s="245" t="s">
        <v>148</v>
      </c>
      <c r="AA596" s="245" t="s">
        <v>148</v>
      </c>
      <c r="AB596" s="245" t="s">
        <v>148</v>
      </c>
      <c r="AC596" s="245" t="s">
        <v>148</v>
      </c>
      <c r="AT596" s="245" t="s">
        <v>142</v>
      </c>
    </row>
    <row r="597" spans="1:46" s="245" customFormat="1" ht="13.8" x14ac:dyDescent="0.25">
      <c r="A597" s="245">
        <v>428064</v>
      </c>
      <c r="B597" s="245" t="s">
        <v>157</v>
      </c>
      <c r="S597" s="245" t="s">
        <v>152</v>
      </c>
      <c r="W597" s="245" t="s">
        <v>150</v>
      </c>
      <c r="X597" s="245" t="s">
        <v>150</v>
      </c>
      <c r="Y597" s="245" t="s">
        <v>150</v>
      </c>
      <c r="Z597" s="245" t="s">
        <v>150</v>
      </c>
      <c r="AD597" s="245" t="s">
        <v>148</v>
      </c>
      <c r="AE597" s="245" t="s">
        <v>148</v>
      </c>
      <c r="AF597" s="245" t="s">
        <v>148</v>
      </c>
      <c r="AG597" s="245" t="s">
        <v>148</v>
      </c>
      <c r="AH597" s="245" t="s">
        <v>148</v>
      </c>
      <c r="AT597" s="245" t="s">
        <v>682</v>
      </c>
    </row>
    <row r="598" spans="1:46" s="245" customFormat="1" ht="13.8" x14ac:dyDescent="0.25">
      <c r="A598" s="245">
        <v>428067</v>
      </c>
      <c r="B598" s="245" t="s">
        <v>157</v>
      </c>
      <c r="V598" s="245" t="s">
        <v>150</v>
      </c>
      <c r="AD598" s="245" t="s">
        <v>148</v>
      </c>
      <c r="AE598" s="245" t="s">
        <v>148</v>
      </c>
      <c r="AF598" s="245" t="s">
        <v>148</v>
      </c>
      <c r="AG598" s="245" t="s">
        <v>148</v>
      </c>
      <c r="AH598" s="245" t="s">
        <v>148</v>
      </c>
      <c r="AT598" s="245" t="s">
        <v>682</v>
      </c>
    </row>
    <row r="599" spans="1:46" s="245" customFormat="1" ht="13.8" x14ac:dyDescent="0.25">
      <c r="A599" s="245">
        <v>428069</v>
      </c>
      <c r="B599" s="245" t="s">
        <v>157</v>
      </c>
      <c r="V599" s="245" t="s">
        <v>150</v>
      </c>
      <c r="W599" s="245" t="s">
        <v>150</v>
      </c>
      <c r="Y599" s="245" t="s">
        <v>150</v>
      </c>
      <c r="AD599" s="245" t="s">
        <v>148</v>
      </c>
      <c r="AE599" s="245" t="s">
        <v>148</v>
      </c>
      <c r="AF599" s="245" t="s">
        <v>148</v>
      </c>
      <c r="AG599" s="245" t="s">
        <v>148</v>
      </c>
      <c r="AH599" s="245" t="s">
        <v>148</v>
      </c>
      <c r="AT599" s="245" t="s">
        <v>682</v>
      </c>
    </row>
    <row r="600" spans="1:46" s="245" customFormat="1" ht="13.8" x14ac:dyDescent="0.25">
      <c r="A600" s="245">
        <v>428076</v>
      </c>
      <c r="B600" s="245" t="s">
        <v>157</v>
      </c>
      <c r="W600" s="245" t="s">
        <v>150</v>
      </c>
      <c r="AD600" s="245" t="s">
        <v>148</v>
      </c>
      <c r="AE600" s="245" t="s">
        <v>148</v>
      </c>
      <c r="AF600" s="245" t="s">
        <v>148</v>
      </c>
      <c r="AG600" s="245" t="s">
        <v>148</v>
      </c>
      <c r="AH600" s="245" t="s">
        <v>148</v>
      </c>
      <c r="AT600" s="245" t="s">
        <v>157</v>
      </c>
    </row>
    <row r="601" spans="1:46" s="245" customFormat="1" ht="13.8" x14ac:dyDescent="0.25">
      <c r="A601" s="245">
        <v>428077</v>
      </c>
      <c r="B601" s="245" t="s">
        <v>682</v>
      </c>
      <c r="Q601" s="245" t="s">
        <v>148</v>
      </c>
      <c r="Y601" s="245" t="s">
        <v>148</v>
      </c>
      <c r="Z601" s="245" t="s">
        <v>148</v>
      </c>
      <c r="AA601" s="245" t="s">
        <v>148</v>
      </c>
      <c r="AB601" s="245" t="s">
        <v>148</v>
      </c>
      <c r="AC601" s="245" t="s">
        <v>148</v>
      </c>
      <c r="AT601" s="245" t="s">
        <v>142</v>
      </c>
    </row>
    <row r="602" spans="1:46" s="245" customFormat="1" ht="13.8" x14ac:dyDescent="0.25">
      <c r="A602" s="245">
        <v>428084</v>
      </c>
      <c r="B602" s="245" t="s">
        <v>682</v>
      </c>
      <c r="Q602" s="245" t="s">
        <v>152</v>
      </c>
      <c r="Y602" s="245" t="s">
        <v>148</v>
      </c>
      <c r="Z602" s="245" t="s">
        <v>148</v>
      </c>
      <c r="AA602" s="245" t="s">
        <v>148</v>
      </c>
      <c r="AB602" s="245" t="s">
        <v>148</v>
      </c>
      <c r="AC602" s="245" t="s">
        <v>148</v>
      </c>
      <c r="AT602" s="245" t="s">
        <v>142</v>
      </c>
    </row>
    <row r="603" spans="1:46" s="245" customFormat="1" ht="13.8" x14ac:dyDescent="0.25">
      <c r="A603" s="245">
        <v>428093</v>
      </c>
      <c r="B603" s="245" t="s">
        <v>682</v>
      </c>
      <c r="N603" s="245" t="s">
        <v>152</v>
      </c>
      <c r="V603" s="245" t="s">
        <v>148</v>
      </c>
      <c r="W603" s="245" t="s">
        <v>148</v>
      </c>
      <c r="Y603" s="245" t="s">
        <v>148</v>
      </c>
      <c r="Z603" s="245" t="s">
        <v>148</v>
      </c>
      <c r="AA603" s="245" t="s">
        <v>148</v>
      </c>
      <c r="AB603" s="245" t="s">
        <v>148</v>
      </c>
      <c r="AC603" s="245" t="s">
        <v>148</v>
      </c>
      <c r="AT603" s="245" t="s">
        <v>142</v>
      </c>
    </row>
    <row r="604" spans="1:46" s="245" customFormat="1" ht="13.8" x14ac:dyDescent="0.25">
      <c r="A604" s="245">
        <v>428095</v>
      </c>
      <c r="B604" s="245" t="s">
        <v>157</v>
      </c>
      <c r="H604" s="245" t="s">
        <v>152</v>
      </c>
      <c r="P604" s="245" t="s">
        <v>152</v>
      </c>
      <c r="W604" s="245" t="s">
        <v>150</v>
      </c>
      <c r="X604" s="245" t="s">
        <v>150</v>
      </c>
      <c r="AD604" s="245" t="s">
        <v>148</v>
      </c>
      <c r="AE604" s="245" t="s">
        <v>148</v>
      </c>
      <c r="AF604" s="245" t="s">
        <v>148</v>
      </c>
      <c r="AG604" s="245" t="s">
        <v>148</v>
      </c>
      <c r="AH604" s="245" t="s">
        <v>148</v>
      </c>
      <c r="AT604" s="245" t="s">
        <v>682</v>
      </c>
    </row>
    <row r="605" spans="1:46" s="245" customFormat="1" ht="13.8" x14ac:dyDescent="0.25">
      <c r="A605" s="245">
        <v>428096</v>
      </c>
      <c r="B605" s="245" t="s">
        <v>682</v>
      </c>
      <c r="N605" s="245" t="s">
        <v>150</v>
      </c>
      <c r="Y605" s="245" t="s">
        <v>148</v>
      </c>
      <c r="Z605" s="245" t="s">
        <v>148</v>
      </c>
      <c r="AA605" s="245" t="s">
        <v>148</v>
      </c>
      <c r="AB605" s="245" t="s">
        <v>148</v>
      </c>
      <c r="AC605" s="245" t="s">
        <v>148</v>
      </c>
      <c r="AT605" s="245" t="s">
        <v>142</v>
      </c>
    </row>
    <row r="606" spans="1:46" s="245" customFormat="1" ht="13.8" x14ac:dyDescent="0.25">
      <c r="A606" s="245">
        <v>428097</v>
      </c>
      <c r="B606" s="245" t="s">
        <v>157</v>
      </c>
      <c r="G606" s="245" t="s">
        <v>148</v>
      </c>
      <c r="W606" s="245" t="s">
        <v>152</v>
      </c>
      <c r="AD606" s="245" t="s">
        <v>148</v>
      </c>
      <c r="AE606" s="245" t="s">
        <v>148</v>
      </c>
      <c r="AF606" s="245" t="s">
        <v>148</v>
      </c>
      <c r="AG606" s="245" t="s">
        <v>148</v>
      </c>
      <c r="AH606" s="245" t="s">
        <v>148</v>
      </c>
      <c r="AT606" s="245" t="s">
        <v>682</v>
      </c>
    </row>
    <row r="607" spans="1:46" s="245" customFormat="1" ht="13.8" x14ac:dyDescent="0.25">
      <c r="A607" s="245">
        <v>428098</v>
      </c>
      <c r="B607" s="245" t="s">
        <v>682</v>
      </c>
      <c r="Q607" s="245" t="s">
        <v>152</v>
      </c>
      <c r="R607" s="245" t="s">
        <v>152</v>
      </c>
      <c r="T607" s="245" t="s">
        <v>152</v>
      </c>
      <c r="V607" s="245" t="s">
        <v>152</v>
      </c>
      <c r="Y607" s="245" t="s">
        <v>148</v>
      </c>
      <c r="Z607" s="245" t="s">
        <v>148</v>
      </c>
      <c r="AA607" s="245" t="s">
        <v>148</v>
      </c>
      <c r="AB607" s="245" t="s">
        <v>148</v>
      </c>
      <c r="AC607" s="245" t="s">
        <v>148</v>
      </c>
      <c r="AT607" s="245" t="s">
        <v>142</v>
      </c>
    </row>
    <row r="608" spans="1:46" s="245" customFormat="1" ht="13.8" x14ac:dyDescent="0.25">
      <c r="A608" s="245">
        <v>428099</v>
      </c>
      <c r="B608" s="245" t="s">
        <v>157</v>
      </c>
      <c r="V608" s="245" t="s">
        <v>152</v>
      </c>
      <c r="W608" s="245" t="s">
        <v>152</v>
      </c>
      <c r="AD608" s="245" t="s">
        <v>148</v>
      </c>
      <c r="AE608" s="245" t="s">
        <v>148</v>
      </c>
      <c r="AF608" s="245" t="s">
        <v>148</v>
      </c>
      <c r="AG608" s="245" t="s">
        <v>148</v>
      </c>
      <c r="AH608" s="245" t="s">
        <v>148</v>
      </c>
      <c r="AT608" s="245" t="s">
        <v>682</v>
      </c>
    </row>
    <row r="609" spans="1:46" s="245" customFormat="1" ht="13.8" x14ac:dyDescent="0.25">
      <c r="A609" s="245">
        <v>428102</v>
      </c>
      <c r="B609" s="245" t="s">
        <v>157</v>
      </c>
      <c r="Y609" s="245" t="s">
        <v>150</v>
      </c>
      <c r="AD609" s="245" t="s">
        <v>148</v>
      </c>
      <c r="AE609" s="245" t="s">
        <v>148</v>
      </c>
      <c r="AF609" s="245" t="s">
        <v>148</v>
      </c>
      <c r="AG609" s="245" t="s">
        <v>148</v>
      </c>
      <c r="AH609" s="245" t="s">
        <v>148</v>
      </c>
      <c r="AT609" s="245" t="s">
        <v>682</v>
      </c>
    </row>
    <row r="610" spans="1:46" s="245" customFormat="1" ht="13.8" x14ac:dyDescent="0.25">
      <c r="A610" s="245">
        <v>428103</v>
      </c>
      <c r="B610" s="245" t="s">
        <v>157</v>
      </c>
      <c r="W610" s="245" t="s">
        <v>152</v>
      </c>
      <c r="AD610" s="245" t="s">
        <v>148</v>
      </c>
      <c r="AE610" s="245" t="s">
        <v>148</v>
      </c>
      <c r="AF610" s="245" t="s">
        <v>148</v>
      </c>
      <c r="AG610" s="245" t="s">
        <v>148</v>
      </c>
      <c r="AH610" s="245" t="s">
        <v>148</v>
      </c>
      <c r="AT610" s="245" t="s">
        <v>682</v>
      </c>
    </row>
    <row r="611" spans="1:46" s="245" customFormat="1" ht="13.8" x14ac:dyDescent="0.25">
      <c r="A611" s="245">
        <v>428104</v>
      </c>
      <c r="B611" s="245" t="s">
        <v>157</v>
      </c>
      <c r="M611" s="245" t="s">
        <v>150</v>
      </c>
      <c r="AD611" s="245" t="s">
        <v>148</v>
      </c>
      <c r="AE611" s="245" t="s">
        <v>148</v>
      </c>
      <c r="AF611" s="245" t="s">
        <v>148</v>
      </c>
      <c r="AG611" s="245" t="s">
        <v>148</v>
      </c>
      <c r="AH611" s="245" t="s">
        <v>148</v>
      </c>
      <c r="AT611" s="245" t="s">
        <v>682</v>
      </c>
    </row>
    <row r="612" spans="1:46" s="245" customFormat="1" ht="13.8" x14ac:dyDescent="0.25">
      <c r="A612" s="245">
        <v>428107</v>
      </c>
      <c r="B612" s="245" t="s">
        <v>157</v>
      </c>
      <c r="L612" s="245" t="s">
        <v>152</v>
      </c>
      <c r="R612" s="245" t="s">
        <v>152</v>
      </c>
      <c r="AD612" s="245" t="s">
        <v>148</v>
      </c>
      <c r="AE612" s="245" t="s">
        <v>148</v>
      </c>
      <c r="AF612" s="245" t="s">
        <v>148</v>
      </c>
      <c r="AG612" s="245" t="s">
        <v>148</v>
      </c>
      <c r="AH612" s="245" t="s">
        <v>148</v>
      </c>
      <c r="AT612" s="245" t="s">
        <v>682</v>
      </c>
    </row>
    <row r="613" spans="1:46" s="245" customFormat="1" ht="13.8" x14ac:dyDescent="0.25">
      <c r="A613" s="245">
        <v>428109</v>
      </c>
      <c r="B613" s="245" t="s">
        <v>157</v>
      </c>
      <c r="AC613" s="245" t="s">
        <v>148</v>
      </c>
      <c r="AD613" s="245" t="s">
        <v>148</v>
      </c>
      <c r="AE613" s="245" t="s">
        <v>148</v>
      </c>
      <c r="AF613" s="245" t="s">
        <v>148</v>
      </c>
      <c r="AG613" s="245" t="s">
        <v>148</v>
      </c>
      <c r="AH613" s="245" t="s">
        <v>148</v>
      </c>
      <c r="AT613" s="245" t="s">
        <v>682</v>
      </c>
    </row>
    <row r="614" spans="1:46" s="245" customFormat="1" ht="13.8" x14ac:dyDescent="0.25">
      <c r="A614" s="245">
        <v>428111</v>
      </c>
      <c r="B614" s="245" t="s">
        <v>682</v>
      </c>
      <c r="P614" s="245" t="s">
        <v>152</v>
      </c>
      <c r="Q614" s="245" t="s">
        <v>150</v>
      </c>
      <c r="W614" s="245" t="s">
        <v>152</v>
      </c>
      <c r="Y614" s="245" t="s">
        <v>148</v>
      </c>
      <c r="Z614" s="245" t="s">
        <v>148</v>
      </c>
      <c r="AA614" s="245" t="s">
        <v>148</v>
      </c>
      <c r="AB614" s="245" t="s">
        <v>148</v>
      </c>
      <c r="AC614" s="245" t="s">
        <v>148</v>
      </c>
      <c r="AT614" s="245" t="s">
        <v>142</v>
      </c>
    </row>
    <row r="615" spans="1:46" s="245" customFormat="1" ht="13.8" x14ac:dyDescent="0.25">
      <c r="A615" s="245">
        <v>428126</v>
      </c>
      <c r="B615" s="245" t="s">
        <v>157</v>
      </c>
      <c r="AD615" s="245" t="s">
        <v>148</v>
      </c>
      <c r="AE615" s="245" t="s">
        <v>148</v>
      </c>
      <c r="AF615" s="245" t="s">
        <v>148</v>
      </c>
      <c r="AG615" s="245" t="s">
        <v>148</v>
      </c>
      <c r="AH615" s="245" t="s">
        <v>148</v>
      </c>
      <c r="AT615" s="245" t="s">
        <v>682</v>
      </c>
    </row>
    <row r="616" spans="1:46" s="245" customFormat="1" ht="13.8" x14ac:dyDescent="0.25">
      <c r="A616" s="245">
        <v>428128</v>
      </c>
      <c r="B616" s="245" t="s">
        <v>682</v>
      </c>
      <c r="L616" s="245" t="s">
        <v>148</v>
      </c>
      <c r="R616" s="245" t="s">
        <v>148</v>
      </c>
      <c r="W616" s="245" t="s">
        <v>150</v>
      </c>
      <c r="Y616" s="245" t="s">
        <v>148</v>
      </c>
      <c r="Z616" s="245" t="s">
        <v>148</v>
      </c>
      <c r="AA616" s="245" t="s">
        <v>148</v>
      </c>
      <c r="AB616" s="245" t="s">
        <v>148</v>
      </c>
      <c r="AC616" s="245" t="s">
        <v>148</v>
      </c>
      <c r="AT616" s="245" t="s">
        <v>142</v>
      </c>
    </row>
    <row r="617" spans="1:46" s="245" customFormat="1" ht="13.8" x14ac:dyDescent="0.25">
      <c r="A617" s="245">
        <v>428135</v>
      </c>
      <c r="B617" s="245" t="s">
        <v>157</v>
      </c>
      <c r="V617" s="245" t="s">
        <v>152</v>
      </c>
      <c r="Z617" s="245" t="s">
        <v>148</v>
      </c>
      <c r="AC617" s="245" t="s">
        <v>148</v>
      </c>
      <c r="AD617" s="245" t="s">
        <v>150</v>
      </c>
      <c r="AE617" s="245" t="s">
        <v>148</v>
      </c>
      <c r="AF617" s="245" t="s">
        <v>148</v>
      </c>
      <c r="AH617" s="245" t="s">
        <v>150</v>
      </c>
      <c r="AT617" s="245" t="s">
        <v>157</v>
      </c>
    </row>
    <row r="618" spans="1:46" s="245" customFormat="1" ht="13.8" x14ac:dyDescent="0.25">
      <c r="A618" s="245">
        <v>428137</v>
      </c>
      <c r="B618" s="245" t="s">
        <v>157</v>
      </c>
      <c r="AD618" s="245" t="s">
        <v>148</v>
      </c>
      <c r="AE618" s="245" t="s">
        <v>148</v>
      </c>
      <c r="AF618" s="245" t="s">
        <v>148</v>
      </c>
      <c r="AG618" s="245" t="s">
        <v>148</v>
      </c>
      <c r="AH618" s="245" t="s">
        <v>148</v>
      </c>
      <c r="AT618" s="245" t="s">
        <v>682</v>
      </c>
    </row>
    <row r="619" spans="1:46" s="245" customFormat="1" ht="13.8" x14ac:dyDescent="0.25">
      <c r="A619" s="245">
        <v>428140</v>
      </c>
      <c r="B619" s="245" t="s">
        <v>157</v>
      </c>
      <c r="AA619" s="245" t="s">
        <v>148</v>
      </c>
      <c r="AB619" s="245" t="s">
        <v>148</v>
      </c>
      <c r="AC619" s="245" t="s">
        <v>148</v>
      </c>
      <c r="AD619" s="245" t="s">
        <v>148</v>
      </c>
      <c r="AE619" s="245" t="s">
        <v>148</v>
      </c>
      <c r="AF619" s="245" t="s">
        <v>148</v>
      </c>
      <c r="AG619" s="245" t="s">
        <v>148</v>
      </c>
      <c r="AH619" s="245" t="s">
        <v>148</v>
      </c>
      <c r="AT619" s="245" t="s">
        <v>682</v>
      </c>
    </row>
    <row r="620" spans="1:46" s="245" customFormat="1" ht="13.8" x14ac:dyDescent="0.25">
      <c r="A620" s="245">
        <v>428146</v>
      </c>
      <c r="B620" s="245" t="s">
        <v>682</v>
      </c>
      <c r="L620" s="245" t="s">
        <v>152</v>
      </c>
      <c r="O620" s="245" t="s">
        <v>152</v>
      </c>
      <c r="P620" s="245" t="s">
        <v>148</v>
      </c>
      <c r="V620" s="245" t="s">
        <v>148</v>
      </c>
      <c r="Y620" s="245" t="s">
        <v>148</v>
      </c>
      <c r="Z620" s="245" t="s">
        <v>148</v>
      </c>
      <c r="AA620" s="245" t="s">
        <v>148</v>
      </c>
      <c r="AB620" s="245" t="s">
        <v>148</v>
      </c>
      <c r="AC620" s="245" t="s">
        <v>148</v>
      </c>
      <c r="AT620" s="245" t="s">
        <v>142</v>
      </c>
    </row>
    <row r="621" spans="1:46" s="245" customFormat="1" ht="13.8" x14ac:dyDescent="0.25">
      <c r="A621" s="245">
        <v>428157</v>
      </c>
      <c r="B621" s="245" t="s">
        <v>157</v>
      </c>
      <c r="AD621" s="245" t="s">
        <v>148</v>
      </c>
      <c r="AE621" s="245" t="s">
        <v>148</v>
      </c>
      <c r="AF621" s="245" t="s">
        <v>148</v>
      </c>
      <c r="AG621" s="245" t="s">
        <v>148</v>
      </c>
      <c r="AH621" s="245" t="s">
        <v>148</v>
      </c>
      <c r="AT621" s="245" t="s">
        <v>682</v>
      </c>
    </row>
    <row r="622" spans="1:46" s="245" customFormat="1" ht="13.8" x14ac:dyDescent="0.25">
      <c r="A622" s="245">
        <v>428168</v>
      </c>
      <c r="B622" s="245" t="s">
        <v>157</v>
      </c>
      <c r="K622" s="245" t="s">
        <v>148</v>
      </c>
      <c r="V622" s="245" t="s">
        <v>148</v>
      </c>
      <c r="Y622" s="245" t="s">
        <v>150</v>
      </c>
      <c r="Z622" s="245" t="s">
        <v>150</v>
      </c>
      <c r="AC622" s="245" t="s">
        <v>150</v>
      </c>
      <c r="AD622" s="245" t="s">
        <v>148</v>
      </c>
      <c r="AE622" s="245" t="s">
        <v>148</v>
      </c>
      <c r="AF622" s="245" t="s">
        <v>148</v>
      </c>
      <c r="AG622" s="245" t="s">
        <v>148</v>
      </c>
      <c r="AH622" s="245" t="s">
        <v>148</v>
      </c>
      <c r="AT622" s="245" t="s">
        <v>682</v>
      </c>
    </row>
    <row r="623" spans="1:46" s="245" customFormat="1" ht="13.8" x14ac:dyDescent="0.25">
      <c r="A623" s="245">
        <v>428170</v>
      </c>
      <c r="B623" s="245" t="s">
        <v>682</v>
      </c>
      <c r="L623" s="245" t="s">
        <v>148</v>
      </c>
      <c r="R623" s="245" t="s">
        <v>152</v>
      </c>
      <c r="V623" s="245" t="s">
        <v>150</v>
      </c>
      <c r="Y623" s="245" t="s">
        <v>148</v>
      </c>
      <c r="Z623" s="245" t="s">
        <v>148</v>
      </c>
      <c r="AA623" s="245" t="s">
        <v>148</v>
      </c>
      <c r="AB623" s="245" t="s">
        <v>148</v>
      </c>
      <c r="AC623" s="245" t="s">
        <v>148</v>
      </c>
      <c r="AT623" s="245" t="s">
        <v>142</v>
      </c>
    </row>
    <row r="624" spans="1:46" s="245" customFormat="1" ht="13.8" x14ac:dyDescent="0.25">
      <c r="A624" s="245">
        <v>428171</v>
      </c>
      <c r="B624" s="245" t="s">
        <v>157</v>
      </c>
      <c r="I624" s="245" t="s">
        <v>152</v>
      </c>
      <c r="N624" s="245" t="s">
        <v>152</v>
      </c>
      <c r="AD624" s="245" t="s">
        <v>148</v>
      </c>
      <c r="AE624" s="245" t="s">
        <v>148</v>
      </c>
      <c r="AF624" s="245" t="s">
        <v>148</v>
      </c>
      <c r="AG624" s="245" t="s">
        <v>148</v>
      </c>
      <c r="AH624" s="245" t="s">
        <v>148</v>
      </c>
      <c r="AT624" s="245" t="s">
        <v>682</v>
      </c>
    </row>
    <row r="625" spans="1:46" s="245" customFormat="1" ht="13.8" x14ac:dyDescent="0.25">
      <c r="A625" s="245">
        <v>428172</v>
      </c>
      <c r="B625" s="245" t="s">
        <v>157</v>
      </c>
      <c r="R625" s="245" t="s">
        <v>152</v>
      </c>
      <c r="U625" s="245" t="s">
        <v>150</v>
      </c>
      <c r="V625" s="245" t="s">
        <v>150</v>
      </c>
      <c r="W625" s="245" t="s">
        <v>150</v>
      </c>
      <c r="AD625" s="245" t="s">
        <v>148</v>
      </c>
      <c r="AE625" s="245" t="s">
        <v>148</v>
      </c>
      <c r="AF625" s="245" t="s">
        <v>148</v>
      </c>
      <c r="AG625" s="245" t="s">
        <v>148</v>
      </c>
      <c r="AH625" s="245" t="s">
        <v>148</v>
      </c>
      <c r="AT625" s="245" t="s">
        <v>682</v>
      </c>
    </row>
    <row r="626" spans="1:46" s="245" customFormat="1" ht="13.8" x14ac:dyDescent="0.25">
      <c r="A626" s="245">
        <v>428176</v>
      </c>
      <c r="B626" s="245" t="s">
        <v>682</v>
      </c>
      <c r="N626" s="245" t="s">
        <v>152</v>
      </c>
      <c r="P626" s="245" t="s">
        <v>152</v>
      </c>
      <c r="Q626" s="245" t="s">
        <v>150</v>
      </c>
      <c r="Y626" s="245" t="s">
        <v>148</v>
      </c>
      <c r="Z626" s="245" t="s">
        <v>148</v>
      </c>
      <c r="AA626" s="245" t="s">
        <v>148</v>
      </c>
      <c r="AB626" s="245" t="s">
        <v>148</v>
      </c>
      <c r="AC626" s="245" t="s">
        <v>148</v>
      </c>
      <c r="AT626" s="245" t="s">
        <v>142</v>
      </c>
    </row>
    <row r="627" spans="1:46" s="245" customFormat="1" ht="13.8" x14ac:dyDescent="0.25">
      <c r="A627" s="245">
        <v>428179</v>
      </c>
      <c r="B627" s="245" t="s">
        <v>682</v>
      </c>
      <c r="L627" s="245" t="s">
        <v>152</v>
      </c>
      <c r="P627" s="245" t="s">
        <v>152</v>
      </c>
      <c r="W627" s="245" t="s">
        <v>152</v>
      </c>
      <c r="Y627" s="245" t="s">
        <v>148</v>
      </c>
      <c r="Z627" s="245" t="s">
        <v>148</v>
      </c>
      <c r="AA627" s="245" t="s">
        <v>148</v>
      </c>
      <c r="AB627" s="245" t="s">
        <v>148</v>
      </c>
      <c r="AC627" s="245" t="s">
        <v>148</v>
      </c>
      <c r="AT627" s="245" t="s">
        <v>142</v>
      </c>
    </row>
    <row r="628" spans="1:46" s="245" customFormat="1" ht="13.8" x14ac:dyDescent="0.25">
      <c r="A628" s="245">
        <v>428185</v>
      </c>
      <c r="B628" s="245" t="s">
        <v>157</v>
      </c>
      <c r="S628" s="245" t="s">
        <v>152</v>
      </c>
      <c r="Y628" s="245" t="s">
        <v>148</v>
      </c>
      <c r="AC628" s="245" t="s">
        <v>148</v>
      </c>
      <c r="AD628" s="245" t="s">
        <v>148</v>
      </c>
      <c r="AE628" s="245" t="s">
        <v>148</v>
      </c>
      <c r="AF628" s="245" t="s">
        <v>148</v>
      </c>
      <c r="AG628" s="245" t="s">
        <v>148</v>
      </c>
      <c r="AH628" s="245" t="s">
        <v>148</v>
      </c>
      <c r="AT628" s="245" t="s">
        <v>682</v>
      </c>
    </row>
    <row r="629" spans="1:46" s="245" customFormat="1" ht="13.8" x14ac:dyDescent="0.25">
      <c r="A629" s="245">
        <v>428188</v>
      </c>
      <c r="B629" s="245" t="s">
        <v>157</v>
      </c>
      <c r="J629" s="245" t="s">
        <v>150</v>
      </c>
      <c r="N629" s="245" t="s">
        <v>152</v>
      </c>
      <c r="W629" s="245" t="s">
        <v>152</v>
      </c>
      <c r="Y629" s="245" t="s">
        <v>148</v>
      </c>
      <c r="Z629" s="245" t="s">
        <v>148</v>
      </c>
      <c r="AB629" s="245" t="s">
        <v>148</v>
      </c>
      <c r="AD629" s="245" t="s">
        <v>148</v>
      </c>
      <c r="AE629" s="245" t="s">
        <v>148</v>
      </c>
      <c r="AF629" s="245" t="s">
        <v>148</v>
      </c>
      <c r="AG629" s="245" t="s">
        <v>148</v>
      </c>
      <c r="AH629" s="245" t="s">
        <v>148</v>
      </c>
      <c r="AT629" s="245" t="s">
        <v>682</v>
      </c>
    </row>
    <row r="630" spans="1:46" s="245" customFormat="1" ht="13.8" x14ac:dyDescent="0.25">
      <c r="A630" s="245">
        <v>428191</v>
      </c>
      <c r="B630" s="245" t="s">
        <v>157</v>
      </c>
      <c r="Q630" s="245" t="s">
        <v>152</v>
      </c>
      <c r="W630" s="245" t="s">
        <v>152</v>
      </c>
      <c r="X630" s="245" t="s">
        <v>152</v>
      </c>
      <c r="AD630" s="245" t="s">
        <v>148</v>
      </c>
      <c r="AE630" s="245" t="s">
        <v>148</v>
      </c>
      <c r="AF630" s="245" t="s">
        <v>148</v>
      </c>
      <c r="AG630" s="245" t="s">
        <v>148</v>
      </c>
      <c r="AH630" s="245" t="s">
        <v>148</v>
      </c>
      <c r="AT630" s="245" t="s">
        <v>682</v>
      </c>
    </row>
    <row r="631" spans="1:46" s="245" customFormat="1" ht="13.8" x14ac:dyDescent="0.25">
      <c r="A631" s="245">
        <v>428194</v>
      </c>
      <c r="B631" s="245" t="s">
        <v>157</v>
      </c>
      <c r="AD631" s="245" t="s">
        <v>148</v>
      </c>
      <c r="AE631" s="245" t="s">
        <v>148</v>
      </c>
      <c r="AF631" s="245" t="s">
        <v>148</v>
      </c>
      <c r="AG631" s="245" t="s">
        <v>148</v>
      </c>
      <c r="AH631" s="245" t="s">
        <v>148</v>
      </c>
      <c r="AT631" s="245" t="s">
        <v>682</v>
      </c>
    </row>
    <row r="632" spans="1:46" s="245" customFormat="1" ht="13.8" x14ac:dyDescent="0.25">
      <c r="A632" s="245">
        <v>428196</v>
      </c>
      <c r="B632" s="245" t="s">
        <v>157</v>
      </c>
      <c r="Y632" s="245" t="s">
        <v>150</v>
      </c>
      <c r="AD632" s="245" t="s">
        <v>148</v>
      </c>
      <c r="AE632" s="245" t="s">
        <v>148</v>
      </c>
      <c r="AF632" s="245" t="s">
        <v>148</v>
      </c>
      <c r="AG632" s="245" t="s">
        <v>148</v>
      </c>
      <c r="AH632" s="245" t="s">
        <v>148</v>
      </c>
      <c r="AT632" s="245" t="s">
        <v>682</v>
      </c>
    </row>
    <row r="633" spans="1:46" s="245" customFormat="1" ht="13.8" x14ac:dyDescent="0.25">
      <c r="A633" s="245">
        <v>428197</v>
      </c>
      <c r="B633" s="245" t="s">
        <v>157</v>
      </c>
      <c r="Q633" s="245" t="s">
        <v>152</v>
      </c>
      <c r="R633" s="245" t="s">
        <v>152</v>
      </c>
      <c r="W633" s="245" t="s">
        <v>152</v>
      </c>
      <c r="AD633" s="245" t="s">
        <v>148</v>
      </c>
      <c r="AE633" s="245" t="s">
        <v>148</v>
      </c>
      <c r="AF633" s="245" t="s">
        <v>148</v>
      </c>
      <c r="AG633" s="245" t="s">
        <v>148</v>
      </c>
      <c r="AH633" s="245" t="s">
        <v>148</v>
      </c>
      <c r="AT633" s="245" t="s">
        <v>682</v>
      </c>
    </row>
    <row r="634" spans="1:46" s="245" customFormat="1" ht="13.8" x14ac:dyDescent="0.25">
      <c r="A634" s="245">
        <v>428204</v>
      </c>
      <c r="B634" s="245" t="s">
        <v>157</v>
      </c>
      <c r="I634" s="245" t="s">
        <v>150</v>
      </c>
      <c r="N634" s="245" t="s">
        <v>152</v>
      </c>
      <c r="AD634" s="245" t="s">
        <v>148</v>
      </c>
      <c r="AE634" s="245" t="s">
        <v>148</v>
      </c>
      <c r="AF634" s="245" t="s">
        <v>148</v>
      </c>
      <c r="AG634" s="245" t="s">
        <v>148</v>
      </c>
      <c r="AH634" s="245" t="s">
        <v>148</v>
      </c>
      <c r="AT634" s="245" t="s">
        <v>682</v>
      </c>
    </row>
    <row r="635" spans="1:46" s="245" customFormat="1" ht="13.8" x14ac:dyDescent="0.25">
      <c r="A635" s="245">
        <v>428211</v>
      </c>
      <c r="B635" s="245" t="s">
        <v>157</v>
      </c>
      <c r="I635" s="245" t="s">
        <v>150</v>
      </c>
      <c r="W635" s="245" t="s">
        <v>150</v>
      </c>
      <c r="X635" s="245" t="s">
        <v>150</v>
      </c>
      <c r="Y635" s="245" t="s">
        <v>150</v>
      </c>
      <c r="AD635" s="245" t="s">
        <v>148</v>
      </c>
      <c r="AE635" s="245" t="s">
        <v>148</v>
      </c>
      <c r="AF635" s="245" t="s">
        <v>148</v>
      </c>
      <c r="AG635" s="245" t="s">
        <v>148</v>
      </c>
      <c r="AH635" s="245" t="s">
        <v>148</v>
      </c>
      <c r="AT635" s="245" t="s">
        <v>682</v>
      </c>
    </row>
    <row r="636" spans="1:46" s="245" customFormat="1" ht="13.8" x14ac:dyDescent="0.25">
      <c r="A636" s="245">
        <v>428212</v>
      </c>
      <c r="B636" s="245" t="s">
        <v>157</v>
      </c>
      <c r="V636" s="245" t="s">
        <v>150</v>
      </c>
      <c r="AD636" s="245" t="s">
        <v>148</v>
      </c>
      <c r="AE636" s="245" t="s">
        <v>148</v>
      </c>
      <c r="AF636" s="245" t="s">
        <v>148</v>
      </c>
      <c r="AG636" s="245" t="s">
        <v>148</v>
      </c>
      <c r="AH636" s="245" t="s">
        <v>148</v>
      </c>
      <c r="AT636" s="245" t="s">
        <v>682</v>
      </c>
    </row>
    <row r="637" spans="1:46" s="245" customFormat="1" ht="13.8" x14ac:dyDescent="0.25">
      <c r="A637" s="245">
        <v>428214</v>
      </c>
      <c r="B637" s="245" t="s">
        <v>157</v>
      </c>
      <c r="P637" s="245" t="s">
        <v>152</v>
      </c>
      <c r="Z637" s="245" t="s">
        <v>152</v>
      </c>
      <c r="AA637" s="245" t="s">
        <v>150</v>
      </c>
      <c r="AB637" s="245" t="s">
        <v>152</v>
      </c>
      <c r="AF637" s="245" t="s">
        <v>148</v>
      </c>
      <c r="AG637" s="245" t="s">
        <v>150</v>
      </c>
      <c r="AT637" s="245" t="s">
        <v>157</v>
      </c>
    </row>
    <row r="638" spans="1:46" s="245" customFormat="1" ht="13.8" x14ac:dyDescent="0.25">
      <c r="A638" s="245">
        <v>428220</v>
      </c>
      <c r="B638" s="245" t="s">
        <v>157</v>
      </c>
      <c r="W638" s="245" t="s">
        <v>152</v>
      </c>
      <c r="AD638" s="245" t="s">
        <v>148</v>
      </c>
      <c r="AE638" s="245" t="s">
        <v>148</v>
      </c>
      <c r="AF638" s="245" t="s">
        <v>148</v>
      </c>
      <c r="AG638" s="245" t="s">
        <v>148</v>
      </c>
      <c r="AH638" s="245" t="s">
        <v>148</v>
      </c>
      <c r="AT638" s="245" t="s">
        <v>682</v>
      </c>
    </row>
    <row r="639" spans="1:46" s="245" customFormat="1" ht="13.8" x14ac:dyDescent="0.25">
      <c r="A639" s="245">
        <v>428222</v>
      </c>
      <c r="B639" s="245" t="s">
        <v>157</v>
      </c>
      <c r="G639" s="245" t="s">
        <v>152</v>
      </c>
      <c r="R639" s="245" t="s">
        <v>150</v>
      </c>
      <c r="S639" s="245" t="s">
        <v>150</v>
      </c>
      <c r="AD639" s="245" t="s">
        <v>148</v>
      </c>
      <c r="AE639" s="245" t="s">
        <v>148</v>
      </c>
      <c r="AF639" s="245" t="s">
        <v>148</v>
      </c>
      <c r="AG639" s="245" t="s">
        <v>148</v>
      </c>
      <c r="AT639" s="245" t="s">
        <v>157</v>
      </c>
    </row>
    <row r="640" spans="1:46" s="245" customFormat="1" ht="13.8" x14ac:dyDescent="0.25">
      <c r="A640" s="245">
        <v>428224</v>
      </c>
      <c r="B640" s="245" t="s">
        <v>157</v>
      </c>
      <c r="Q640" s="245" t="s">
        <v>152</v>
      </c>
      <c r="V640" s="245" t="s">
        <v>152</v>
      </c>
      <c r="W640" s="245" t="s">
        <v>152</v>
      </c>
      <c r="X640" s="245" t="s">
        <v>152</v>
      </c>
      <c r="Y640" s="245" t="s">
        <v>148</v>
      </c>
      <c r="Z640" s="245" t="s">
        <v>148</v>
      </c>
      <c r="AA640" s="245" t="s">
        <v>148</v>
      </c>
      <c r="AB640" s="245" t="s">
        <v>148</v>
      </c>
      <c r="AC640" s="245" t="s">
        <v>148</v>
      </c>
      <c r="AD640" s="245" t="s">
        <v>148</v>
      </c>
      <c r="AE640" s="245" t="s">
        <v>148</v>
      </c>
      <c r="AF640" s="245" t="s">
        <v>148</v>
      </c>
      <c r="AG640" s="245" t="s">
        <v>148</v>
      </c>
      <c r="AH640" s="245" t="s">
        <v>148</v>
      </c>
      <c r="AT640" s="245" t="s">
        <v>682</v>
      </c>
    </row>
    <row r="641" spans="1:46" s="245" customFormat="1" ht="13.8" x14ac:dyDescent="0.25">
      <c r="A641" s="245">
        <v>428225</v>
      </c>
      <c r="B641" s="245" t="s">
        <v>157</v>
      </c>
      <c r="V641" s="245" t="s">
        <v>148</v>
      </c>
      <c r="AD641" s="245" t="s">
        <v>148</v>
      </c>
      <c r="AE641" s="245" t="s">
        <v>148</v>
      </c>
      <c r="AF641" s="245" t="s">
        <v>148</v>
      </c>
      <c r="AG641" s="245" t="s">
        <v>148</v>
      </c>
      <c r="AH641" s="245" t="s">
        <v>148</v>
      </c>
      <c r="AT641" s="245" t="s">
        <v>682</v>
      </c>
    </row>
    <row r="642" spans="1:46" s="245" customFormat="1" ht="13.8" x14ac:dyDescent="0.25">
      <c r="A642" s="245">
        <v>428226</v>
      </c>
      <c r="B642" s="245" t="s">
        <v>157</v>
      </c>
      <c r="Y642" s="245" t="s">
        <v>150</v>
      </c>
      <c r="AD642" s="245" t="s">
        <v>148</v>
      </c>
      <c r="AE642" s="245" t="s">
        <v>148</v>
      </c>
      <c r="AF642" s="245" t="s">
        <v>148</v>
      </c>
      <c r="AG642" s="245" t="s">
        <v>148</v>
      </c>
      <c r="AH642" s="245" t="s">
        <v>148</v>
      </c>
      <c r="AT642" s="245" t="s">
        <v>682</v>
      </c>
    </row>
    <row r="643" spans="1:46" s="245" customFormat="1" ht="13.8" x14ac:dyDescent="0.25">
      <c r="A643" s="245">
        <v>428227</v>
      </c>
      <c r="B643" s="245" t="s">
        <v>157</v>
      </c>
      <c r="AD643" s="245" t="s">
        <v>148</v>
      </c>
      <c r="AE643" s="245" t="s">
        <v>148</v>
      </c>
      <c r="AF643" s="245" t="s">
        <v>148</v>
      </c>
      <c r="AG643" s="245" t="s">
        <v>148</v>
      </c>
      <c r="AH643" s="245" t="s">
        <v>148</v>
      </c>
      <c r="AT643" s="245" t="s">
        <v>682</v>
      </c>
    </row>
    <row r="644" spans="1:46" s="245" customFormat="1" ht="13.8" x14ac:dyDescent="0.25">
      <c r="A644" s="245">
        <v>428231</v>
      </c>
      <c r="B644" s="245" t="s">
        <v>682</v>
      </c>
      <c r="H644" s="245" t="s">
        <v>152</v>
      </c>
      <c r="S644" s="245" t="s">
        <v>152</v>
      </c>
      <c r="V644" s="245" t="s">
        <v>150</v>
      </c>
      <c r="W644" s="245" t="s">
        <v>150</v>
      </c>
      <c r="Y644" s="245" t="s">
        <v>148</v>
      </c>
      <c r="Z644" s="245" t="s">
        <v>148</v>
      </c>
      <c r="AA644" s="245" t="s">
        <v>148</v>
      </c>
      <c r="AB644" s="245" t="s">
        <v>148</v>
      </c>
      <c r="AC644" s="245" t="s">
        <v>148</v>
      </c>
      <c r="AT644" s="245" t="s">
        <v>142</v>
      </c>
    </row>
    <row r="645" spans="1:46" s="245" customFormat="1" ht="13.8" x14ac:dyDescent="0.25">
      <c r="A645" s="245">
        <v>428232</v>
      </c>
      <c r="B645" s="245" t="s">
        <v>157</v>
      </c>
      <c r="Z645" s="245" t="s">
        <v>148</v>
      </c>
      <c r="AD645" s="245" t="s">
        <v>148</v>
      </c>
      <c r="AE645" s="245" t="s">
        <v>148</v>
      </c>
      <c r="AF645" s="245" t="s">
        <v>148</v>
      </c>
      <c r="AG645" s="245" t="s">
        <v>148</v>
      </c>
      <c r="AH645" s="245" t="s">
        <v>148</v>
      </c>
      <c r="AT645" s="245" t="s">
        <v>157</v>
      </c>
    </row>
    <row r="646" spans="1:46" s="245" customFormat="1" ht="13.8" x14ac:dyDescent="0.25">
      <c r="A646" s="245">
        <v>428233</v>
      </c>
      <c r="B646" s="245" t="s">
        <v>682</v>
      </c>
      <c r="W646" s="245" t="s">
        <v>1691</v>
      </c>
      <c r="Y646" s="245" t="s">
        <v>1691</v>
      </c>
      <c r="Z646" s="245" t="s">
        <v>1691</v>
      </c>
      <c r="AA646" s="245" t="s">
        <v>1691</v>
      </c>
      <c r="AB646" s="245" t="s">
        <v>1691</v>
      </c>
      <c r="AC646" s="245" t="s">
        <v>1691</v>
      </c>
      <c r="AS646" s="245" t="s">
        <v>667</v>
      </c>
      <c r="AT646" s="245" t="s">
        <v>142</v>
      </c>
    </row>
    <row r="647" spans="1:46" s="245" customFormat="1" ht="13.8" x14ac:dyDescent="0.25">
      <c r="A647" s="245">
        <v>428242</v>
      </c>
      <c r="B647" s="245" t="s">
        <v>682</v>
      </c>
      <c r="U647" s="245" t="s">
        <v>148</v>
      </c>
      <c r="V647" s="245" t="s">
        <v>148</v>
      </c>
      <c r="W647" s="245" t="s">
        <v>152</v>
      </c>
      <c r="Y647" s="245" t="s">
        <v>148</v>
      </c>
      <c r="Z647" s="245" t="s">
        <v>148</v>
      </c>
      <c r="AA647" s="245" t="s">
        <v>148</v>
      </c>
      <c r="AB647" s="245" t="s">
        <v>148</v>
      </c>
      <c r="AC647" s="245" t="s">
        <v>148</v>
      </c>
      <c r="AT647" s="245" t="s">
        <v>142</v>
      </c>
    </row>
    <row r="648" spans="1:46" s="245" customFormat="1" ht="13.8" x14ac:dyDescent="0.25">
      <c r="A648" s="245">
        <v>428251</v>
      </c>
      <c r="B648" s="245" t="s">
        <v>682</v>
      </c>
      <c r="W648" s="245" t="s">
        <v>150</v>
      </c>
      <c r="Y648" s="245" t="s">
        <v>148</v>
      </c>
      <c r="Z648" s="245" t="s">
        <v>148</v>
      </c>
      <c r="AA648" s="245" t="s">
        <v>148</v>
      </c>
      <c r="AB648" s="245" t="s">
        <v>148</v>
      </c>
      <c r="AC648" s="245" t="s">
        <v>148</v>
      </c>
      <c r="AT648" s="245" t="s">
        <v>142</v>
      </c>
    </row>
    <row r="649" spans="1:46" s="245" customFormat="1" ht="13.8" x14ac:dyDescent="0.25">
      <c r="A649" s="245">
        <v>428257</v>
      </c>
      <c r="B649" s="245" t="s">
        <v>157</v>
      </c>
      <c r="L649" s="245" t="s">
        <v>152</v>
      </c>
      <c r="AA649" s="245" t="s">
        <v>150</v>
      </c>
      <c r="AD649" s="245" t="s">
        <v>148</v>
      </c>
      <c r="AE649" s="245" t="s">
        <v>148</v>
      </c>
      <c r="AF649" s="245" t="s">
        <v>148</v>
      </c>
      <c r="AG649" s="245" t="s">
        <v>148</v>
      </c>
      <c r="AH649" s="245" t="s">
        <v>148</v>
      </c>
      <c r="AT649" s="245" t="s">
        <v>682</v>
      </c>
    </row>
    <row r="650" spans="1:46" s="245" customFormat="1" ht="13.8" x14ac:dyDescent="0.25">
      <c r="A650" s="245">
        <v>428258</v>
      </c>
      <c r="B650" s="245" t="s">
        <v>682</v>
      </c>
      <c r="L650" s="245" t="s">
        <v>152</v>
      </c>
      <c r="N650" s="245" t="s">
        <v>152</v>
      </c>
      <c r="R650" s="245" t="s">
        <v>152</v>
      </c>
      <c r="W650" s="245" t="s">
        <v>152</v>
      </c>
      <c r="Y650" s="245" t="s">
        <v>148</v>
      </c>
      <c r="Z650" s="245" t="s">
        <v>148</v>
      </c>
      <c r="AA650" s="245" t="s">
        <v>148</v>
      </c>
      <c r="AB650" s="245" t="s">
        <v>148</v>
      </c>
      <c r="AC650" s="245" t="s">
        <v>148</v>
      </c>
      <c r="AT650" s="245" t="s">
        <v>142</v>
      </c>
    </row>
    <row r="651" spans="1:46" s="245" customFormat="1" ht="13.8" x14ac:dyDescent="0.25">
      <c r="A651" s="245">
        <v>428270</v>
      </c>
      <c r="B651" s="245" t="s">
        <v>157</v>
      </c>
      <c r="V651" s="245" t="s">
        <v>150</v>
      </c>
      <c r="W651" s="245" t="s">
        <v>150</v>
      </c>
      <c r="AD651" s="245" t="s">
        <v>148</v>
      </c>
      <c r="AE651" s="245" t="s">
        <v>148</v>
      </c>
      <c r="AF651" s="245" t="s">
        <v>148</v>
      </c>
      <c r="AG651" s="245" t="s">
        <v>148</v>
      </c>
      <c r="AH651" s="245" t="s">
        <v>148</v>
      </c>
      <c r="AT651" s="245" t="s">
        <v>682</v>
      </c>
    </row>
    <row r="652" spans="1:46" s="245" customFormat="1" ht="13.8" x14ac:dyDescent="0.25">
      <c r="A652" s="245">
        <v>428271</v>
      </c>
      <c r="B652" s="245" t="s">
        <v>157</v>
      </c>
      <c r="W652" s="245" t="s">
        <v>152</v>
      </c>
      <c r="AD652" s="245" t="s">
        <v>148</v>
      </c>
      <c r="AE652" s="245" t="s">
        <v>148</v>
      </c>
      <c r="AF652" s="245" t="s">
        <v>148</v>
      </c>
      <c r="AG652" s="245" t="s">
        <v>148</v>
      </c>
      <c r="AH652" s="245" t="s">
        <v>148</v>
      </c>
      <c r="AT652" s="245" t="s">
        <v>682</v>
      </c>
    </row>
    <row r="653" spans="1:46" s="245" customFormat="1" ht="13.8" x14ac:dyDescent="0.25">
      <c r="A653" s="245">
        <v>428276</v>
      </c>
      <c r="B653" s="245" t="s">
        <v>157</v>
      </c>
      <c r="AD653" s="245" t="s">
        <v>148</v>
      </c>
      <c r="AE653" s="245" t="s">
        <v>148</v>
      </c>
      <c r="AF653" s="245" t="s">
        <v>148</v>
      </c>
      <c r="AG653" s="245" t="s">
        <v>148</v>
      </c>
      <c r="AH653" s="245" t="s">
        <v>148</v>
      </c>
      <c r="AT653" s="245" t="s">
        <v>682</v>
      </c>
    </row>
    <row r="654" spans="1:46" s="245" customFormat="1" ht="13.8" x14ac:dyDescent="0.25">
      <c r="A654" s="245">
        <v>428277</v>
      </c>
      <c r="B654" s="245" t="s">
        <v>157</v>
      </c>
      <c r="Q654" s="245" t="s">
        <v>150</v>
      </c>
      <c r="U654" s="245" t="s">
        <v>150</v>
      </c>
      <c r="V654" s="245" t="s">
        <v>150</v>
      </c>
      <c r="W654" s="245" t="s">
        <v>148</v>
      </c>
      <c r="Y654" s="245" t="s">
        <v>150</v>
      </c>
      <c r="Z654" s="245" t="s">
        <v>148</v>
      </c>
      <c r="AC654" s="245" t="s">
        <v>148</v>
      </c>
      <c r="AD654" s="245" t="s">
        <v>148</v>
      </c>
      <c r="AE654" s="245" t="s">
        <v>148</v>
      </c>
      <c r="AF654" s="245" t="s">
        <v>148</v>
      </c>
      <c r="AG654" s="245" t="s">
        <v>148</v>
      </c>
      <c r="AH654" s="245" t="s">
        <v>148</v>
      </c>
      <c r="AT654" s="245" t="s">
        <v>682</v>
      </c>
    </row>
    <row r="655" spans="1:46" s="245" customFormat="1" ht="13.8" x14ac:dyDescent="0.25">
      <c r="A655" s="245">
        <v>428280</v>
      </c>
      <c r="B655" s="245" t="s">
        <v>157</v>
      </c>
      <c r="V655" s="245" t="s">
        <v>152</v>
      </c>
      <c r="AD655" s="245" t="s">
        <v>148</v>
      </c>
      <c r="AE655" s="245" t="s">
        <v>148</v>
      </c>
      <c r="AF655" s="245" t="s">
        <v>148</v>
      </c>
      <c r="AG655" s="245" t="s">
        <v>148</v>
      </c>
      <c r="AH655" s="245" t="s">
        <v>148</v>
      </c>
      <c r="AT655" s="245" t="s">
        <v>682</v>
      </c>
    </row>
    <row r="656" spans="1:46" s="245" customFormat="1" ht="13.8" x14ac:dyDescent="0.25">
      <c r="A656" s="245">
        <v>428284</v>
      </c>
      <c r="B656" s="245" t="s">
        <v>157</v>
      </c>
      <c r="K656" s="245" t="s">
        <v>150</v>
      </c>
      <c r="O656" s="245" t="s">
        <v>150</v>
      </c>
      <c r="W656" s="245" t="s">
        <v>150</v>
      </c>
      <c r="AD656" s="245" t="s">
        <v>148</v>
      </c>
      <c r="AE656" s="245" t="s">
        <v>148</v>
      </c>
      <c r="AF656" s="245" t="s">
        <v>148</v>
      </c>
      <c r="AG656" s="245" t="s">
        <v>148</v>
      </c>
      <c r="AH656" s="245" t="s">
        <v>148</v>
      </c>
      <c r="AT656" s="245" t="s">
        <v>682</v>
      </c>
    </row>
    <row r="657" spans="1:46" s="245" customFormat="1" ht="13.8" x14ac:dyDescent="0.25">
      <c r="A657" s="245">
        <v>428289</v>
      </c>
      <c r="B657" s="245" t="s">
        <v>157</v>
      </c>
      <c r="AD657" s="245" t="s">
        <v>148</v>
      </c>
      <c r="AE657" s="245" t="s">
        <v>148</v>
      </c>
      <c r="AF657" s="245" t="s">
        <v>148</v>
      </c>
      <c r="AG657" s="245" t="s">
        <v>148</v>
      </c>
      <c r="AH657" s="245" t="s">
        <v>148</v>
      </c>
      <c r="AT657" s="245" t="s">
        <v>682</v>
      </c>
    </row>
    <row r="658" spans="1:46" s="245" customFormat="1" ht="13.8" x14ac:dyDescent="0.25">
      <c r="A658" s="245">
        <v>428290</v>
      </c>
      <c r="B658" s="245" t="s">
        <v>157</v>
      </c>
      <c r="I658" s="245" t="s">
        <v>152</v>
      </c>
      <c r="J658" s="245" t="s">
        <v>150</v>
      </c>
      <c r="N658" s="245" t="s">
        <v>150</v>
      </c>
      <c r="V658" s="245" t="s">
        <v>150</v>
      </c>
      <c r="Y658" s="245" t="s">
        <v>148</v>
      </c>
      <c r="Z658" s="245" t="s">
        <v>148</v>
      </c>
      <c r="AA658" s="245" t="s">
        <v>148</v>
      </c>
      <c r="AB658" s="245" t="s">
        <v>148</v>
      </c>
      <c r="AC658" s="245" t="s">
        <v>148</v>
      </c>
      <c r="AD658" s="245" t="s">
        <v>148</v>
      </c>
      <c r="AE658" s="245" t="s">
        <v>148</v>
      </c>
      <c r="AF658" s="245" t="s">
        <v>148</v>
      </c>
      <c r="AG658" s="245" t="s">
        <v>148</v>
      </c>
      <c r="AH658" s="245" t="s">
        <v>148</v>
      </c>
      <c r="AT658" s="245" t="s">
        <v>682</v>
      </c>
    </row>
    <row r="659" spans="1:46" s="245" customFormat="1" ht="13.8" x14ac:dyDescent="0.25">
      <c r="A659" s="245">
        <v>428291</v>
      </c>
      <c r="B659" s="245" t="s">
        <v>157</v>
      </c>
      <c r="L659" s="245" t="s">
        <v>148</v>
      </c>
      <c r="AD659" s="245" t="s">
        <v>148</v>
      </c>
      <c r="AE659" s="245" t="s">
        <v>148</v>
      </c>
      <c r="AF659" s="245" t="s">
        <v>148</v>
      </c>
      <c r="AG659" s="245" t="s">
        <v>148</v>
      </c>
      <c r="AH659" s="245" t="s">
        <v>148</v>
      </c>
      <c r="AT659" s="245" t="s">
        <v>682</v>
      </c>
    </row>
    <row r="660" spans="1:46" s="245" customFormat="1" ht="13.8" x14ac:dyDescent="0.25">
      <c r="A660" s="245">
        <v>428294</v>
      </c>
      <c r="B660" s="245" t="s">
        <v>157</v>
      </c>
      <c r="S660" s="245" t="s">
        <v>150</v>
      </c>
      <c r="V660" s="245" t="s">
        <v>150</v>
      </c>
      <c r="W660" s="245" t="s">
        <v>152</v>
      </c>
      <c r="AD660" s="245" t="s">
        <v>148</v>
      </c>
      <c r="AE660" s="245" t="s">
        <v>148</v>
      </c>
      <c r="AF660" s="245" t="s">
        <v>148</v>
      </c>
      <c r="AG660" s="245" t="s">
        <v>148</v>
      </c>
      <c r="AH660" s="245" t="s">
        <v>148</v>
      </c>
      <c r="AT660" s="245" t="s">
        <v>682</v>
      </c>
    </row>
    <row r="661" spans="1:46" s="245" customFormat="1" ht="13.8" x14ac:dyDescent="0.25">
      <c r="A661" s="245">
        <v>428299</v>
      </c>
      <c r="B661" s="245" t="s">
        <v>157</v>
      </c>
      <c r="AD661" s="245" t="s">
        <v>148</v>
      </c>
      <c r="AE661" s="245" t="s">
        <v>148</v>
      </c>
      <c r="AF661" s="245" t="s">
        <v>148</v>
      </c>
      <c r="AG661" s="245" t="s">
        <v>148</v>
      </c>
      <c r="AH661" s="245" t="s">
        <v>148</v>
      </c>
      <c r="AT661" s="245" t="s">
        <v>682</v>
      </c>
    </row>
    <row r="662" spans="1:46" s="245" customFormat="1" ht="13.8" x14ac:dyDescent="0.25">
      <c r="A662" s="245">
        <v>428303</v>
      </c>
      <c r="B662" s="245" t="s">
        <v>157</v>
      </c>
      <c r="R662" s="245" t="s">
        <v>152</v>
      </c>
      <c r="AD662" s="245" t="s">
        <v>148</v>
      </c>
      <c r="AE662" s="245" t="s">
        <v>148</v>
      </c>
      <c r="AF662" s="245" t="s">
        <v>148</v>
      </c>
      <c r="AG662" s="245" t="s">
        <v>148</v>
      </c>
      <c r="AT662" s="245" t="s">
        <v>682</v>
      </c>
    </row>
    <row r="663" spans="1:46" s="245" customFormat="1" ht="13.8" x14ac:dyDescent="0.25">
      <c r="A663" s="245">
        <v>428305</v>
      </c>
      <c r="B663" s="245" t="s">
        <v>157</v>
      </c>
      <c r="P663" s="245" t="s">
        <v>152</v>
      </c>
      <c r="Q663" s="245" t="s">
        <v>152</v>
      </c>
      <c r="T663" s="245" t="s">
        <v>152</v>
      </c>
      <c r="W663" s="245" t="s">
        <v>152</v>
      </c>
      <c r="Y663" s="245" t="s">
        <v>150</v>
      </c>
      <c r="AA663" s="245" t="s">
        <v>150</v>
      </c>
      <c r="AB663" s="245" t="s">
        <v>150</v>
      </c>
      <c r="AD663" s="245" t="s">
        <v>148</v>
      </c>
      <c r="AE663" s="245" t="s">
        <v>148</v>
      </c>
      <c r="AF663" s="245" t="s">
        <v>148</v>
      </c>
      <c r="AG663" s="245" t="s">
        <v>148</v>
      </c>
      <c r="AH663" s="245" t="s">
        <v>148</v>
      </c>
      <c r="AT663" s="245" t="s">
        <v>682</v>
      </c>
    </row>
    <row r="664" spans="1:46" s="245" customFormat="1" ht="13.8" x14ac:dyDescent="0.25">
      <c r="A664" s="245">
        <v>428308</v>
      </c>
      <c r="B664" s="245" t="s">
        <v>157</v>
      </c>
      <c r="V664" s="245" t="s">
        <v>150</v>
      </c>
      <c r="W664" s="245" t="s">
        <v>150</v>
      </c>
      <c r="Z664" s="245" t="s">
        <v>148</v>
      </c>
      <c r="AD664" s="245" t="s">
        <v>148</v>
      </c>
      <c r="AE664" s="245" t="s">
        <v>148</v>
      </c>
      <c r="AF664" s="245" t="s">
        <v>148</v>
      </c>
      <c r="AG664" s="245" t="s">
        <v>148</v>
      </c>
      <c r="AH664" s="245" t="s">
        <v>148</v>
      </c>
      <c r="AT664" s="245" t="s">
        <v>682</v>
      </c>
    </row>
    <row r="665" spans="1:46" s="245" customFormat="1" ht="13.8" x14ac:dyDescent="0.25">
      <c r="A665" s="245">
        <v>428310</v>
      </c>
      <c r="B665" s="245" t="s">
        <v>682</v>
      </c>
      <c r="E665" s="245" t="s">
        <v>152</v>
      </c>
      <c r="W665" s="245" t="s">
        <v>152</v>
      </c>
      <c r="Y665" s="245" t="s">
        <v>148</v>
      </c>
      <c r="Z665" s="245" t="s">
        <v>148</v>
      </c>
      <c r="AA665" s="245" t="s">
        <v>148</v>
      </c>
      <c r="AB665" s="245" t="s">
        <v>148</v>
      </c>
      <c r="AC665" s="245" t="s">
        <v>148</v>
      </c>
      <c r="AT665" s="245" t="s">
        <v>142</v>
      </c>
    </row>
    <row r="666" spans="1:46" s="245" customFormat="1" ht="13.8" x14ac:dyDescent="0.25">
      <c r="A666" s="245">
        <v>428313</v>
      </c>
      <c r="B666" s="245" t="s">
        <v>157</v>
      </c>
      <c r="AD666" s="245" t="s">
        <v>148</v>
      </c>
      <c r="AE666" s="245" t="s">
        <v>148</v>
      </c>
      <c r="AF666" s="245" t="s">
        <v>148</v>
      </c>
      <c r="AG666" s="245" t="s">
        <v>148</v>
      </c>
      <c r="AH666" s="245" t="s">
        <v>148</v>
      </c>
      <c r="AT666" s="245" t="s">
        <v>682</v>
      </c>
    </row>
    <row r="667" spans="1:46" s="245" customFormat="1" ht="13.8" x14ac:dyDescent="0.25">
      <c r="A667" s="245">
        <v>428314</v>
      </c>
      <c r="B667" s="245" t="s">
        <v>157</v>
      </c>
      <c r="M667" s="245" t="s">
        <v>148</v>
      </c>
      <c r="P667" s="245" t="s">
        <v>152</v>
      </c>
      <c r="R667" s="245" t="s">
        <v>152</v>
      </c>
      <c r="W667" s="245" t="s">
        <v>150</v>
      </c>
      <c r="AD667" s="245" t="s">
        <v>148</v>
      </c>
      <c r="AE667" s="245" t="s">
        <v>148</v>
      </c>
      <c r="AF667" s="245" t="s">
        <v>148</v>
      </c>
      <c r="AG667" s="245" t="s">
        <v>148</v>
      </c>
      <c r="AH667" s="245" t="s">
        <v>148</v>
      </c>
      <c r="AT667" s="245" t="s">
        <v>682</v>
      </c>
    </row>
    <row r="668" spans="1:46" s="245" customFormat="1" ht="13.8" x14ac:dyDescent="0.25">
      <c r="A668" s="245">
        <v>428315</v>
      </c>
      <c r="B668" s="245" t="s">
        <v>157</v>
      </c>
      <c r="Y668" s="245" t="s">
        <v>150</v>
      </c>
      <c r="AD668" s="245" t="s">
        <v>148</v>
      </c>
      <c r="AE668" s="245" t="s">
        <v>148</v>
      </c>
      <c r="AF668" s="245" t="s">
        <v>148</v>
      </c>
      <c r="AG668" s="245" t="s">
        <v>148</v>
      </c>
      <c r="AH668" s="245" t="s">
        <v>148</v>
      </c>
      <c r="AT668" s="245" t="s">
        <v>682</v>
      </c>
    </row>
    <row r="669" spans="1:46" s="245" customFormat="1" ht="13.8" x14ac:dyDescent="0.25">
      <c r="A669" s="245">
        <v>428317</v>
      </c>
      <c r="B669" s="245" t="s">
        <v>157</v>
      </c>
      <c r="L669" s="245" t="s">
        <v>148</v>
      </c>
      <c r="V669" s="245" t="s">
        <v>150</v>
      </c>
      <c r="AD669" s="245" t="s">
        <v>148</v>
      </c>
      <c r="AE669" s="245" t="s">
        <v>148</v>
      </c>
      <c r="AF669" s="245" t="s">
        <v>148</v>
      </c>
      <c r="AG669" s="245" t="s">
        <v>148</v>
      </c>
      <c r="AH669" s="245" t="s">
        <v>148</v>
      </c>
      <c r="AT669" s="245" t="s">
        <v>682</v>
      </c>
    </row>
    <row r="670" spans="1:46" s="245" customFormat="1" ht="13.8" x14ac:dyDescent="0.25">
      <c r="A670" s="245">
        <v>428318</v>
      </c>
      <c r="B670" s="245" t="s">
        <v>682</v>
      </c>
      <c r="K670" s="245" t="s">
        <v>152</v>
      </c>
      <c r="L670" s="245" t="s">
        <v>150</v>
      </c>
      <c r="Z670" s="245" t="s">
        <v>148</v>
      </c>
      <c r="AA670" s="245" t="s">
        <v>148</v>
      </c>
      <c r="AB670" s="245" t="s">
        <v>148</v>
      </c>
      <c r="AT670" s="245" t="s">
        <v>142</v>
      </c>
    </row>
    <row r="671" spans="1:46" s="245" customFormat="1" ht="13.8" x14ac:dyDescent="0.25">
      <c r="A671" s="245">
        <v>428320</v>
      </c>
      <c r="B671" s="245" t="s">
        <v>157</v>
      </c>
      <c r="P671" s="245" t="s">
        <v>152</v>
      </c>
      <c r="AD671" s="245" t="s">
        <v>148</v>
      </c>
      <c r="AE671" s="245" t="s">
        <v>148</v>
      </c>
      <c r="AF671" s="245" t="s">
        <v>148</v>
      </c>
      <c r="AG671" s="245" t="s">
        <v>148</v>
      </c>
      <c r="AH671" s="245" t="s">
        <v>148</v>
      </c>
      <c r="AT671" s="245" t="s">
        <v>682</v>
      </c>
    </row>
    <row r="672" spans="1:46" s="245" customFormat="1" ht="13.8" x14ac:dyDescent="0.25">
      <c r="A672" s="245">
        <v>428327</v>
      </c>
      <c r="B672" s="245" t="s">
        <v>157</v>
      </c>
      <c r="AD672" s="245" t="s">
        <v>148</v>
      </c>
      <c r="AE672" s="245" t="s">
        <v>148</v>
      </c>
      <c r="AF672" s="245" t="s">
        <v>148</v>
      </c>
      <c r="AG672" s="245" t="s">
        <v>148</v>
      </c>
      <c r="AH672" s="245" t="s">
        <v>148</v>
      </c>
      <c r="AT672" s="245" t="s">
        <v>682</v>
      </c>
    </row>
    <row r="673" spans="1:46" s="245" customFormat="1" ht="13.8" x14ac:dyDescent="0.25">
      <c r="A673" s="245">
        <v>428334</v>
      </c>
      <c r="B673" s="245" t="s">
        <v>157</v>
      </c>
      <c r="S673" s="245" t="s">
        <v>152</v>
      </c>
      <c r="Z673" s="245" t="s">
        <v>150</v>
      </c>
      <c r="AD673" s="245" t="s">
        <v>148</v>
      </c>
      <c r="AE673" s="245" t="s">
        <v>148</v>
      </c>
      <c r="AF673" s="245" t="s">
        <v>148</v>
      </c>
      <c r="AG673" s="245" t="s">
        <v>148</v>
      </c>
      <c r="AH673" s="245" t="s">
        <v>148</v>
      </c>
      <c r="AT673" s="245" t="s">
        <v>682</v>
      </c>
    </row>
    <row r="674" spans="1:46" s="245" customFormat="1" ht="13.8" x14ac:dyDescent="0.25">
      <c r="A674" s="245">
        <v>428340</v>
      </c>
      <c r="B674" s="245" t="s">
        <v>157</v>
      </c>
      <c r="R674" s="245" t="s">
        <v>148</v>
      </c>
      <c r="Y674" s="245" t="s">
        <v>150</v>
      </c>
      <c r="AD674" s="245" t="s">
        <v>148</v>
      </c>
      <c r="AE674" s="245" t="s">
        <v>148</v>
      </c>
      <c r="AF674" s="245" t="s">
        <v>148</v>
      </c>
      <c r="AG674" s="245" t="s">
        <v>148</v>
      </c>
      <c r="AH674" s="245" t="s">
        <v>148</v>
      </c>
      <c r="AT674" s="245" t="s">
        <v>682</v>
      </c>
    </row>
    <row r="675" spans="1:46" s="245" customFormat="1" ht="13.8" x14ac:dyDescent="0.25">
      <c r="A675" s="245">
        <v>428344</v>
      </c>
      <c r="B675" s="245" t="s">
        <v>682</v>
      </c>
      <c r="Y675" s="245" t="s">
        <v>148</v>
      </c>
      <c r="Z675" s="245" t="s">
        <v>148</v>
      </c>
      <c r="AA675" s="245" t="s">
        <v>148</v>
      </c>
      <c r="AB675" s="245" t="s">
        <v>148</v>
      </c>
      <c r="AC675" s="245" t="s">
        <v>148</v>
      </c>
      <c r="AT675" s="245" t="s">
        <v>142</v>
      </c>
    </row>
    <row r="676" spans="1:46" s="245" customFormat="1" ht="13.8" x14ac:dyDescent="0.25">
      <c r="A676" s="245">
        <v>428345</v>
      </c>
      <c r="B676" s="245" t="s">
        <v>157</v>
      </c>
      <c r="N676" s="245" t="s">
        <v>148</v>
      </c>
      <c r="R676" s="245" t="s">
        <v>148</v>
      </c>
      <c r="Z676" s="245" t="s">
        <v>148</v>
      </c>
      <c r="AD676" s="245" t="s">
        <v>148</v>
      </c>
      <c r="AE676" s="245" t="s">
        <v>148</v>
      </c>
      <c r="AF676" s="245" t="s">
        <v>148</v>
      </c>
      <c r="AG676" s="245" t="s">
        <v>148</v>
      </c>
      <c r="AH676" s="245" t="s">
        <v>148</v>
      </c>
      <c r="AT676" s="245" t="s">
        <v>682</v>
      </c>
    </row>
    <row r="677" spans="1:46" s="245" customFormat="1" ht="13.8" x14ac:dyDescent="0.25">
      <c r="A677" s="245">
        <v>428352</v>
      </c>
      <c r="B677" s="245" t="s">
        <v>682</v>
      </c>
      <c r="Q677" s="245" t="s">
        <v>152</v>
      </c>
      <c r="V677" s="245" t="s">
        <v>152</v>
      </c>
      <c r="W677" s="245" t="s">
        <v>152</v>
      </c>
      <c r="Y677" s="245" t="s">
        <v>148</v>
      </c>
      <c r="Z677" s="245" t="s">
        <v>148</v>
      </c>
      <c r="AA677" s="245" t="s">
        <v>148</v>
      </c>
      <c r="AB677" s="245" t="s">
        <v>148</v>
      </c>
      <c r="AC677" s="245" t="s">
        <v>148</v>
      </c>
      <c r="AT677" s="245" t="s">
        <v>142</v>
      </c>
    </row>
    <row r="678" spans="1:46" s="245" customFormat="1" ht="13.8" x14ac:dyDescent="0.25">
      <c r="A678" s="245">
        <v>428358</v>
      </c>
      <c r="B678" s="245" t="s">
        <v>157</v>
      </c>
      <c r="AD678" s="245" t="s">
        <v>148</v>
      </c>
      <c r="AE678" s="245" t="s">
        <v>148</v>
      </c>
      <c r="AF678" s="245" t="s">
        <v>148</v>
      </c>
      <c r="AG678" s="245" t="s">
        <v>148</v>
      </c>
      <c r="AH678" s="245" t="s">
        <v>148</v>
      </c>
      <c r="AT678" s="245" t="s">
        <v>682</v>
      </c>
    </row>
    <row r="679" spans="1:46" s="245" customFormat="1" ht="13.8" x14ac:dyDescent="0.25">
      <c r="A679" s="245">
        <v>428359</v>
      </c>
      <c r="B679" s="245" t="s">
        <v>682</v>
      </c>
      <c r="Q679" s="245" t="s">
        <v>148</v>
      </c>
      <c r="V679" s="245" t="s">
        <v>152</v>
      </c>
      <c r="Y679" s="245" t="s">
        <v>148</v>
      </c>
      <c r="Z679" s="245" t="s">
        <v>148</v>
      </c>
      <c r="AA679" s="245" t="s">
        <v>148</v>
      </c>
      <c r="AB679" s="245" t="s">
        <v>148</v>
      </c>
      <c r="AC679" s="245" t="s">
        <v>148</v>
      </c>
      <c r="AT679" s="245" t="s">
        <v>142</v>
      </c>
    </row>
    <row r="680" spans="1:46" s="245" customFormat="1" ht="13.8" x14ac:dyDescent="0.25">
      <c r="A680" s="245">
        <v>428366</v>
      </c>
      <c r="B680" s="245" t="s">
        <v>682</v>
      </c>
      <c r="P680" s="245" t="s">
        <v>152</v>
      </c>
      <c r="R680" s="245" t="s">
        <v>148</v>
      </c>
      <c r="S680" s="245" t="s">
        <v>150</v>
      </c>
      <c r="V680" s="245" t="s">
        <v>150</v>
      </c>
      <c r="Y680" s="245" t="s">
        <v>148</v>
      </c>
      <c r="Z680" s="245" t="s">
        <v>148</v>
      </c>
      <c r="AA680" s="245" t="s">
        <v>148</v>
      </c>
      <c r="AB680" s="245" t="s">
        <v>148</v>
      </c>
      <c r="AC680" s="245" t="s">
        <v>148</v>
      </c>
      <c r="AT680" s="245" t="s">
        <v>142</v>
      </c>
    </row>
    <row r="681" spans="1:46" s="245" customFormat="1" ht="13.8" x14ac:dyDescent="0.25">
      <c r="A681" s="245">
        <v>428369</v>
      </c>
      <c r="B681" s="245" t="s">
        <v>682</v>
      </c>
      <c r="N681" s="245" t="s">
        <v>150</v>
      </c>
      <c r="Z681" s="245" t="s">
        <v>148</v>
      </c>
      <c r="AA681" s="245" t="s">
        <v>148</v>
      </c>
      <c r="AB681" s="245" t="s">
        <v>148</v>
      </c>
      <c r="AC681" s="245" t="s">
        <v>148</v>
      </c>
      <c r="AT681" s="245" t="s">
        <v>142</v>
      </c>
    </row>
    <row r="682" spans="1:46" s="245" customFormat="1" ht="13.8" x14ac:dyDescent="0.25">
      <c r="A682" s="245">
        <v>428381</v>
      </c>
      <c r="B682" s="245" t="s">
        <v>157</v>
      </c>
      <c r="AD682" s="245" t="s">
        <v>148</v>
      </c>
      <c r="AE682" s="245" t="s">
        <v>148</v>
      </c>
      <c r="AF682" s="245" t="s">
        <v>148</v>
      </c>
      <c r="AG682" s="245" t="s">
        <v>148</v>
      </c>
      <c r="AH682" s="245" t="s">
        <v>148</v>
      </c>
      <c r="AT682" s="245" t="s">
        <v>682</v>
      </c>
    </row>
    <row r="683" spans="1:46" s="245" customFormat="1" ht="13.8" x14ac:dyDescent="0.25">
      <c r="A683" s="245">
        <v>428383</v>
      </c>
      <c r="B683" s="245" t="s">
        <v>682</v>
      </c>
      <c r="G683" s="245" t="s">
        <v>152</v>
      </c>
      <c r="V683" s="245" t="s">
        <v>152</v>
      </c>
      <c r="Z683" s="245" t="s">
        <v>148</v>
      </c>
      <c r="AA683" s="245" t="s">
        <v>148</v>
      </c>
      <c r="AB683" s="245" t="s">
        <v>148</v>
      </c>
      <c r="AT683" s="245" t="s">
        <v>142</v>
      </c>
    </row>
    <row r="684" spans="1:46" s="245" customFormat="1" ht="13.8" x14ac:dyDescent="0.25">
      <c r="A684" s="245">
        <v>428405</v>
      </c>
      <c r="B684" s="245" t="s">
        <v>157</v>
      </c>
      <c r="L684" s="245" t="s">
        <v>152</v>
      </c>
      <c r="R684" s="245" t="s">
        <v>148</v>
      </c>
      <c r="V684" s="245" t="s">
        <v>150</v>
      </c>
      <c r="W684" s="245" t="s">
        <v>150</v>
      </c>
      <c r="Y684" s="245" t="s">
        <v>150</v>
      </c>
      <c r="AD684" s="245" t="s">
        <v>148</v>
      </c>
      <c r="AE684" s="245" t="s">
        <v>148</v>
      </c>
      <c r="AF684" s="245" t="s">
        <v>148</v>
      </c>
      <c r="AG684" s="245" t="s">
        <v>148</v>
      </c>
      <c r="AT684" s="245" t="s">
        <v>682</v>
      </c>
    </row>
    <row r="685" spans="1:46" s="245" customFormat="1" ht="13.8" x14ac:dyDescent="0.25">
      <c r="A685" s="245">
        <v>428406</v>
      </c>
      <c r="B685" s="245" t="s">
        <v>157</v>
      </c>
      <c r="R685" s="245" t="s">
        <v>150</v>
      </c>
      <c r="W685" s="245" t="s">
        <v>150</v>
      </c>
      <c r="Y685" s="245" t="s">
        <v>150</v>
      </c>
      <c r="AD685" s="245" t="s">
        <v>148</v>
      </c>
      <c r="AE685" s="245" t="s">
        <v>148</v>
      </c>
      <c r="AF685" s="245" t="s">
        <v>148</v>
      </c>
      <c r="AG685" s="245" t="s">
        <v>148</v>
      </c>
      <c r="AH685" s="245" t="s">
        <v>148</v>
      </c>
      <c r="AT685" s="245" t="s">
        <v>682</v>
      </c>
    </row>
    <row r="686" spans="1:46" s="245" customFormat="1" ht="13.8" x14ac:dyDescent="0.25">
      <c r="A686" s="245">
        <v>428445</v>
      </c>
      <c r="B686" s="245" t="s">
        <v>682</v>
      </c>
      <c r="J686" s="245" t="s">
        <v>152</v>
      </c>
      <c r="N686" s="245" t="s">
        <v>150</v>
      </c>
      <c r="V686" s="245" t="s">
        <v>150</v>
      </c>
      <c r="X686" s="245" t="s">
        <v>152</v>
      </c>
      <c r="Y686" s="245" t="s">
        <v>148</v>
      </c>
      <c r="Z686" s="245" t="s">
        <v>148</v>
      </c>
      <c r="AA686" s="245" t="s">
        <v>148</v>
      </c>
      <c r="AB686" s="245" t="s">
        <v>148</v>
      </c>
      <c r="AC686" s="245" t="s">
        <v>148</v>
      </c>
      <c r="AT686" s="245" t="s">
        <v>142</v>
      </c>
    </row>
    <row r="687" spans="1:46" s="245" customFormat="1" ht="13.8" x14ac:dyDescent="0.25">
      <c r="A687" s="245">
        <v>428452</v>
      </c>
      <c r="B687" s="245" t="s">
        <v>682</v>
      </c>
      <c r="P687" s="245" t="s">
        <v>152</v>
      </c>
      <c r="Q687" s="245" t="s">
        <v>152</v>
      </c>
      <c r="U687" s="245" t="s">
        <v>150</v>
      </c>
      <c r="V687" s="245" t="s">
        <v>150</v>
      </c>
      <c r="Y687" s="245" t="s">
        <v>148</v>
      </c>
      <c r="Z687" s="245" t="s">
        <v>148</v>
      </c>
      <c r="AA687" s="245" t="s">
        <v>148</v>
      </c>
      <c r="AB687" s="245" t="s">
        <v>148</v>
      </c>
      <c r="AC687" s="245" t="s">
        <v>148</v>
      </c>
      <c r="AT687" s="245" t="s">
        <v>142</v>
      </c>
    </row>
    <row r="688" spans="1:46" s="245" customFormat="1" ht="13.8" x14ac:dyDescent="0.25">
      <c r="A688" s="245">
        <v>428457</v>
      </c>
      <c r="B688" s="245" t="s">
        <v>157</v>
      </c>
      <c r="AD688" s="245" t="s">
        <v>148</v>
      </c>
      <c r="AE688" s="245" t="s">
        <v>148</v>
      </c>
      <c r="AF688" s="245" t="s">
        <v>148</v>
      </c>
      <c r="AG688" s="245" t="s">
        <v>148</v>
      </c>
      <c r="AH688" s="245" t="s">
        <v>148</v>
      </c>
      <c r="AT688" s="245" t="s">
        <v>682</v>
      </c>
    </row>
    <row r="689" spans="1:46" s="245" customFormat="1" ht="13.8" x14ac:dyDescent="0.25">
      <c r="A689" s="245">
        <v>428459</v>
      </c>
      <c r="B689" s="245" t="s">
        <v>682</v>
      </c>
      <c r="M689" s="245" t="s">
        <v>150</v>
      </c>
      <c r="Q689" s="245" t="s">
        <v>152</v>
      </c>
      <c r="V689" s="245" t="s">
        <v>148</v>
      </c>
      <c r="Y689" s="245" t="s">
        <v>148</v>
      </c>
      <c r="Z689" s="245" t="s">
        <v>148</v>
      </c>
      <c r="AA689" s="245" t="s">
        <v>148</v>
      </c>
      <c r="AB689" s="245" t="s">
        <v>148</v>
      </c>
      <c r="AC689" s="245" t="s">
        <v>148</v>
      </c>
      <c r="AT689" s="245" t="s">
        <v>142</v>
      </c>
    </row>
    <row r="690" spans="1:46" s="245" customFormat="1" ht="13.8" x14ac:dyDescent="0.25">
      <c r="A690" s="245">
        <v>428467</v>
      </c>
      <c r="B690" s="245" t="s">
        <v>682</v>
      </c>
      <c r="V690" s="245" t="s">
        <v>150</v>
      </c>
      <c r="Y690" s="245" t="s">
        <v>148</v>
      </c>
      <c r="Z690" s="245" t="s">
        <v>148</v>
      </c>
      <c r="AA690" s="245" t="s">
        <v>148</v>
      </c>
      <c r="AB690" s="245" t="s">
        <v>148</v>
      </c>
      <c r="AC690" s="245" t="s">
        <v>148</v>
      </c>
      <c r="AT690" s="245" t="s">
        <v>142</v>
      </c>
    </row>
    <row r="691" spans="1:46" s="245" customFormat="1" ht="13.8" x14ac:dyDescent="0.25">
      <c r="A691" s="245">
        <v>428490</v>
      </c>
      <c r="B691" s="245" t="s">
        <v>157</v>
      </c>
      <c r="G691" s="245" t="s">
        <v>152</v>
      </c>
      <c r="V691" s="245" t="s">
        <v>150</v>
      </c>
      <c r="Z691" s="245" t="s">
        <v>150</v>
      </c>
      <c r="AD691" s="245" t="s">
        <v>148</v>
      </c>
      <c r="AE691" s="245" t="s">
        <v>148</v>
      </c>
      <c r="AF691" s="245" t="s">
        <v>148</v>
      </c>
      <c r="AG691" s="245" t="s">
        <v>148</v>
      </c>
      <c r="AH691" s="245" t="s">
        <v>148</v>
      </c>
      <c r="AT691" s="245" t="s">
        <v>682</v>
      </c>
    </row>
    <row r="692" spans="1:46" s="245" customFormat="1" ht="13.8" x14ac:dyDescent="0.25">
      <c r="A692" s="245">
        <v>428492</v>
      </c>
      <c r="B692" s="245" t="s">
        <v>157</v>
      </c>
      <c r="S692" s="245" t="s">
        <v>152</v>
      </c>
      <c r="V692" s="245" t="s">
        <v>150</v>
      </c>
      <c r="X692" s="245" t="s">
        <v>150</v>
      </c>
      <c r="Y692" s="245" t="s">
        <v>150</v>
      </c>
      <c r="AB692" s="245" t="s">
        <v>150</v>
      </c>
      <c r="AD692" s="245" t="s">
        <v>148</v>
      </c>
      <c r="AE692" s="245" t="s">
        <v>148</v>
      </c>
      <c r="AF692" s="245" t="s">
        <v>148</v>
      </c>
      <c r="AG692" s="245" t="s">
        <v>148</v>
      </c>
      <c r="AH692" s="245" t="s">
        <v>148</v>
      </c>
      <c r="AT692" s="245" t="s">
        <v>682</v>
      </c>
    </row>
    <row r="693" spans="1:46" s="245" customFormat="1" ht="13.8" x14ac:dyDescent="0.25">
      <c r="A693" s="245">
        <v>428493</v>
      </c>
      <c r="B693" s="245" t="s">
        <v>157</v>
      </c>
      <c r="W693" s="245" t="s">
        <v>152</v>
      </c>
      <c r="AD693" s="245" t="s">
        <v>148</v>
      </c>
      <c r="AE693" s="245" t="s">
        <v>148</v>
      </c>
      <c r="AF693" s="245" t="s">
        <v>148</v>
      </c>
      <c r="AG693" s="245" t="s">
        <v>148</v>
      </c>
      <c r="AH693" s="245" t="s">
        <v>148</v>
      </c>
      <c r="AT693" s="245" t="s">
        <v>682</v>
      </c>
    </row>
    <row r="694" spans="1:46" s="245" customFormat="1" ht="13.8" x14ac:dyDescent="0.25">
      <c r="A694" s="245">
        <v>428502</v>
      </c>
      <c r="B694" s="245" t="s">
        <v>157</v>
      </c>
      <c r="Z694" s="245" t="s">
        <v>150</v>
      </c>
      <c r="AD694" s="245" t="s">
        <v>148</v>
      </c>
      <c r="AE694" s="245" t="s">
        <v>148</v>
      </c>
      <c r="AF694" s="245" t="s">
        <v>148</v>
      </c>
      <c r="AG694" s="245" t="s">
        <v>148</v>
      </c>
      <c r="AT694" s="245" t="s">
        <v>682</v>
      </c>
    </row>
    <row r="695" spans="1:46" s="245" customFormat="1" ht="13.8" x14ac:dyDescent="0.25">
      <c r="A695" s="245">
        <v>428506</v>
      </c>
      <c r="B695" s="245" t="s">
        <v>157</v>
      </c>
      <c r="AD695" s="245" t="s">
        <v>148</v>
      </c>
      <c r="AE695" s="245" t="s">
        <v>148</v>
      </c>
      <c r="AF695" s="245" t="s">
        <v>148</v>
      </c>
      <c r="AG695" s="245" t="s">
        <v>148</v>
      </c>
      <c r="AH695" s="245" t="s">
        <v>148</v>
      </c>
      <c r="AT695" s="245" t="s">
        <v>682</v>
      </c>
    </row>
    <row r="696" spans="1:46" s="245" customFormat="1" ht="13.8" x14ac:dyDescent="0.25">
      <c r="A696" s="245">
        <v>428513</v>
      </c>
      <c r="B696" s="245" t="s">
        <v>157</v>
      </c>
      <c r="P696" s="245" t="s">
        <v>152</v>
      </c>
      <c r="V696" s="245" t="s">
        <v>152</v>
      </c>
      <c r="AD696" s="245" t="s">
        <v>148</v>
      </c>
      <c r="AE696" s="245" t="s">
        <v>148</v>
      </c>
      <c r="AF696" s="245" t="s">
        <v>148</v>
      </c>
      <c r="AG696" s="245" t="s">
        <v>148</v>
      </c>
      <c r="AH696" s="245" t="s">
        <v>148</v>
      </c>
      <c r="AT696" s="245" t="s">
        <v>682</v>
      </c>
    </row>
    <row r="697" spans="1:46" s="245" customFormat="1" ht="13.8" x14ac:dyDescent="0.25">
      <c r="A697" s="245">
        <v>428519</v>
      </c>
      <c r="B697" s="245" t="s">
        <v>157</v>
      </c>
      <c r="L697" s="245" t="s">
        <v>152</v>
      </c>
      <c r="V697" s="245" t="s">
        <v>152</v>
      </c>
      <c r="Z697" s="245" t="s">
        <v>150</v>
      </c>
      <c r="AD697" s="245" t="s">
        <v>148</v>
      </c>
      <c r="AE697" s="245" t="s">
        <v>148</v>
      </c>
      <c r="AF697" s="245" t="s">
        <v>148</v>
      </c>
      <c r="AG697" s="245" t="s">
        <v>148</v>
      </c>
      <c r="AH697" s="245" t="s">
        <v>148</v>
      </c>
      <c r="AT697" s="245" t="s">
        <v>682</v>
      </c>
    </row>
    <row r="698" spans="1:46" s="245" customFormat="1" ht="13.8" x14ac:dyDescent="0.25">
      <c r="A698" s="245">
        <v>428526</v>
      </c>
      <c r="B698" s="245" t="s">
        <v>682</v>
      </c>
      <c r="Y698" s="245" t="s">
        <v>148</v>
      </c>
      <c r="Z698" s="245" t="s">
        <v>148</v>
      </c>
      <c r="AA698" s="245" t="s">
        <v>148</v>
      </c>
      <c r="AB698" s="245" t="s">
        <v>148</v>
      </c>
      <c r="AC698" s="245" t="s">
        <v>148</v>
      </c>
      <c r="AT698" s="245" t="s">
        <v>142</v>
      </c>
    </row>
    <row r="699" spans="1:46" s="245" customFormat="1" ht="13.8" x14ac:dyDescent="0.25">
      <c r="A699" s="245">
        <v>428530</v>
      </c>
      <c r="B699" s="245" t="s">
        <v>682</v>
      </c>
      <c r="V699" s="245" t="s">
        <v>150</v>
      </c>
      <c r="Y699" s="245" t="s">
        <v>148</v>
      </c>
      <c r="Z699" s="245" t="s">
        <v>148</v>
      </c>
      <c r="AA699" s="245" t="s">
        <v>148</v>
      </c>
      <c r="AB699" s="245" t="s">
        <v>148</v>
      </c>
      <c r="AC699" s="245" t="s">
        <v>148</v>
      </c>
      <c r="AT699" s="245" t="s">
        <v>142</v>
      </c>
    </row>
    <row r="700" spans="1:46" s="245" customFormat="1" ht="13.8" x14ac:dyDescent="0.25">
      <c r="A700" s="245">
        <v>428534</v>
      </c>
      <c r="B700" s="245" t="s">
        <v>682</v>
      </c>
      <c r="I700" s="245" t="s">
        <v>150</v>
      </c>
      <c r="L700" s="245" t="s">
        <v>150</v>
      </c>
      <c r="N700" s="245" t="s">
        <v>150</v>
      </c>
      <c r="S700" s="245" t="s">
        <v>150</v>
      </c>
      <c r="Y700" s="245" t="s">
        <v>148</v>
      </c>
      <c r="Z700" s="245" t="s">
        <v>148</v>
      </c>
      <c r="AA700" s="245" t="s">
        <v>148</v>
      </c>
      <c r="AB700" s="245" t="s">
        <v>148</v>
      </c>
      <c r="AC700" s="245" t="s">
        <v>148</v>
      </c>
      <c r="AT700" s="245" t="s">
        <v>142</v>
      </c>
    </row>
    <row r="701" spans="1:46" s="245" customFormat="1" ht="13.8" x14ac:dyDescent="0.25">
      <c r="A701" s="245">
        <v>428553</v>
      </c>
      <c r="B701" s="245" t="s">
        <v>682</v>
      </c>
      <c r="D701" s="245" t="s">
        <v>152</v>
      </c>
      <c r="P701" s="245" t="s">
        <v>152</v>
      </c>
      <c r="V701" s="245" t="s">
        <v>152</v>
      </c>
      <c r="X701" s="245" t="s">
        <v>152</v>
      </c>
      <c r="Y701" s="245" t="s">
        <v>148</v>
      </c>
      <c r="Z701" s="245" t="s">
        <v>148</v>
      </c>
      <c r="AA701" s="245" t="s">
        <v>148</v>
      </c>
      <c r="AB701" s="245" t="s">
        <v>148</v>
      </c>
      <c r="AC701" s="245" t="s">
        <v>148</v>
      </c>
      <c r="AT701" s="245" t="s">
        <v>142</v>
      </c>
    </row>
    <row r="702" spans="1:46" s="245" customFormat="1" ht="13.8" x14ac:dyDescent="0.25">
      <c r="A702" s="245">
        <v>428566</v>
      </c>
      <c r="B702" s="245" t="s">
        <v>157</v>
      </c>
      <c r="Q702" s="245" t="s">
        <v>148</v>
      </c>
      <c r="X702" s="245" t="s">
        <v>150</v>
      </c>
      <c r="AD702" s="245" t="s">
        <v>148</v>
      </c>
      <c r="AE702" s="245" t="s">
        <v>148</v>
      </c>
      <c r="AF702" s="245" t="s">
        <v>148</v>
      </c>
      <c r="AG702" s="245" t="s">
        <v>148</v>
      </c>
      <c r="AH702" s="245" t="s">
        <v>148</v>
      </c>
      <c r="AT702" s="245" t="s">
        <v>682</v>
      </c>
    </row>
    <row r="703" spans="1:46" s="245" customFormat="1" ht="13.8" x14ac:dyDescent="0.25">
      <c r="A703" s="245">
        <v>428583</v>
      </c>
      <c r="B703" s="245" t="s">
        <v>157</v>
      </c>
      <c r="AD703" s="245" t="s">
        <v>148</v>
      </c>
      <c r="AE703" s="245" t="s">
        <v>148</v>
      </c>
      <c r="AF703" s="245" t="s">
        <v>148</v>
      </c>
      <c r="AG703" s="245" t="s">
        <v>148</v>
      </c>
      <c r="AH703" s="245" t="s">
        <v>148</v>
      </c>
      <c r="AT703" s="245" t="s">
        <v>682</v>
      </c>
    </row>
    <row r="704" spans="1:46" s="245" customFormat="1" ht="13.8" x14ac:dyDescent="0.25">
      <c r="A704" s="245">
        <v>428586</v>
      </c>
      <c r="B704" s="245" t="s">
        <v>682</v>
      </c>
      <c r="T704" s="245" t="s">
        <v>148</v>
      </c>
      <c r="U704" s="245" t="s">
        <v>148</v>
      </c>
      <c r="W704" s="245" t="s">
        <v>148</v>
      </c>
      <c r="Z704" s="245" t="s">
        <v>148</v>
      </c>
      <c r="AA704" s="245" t="s">
        <v>148</v>
      </c>
      <c r="AC704" s="245" t="s">
        <v>148</v>
      </c>
      <c r="AT704" s="245" t="s">
        <v>890</v>
      </c>
    </row>
    <row r="705" spans="1:65" s="245" customFormat="1" ht="13.8" x14ac:dyDescent="0.25">
      <c r="A705" s="245">
        <v>428597</v>
      </c>
      <c r="B705" s="245" t="s">
        <v>682</v>
      </c>
      <c r="D705" s="245" t="s">
        <v>152</v>
      </c>
      <c r="P705" s="245" t="s">
        <v>152</v>
      </c>
      <c r="U705" s="245" t="s">
        <v>150</v>
      </c>
      <c r="W705" s="245" t="s">
        <v>150</v>
      </c>
      <c r="Y705" s="245" t="s">
        <v>148</v>
      </c>
      <c r="Z705" s="245" t="s">
        <v>148</v>
      </c>
      <c r="AA705" s="245" t="s">
        <v>148</v>
      </c>
      <c r="AB705" s="245" t="s">
        <v>148</v>
      </c>
      <c r="AC705" s="245" t="s">
        <v>148</v>
      </c>
      <c r="AT705" s="245" t="s">
        <v>142</v>
      </c>
    </row>
    <row r="706" spans="1:65" s="245" customFormat="1" ht="13.8" x14ac:dyDescent="0.25">
      <c r="A706" s="245">
        <v>428605</v>
      </c>
      <c r="B706" s="245" t="s">
        <v>682</v>
      </c>
      <c r="G706" s="245" t="s">
        <v>152</v>
      </c>
      <c r="O706" s="245" t="s">
        <v>152</v>
      </c>
      <c r="P706" s="245" t="s">
        <v>152</v>
      </c>
      <c r="V706" s="245" t="s">
        <v>148</v>
      </c>
      <c r="Y706" s="245" t="s">
        <v>148</v>
      </c>
      <c r="Z706" s="245" t="s">
        <v>148</v>
      </c>
      <c r="AA706" s="245" t="s">
        <v>148</v>
      </c>
      <c r="AB706" s="245" t="s">
        <v>148</v>
      </c>
      <c r="AC706" s="245" t="s">
        <v>148</v>
      </c>
      <c r="AT706" s="245" t="s">
        <v>142</v>
      </c>
    </row>
    <row r="707" spans="1:65" s="245" customFormat="1" ht="13.8" x14ac:dyDescent="0.25">
      <c r="A707" s="245">
        <v>428606</v>
      </c>
      <c r="B707" s="245" t="s">
        <v>157</v>
      </c>
      <c r="P707" s="245" t="s">
        <v>152</v>
      </c>
      <c r="AD707" s="245" t="s">
        <v>148</v>
      </c>
      <c r="AE707" s="245" t="s">
        <v>148</v>
      </c>
      <c r="AF707" s="245" t="s">
        <v>148</v>
      </c>
      <c r="AG707" s="245" t="s">
        <v>148</v>
      </c>
      <c r="AH707" s="245" t="s">
        <v>148</v>
      </c>
      <c r="AT707" s="245" t="s">
        <v>682</v>
      </c>
    </row>
    <row r="708" spans="1:65" s="245" customFormat="1" ht="13.8" x14ac:dyDescent="0.25">
      <c r="A708" s="245">
        <v>428626</v>
      </c>
      <c r="B708" s="245" t="s">
        <v>157</v>
      </c>
      <c r="P708" s="245" t="s">
        <v>150</v>
      </c>
      <c r="AD708" s="245" t="s">
        <v>148</v>
      </c>
      <c r="AE708" s="245" t="s">
        <v>148</v>
      </c>
      <c r="AF708" s="245" t="s">
        <v>148</v>
      </c>
      <c r="AG708" s="245" t="s">
        <v>148</v>
      </c>
      <c r="AH708" s="245" t="s">
        <v>148</v>
      </c>
      <c r="AT708" s="245" t="s">
        <v>682</v>
      </c>
    </row>
    <row r="709" spans="1:65" s="245" customFormat="1" ht="13.8" x14ac:dyDescent="0.25">
      <c r="A709" s="245">
        <v>428631</v>
      </c>
      <c r="B709" s="245" t="s">
        <v>157</v>
      </c>
      <c r="W709" s="245" t="s">
        <v>152</v>
      </c>
      <c r="AD709" s="245" t="s">
        <v>148</v>
      </c>
      <c r="AE709" s="245" t="s">
        <v>148</v>
      </c>
      <c r="AF709" s="245" t="s">
        <v>148</v>
      </c>
      <c r="AG709" s="245" t="s">
        <v>148</v>
      </c>
      <c r="AH709" s="245" t="s">
        <v>148</v>
      </c>
      <c r="AT709" s="245" t="s">
        <v>682</v>
      </c>
    </row>
    <row r="710" spans="1:65" s="245" customFormat="1" ht="13.8" x14ac:dyDescent="0.25">
      <c r="A710" s="245">
        <v>428656</v>
      </c>
      <c r="B710" s="245" t="s">
        <v>682</v>
      </c>
      <c r="P710" s="245" t="s">
        <v>152</v>
      </c>
      <c r="Q710" s="245" t="s">
        <v>152</v>
      </c>
      <c r="U710" s="245" t="s">
        <v>152</v>
      </c>
      <c r="V710" s="245" t="s">
        <v>152</v>
      </c>
      <c r="Y710" s="245" t="s">
        <v>148</v>
      </c>
      <c r="Z710" s="245" t="s">
        <v>148</v>
      </c>
      <c r="AA710" s="245" t="s">
        <v>148</v>
      </c>
      <c r="AB710" s="245" t="s">
        <v>148</v>
      </c>
      <c r="AC710" s="245" t="s">
        <v>148</v>
      </c>
      <c r="AT710" s="245" t="s">
        <v>142</v>
      </c>
    </row>
    <row r="711" spans="1:65" s="245" customFormat="1" ht="13.8" x14ac:dyDescent="0.25">
      <c r="A711" s="245">
        <v>428657</v>
      </c>
      <c r="B711" s="245" t="s">
        <v>682</v>
      </c>
      <c r="V711" s="245" t="s">
        <v>150</v>
      </c>
      <c r="Y711" s="245" t="s">
        <v>148</v>
      </c>
      <c r="Z711" s="245" t="s">
        <v>148</v>
      </c>
      <c r="AA711" s="245" t="s">
        <v>148</v>
      </c>
      <c r="AB711" s="245" t="s">
        <v>148</v>
      </c>
      <c r="AC711" s="245" t="s">
        <v>148</v>
      </c>
      <c r="AT711" s="245" t="s">
        <v>142</v>
      </c>
    </row>
    <row r="712" spans="1:65" s="245" customFormat="1" ht="13.8" x14ac:dyDescent="0.25">
      <c r="A712" s="245">
        <v>428662</v>
      </c>
      <c r="B712" s="245" t="s">
        <v>157</v>
      </c>
      <c r="U712" s="245" t="s">
        <v>148</v>
      </c>
      <c r="V712" s="245" t="s">
        <v>148</v>
      </c>
      <c r="Z712" s="245" t="s">
        <v>148</v>
      </c>
      <c r="AC712" s="245" t="s">
        <v>148</v>
      </c>
      <c r="AD712" s="245" t="s">
        <v>148</v>
      </c>
      <c r="AE712" s="245" t="s">
        <v>148</v>
      </c>
      <c r="AF712" s="245" t="s">
        <v>148</v>
      </c>
      <c r="AG712" s="245" t="s">
        <v>148</v>
      </c>
      <c r="AH712" s="245" t="s">
        <v>148</v>
      </c>
      <c r="AT712" s="245" t="s">
        <v>682</v>
      </c>
    </row>
    <row r="713" spans="1:65" s="245" customFormat="1" ht="13.8" x14ac:dyDescent="0.25">
      <c r="A713" s="245">
        <v>428678</v>
      </c>
      <c r="B713" s="245" t="s">
        <v>157</v>
      </c>
      <c r="P713" s="245" t="s">
        <v>150</v>
      </c>
      <c r="T713" s="245" t="s">
        <v>148</v>
      </c>
      <c r="U713" s="245" t="s">
        <v>148</v>
      </c>
      <c r="V713" s="245" t="s">
        <v>148</v>
      </c>
      <c r="Y713" s="245" t="s">
        <v>148</v>
      </c>
      <c r="Z713" s="245" t="s">
        <v>148</v>
      </c>
      <c r="AA713" s="245" t="s">
        <v>148</v>
      </c>
      <c r="AB713" s="245" t="s">
        <v>148</v>
      </c>
      <c r="AC713" s="245" t="s">
        <v>148</v>
      </c>
      <c r="AD713" s="245" t="s">
        <v>148</v>
      </c>
      <c r="AE713" s="245" t="s">
        <v>148</v>
      </c>
      <c r="AF713" s="245" t="s">
        <v>148</v>
      </c>
      <c r="AG713" s="245" t="s">
        <v>148</v>
      </c>
      <c r="AH713" s="245" t="s">
        <v>148</v>
      </c>
      <c r="AT713" s="245" t="s">
        <v>682</v>
      </c>
      <c r="BM713" s="237"/>
    </row>
    <row r="714" spans="1:65" s="245" customFormat="1" ht="13.8" x14ac:dyDescent="0.25">
      <c r="A714" s="245">
        <v>428686</v>
      </c>
      <c r="B714" s="245" t="s">
        <v>682</v>
      </c>
      <c r="P714" s="245" t="s">
        <v>148</v>
      </c>
      <c r="R714" s="245" t="s">
        <v>148</v>
      </c>
      <c r="Y714" s="245" t="s">
        <v>148</v>
      </c>
      <c r="Z714" s="245" t="s">
        <v>148</v>
      </c>
      <c r="AA714" s="245" t="s">
        <v>148</v>
      </c>
      <c r="AB714" s="245" t="s">
        <v>148</v>
      </c>
      <c r="AC714" s="245" t="s">
        <v>148</v>
      </c>
      <c r="AT714" s="245" t="s">
        <v>142</v>
      </c>
    </row>
    <row r="715" spans="1:65" s="245" customFormat="1" ht="13.8" x14ac:dyDescent="0.25">
      <c r="A715" s="245">
        <v>428692</v>
      </c>
      <c r="B715" s="245" t="s">
        <v>157</v>
      </c>
      <c r="Q715" s="245" t="s">
        <v>150</v>
      </c>
      <c r="V715" s="245" t="s">
        <v>150</v>
      </c>
      <c r="Y715" s="245" t="s">
        <v>150</v>
      </c>
      <c r="AD715" s="245" t="s">
        <v>148</v>
      </c>
      <c r="AE715" s="245" t="s">
        <v>148</v>
      </c>
      <c r="AF715" s="245" t="s">
        <v>148</v>
      </c>
      <c r="AG715" s="245" t="s">
        <v>148</v>
      </c>
      <c r="AH715" s="245" t="s">
        <v>148</v>
      </c>
      <c r="AT715" s="245" t="s">
        <v>682</v>
      </c>
    </row>
    <row r="716" spans="1:65" s="245" customFormat="1" ht="13.8" x14ac:dyDescent="0.25">
      <c r="A716" s="245">
        <v>428702</v>
      </c>
      <c r="B716" s="245" t="s">
        <v>157</v>
      </c>
      <c r="L716" s="245" t="s">
        <v>152</v>
      </c>
      <c r="V716" s="245" t="s">
        <v>152</v>
      </c>
      <c r="W716" s="245" t="s">
        <v>152</v>
      </c>
      <c r="AD716" s="245" t="s">
        <v>150</v>
      </c>
      <c r="AE716" s="245" t="s">
        <v>148</v>
      </c>
      <c r="AF716" s="245" t="s">
        <v>148</v>
      </c>
      <c r="AG716" s="245" t="s">
        <v>150</v>
      </c>
      <c r="AH716" s="245" t="s">
        <v>148</v>
      </c>
      <c r="AT716" s="245" t="s">
        <v>157</v>
      </c>
    </row>
    <row r="717" spans="1:65" ht="18" customHeight="1" x14ac:dyDescent="0.25">
      <c r="A717" s="250">
        <v>428709</v>
      </c>
      <c r="B717" s="250" t="s">
        <v>682</v>
      </c>
      <c r="C717" s="245"/>
      <c r="D717" s="245"/>
      <c r="E717" s="245"/>
      <c r="F717" s="245"/>
      <c r="G717" s="245"/>
      <c r="H717" s="245"/>
      <c r="I717" s="245"/>
      <c r="J717" s="245"/>
      <c r="K717" s="245"/>
      <c r="L717" s="245"/>
      <c r="M717" s="245"/>
      <c r="N717" s="245"/>
      <c r="O717" s="245"/>
      <c r="P717" s="245"/>
      <c r="Q717" s="245" t="s">
        <v>148</v>
      </c>
      <c r="R717" s="245"/>
      <c r="S717" s="245"/>
      <c r="T717" s="245"/>
      <c r="U717" s="245"/>
      <c r="V717" s="245"/>
      <c r="W717" s="245"/>
      <c r="X717" s="245"/>
      <c r="Y717" s="245" t="s">
        <v>148</v>
      </c>
      <c r="Z717" s="245" t="s">
        <v>148</v>
      </c>
      <c r="AA717" s="245" t="s">
        <v>148</v>
      </c>
      <c r="AB717" s="245" t="s">
        <v>148</v>
      </c>
      <c r="AC717" s="245" t="s">
        <v>148</v>
      </c>
      <c r="AD717" s="245"/>
      <c r="AE717" s="245"/>
      <c r="AF717" s="245"/>
      <c r="AG717" s="245"/>
      <c r="AH717" s="245"/>
      <c r="AI717" s="245"/>
      <c r="AJ717" s="245"/>
      <c r="AK717" s="245"/>
      <c r="AL717" s="245"/>
      <c r="AM717" s="245"/>
      <c r="AN717" s="245"/>
      <c r="AO717" s="245"/>
      <c r="AP717" s="245"/>
      <c r="AQ717" s="245"/>
      <c r="AR717" s="245"/>
      <c r="AS717" s="245"/>
      <c r="AT717" s="245" t="s">
        <v>142</v>
      </c>
      <c r="AU717" s="245"/>
      <c r="AV717" s="245"/>
      <c r="AW717" s="245"/>
      <c r="AX717" s="245"/>
      <c r="AY717" s="245"/>
      <c r="AZ717" s="245"/>
      <c r="BA717" s="245"/>
      <c r="BB717" s="245"/>
      <c r="BC717" s="245"/>
      <c r="BD717" s="245"/>
      <c r="BE717" s="245"/>
      <c r="BF717" s="245"/>
      <c r="BG717" s="245"/>
      <c r="BH717" s="245"/>
      <c r="BI717" s="245"/>
      <c r="BJ717" s="245"/>
      <c r="BK717" s="245"/>
      <c r="BL717" s="245"/>
      <c r="BM717" s="245"/>
    </row>
  </sheetData>
  <sheetProtection selectLockedCells="1" selectUnlockedCells="1"/>
  <autoFilter ref="A2:BM717" xr:uid="{00000000-0009-0000-0000-000005000000}">
    <sortState xmlns:xlrd2="http://schemas.microsoft.com/office/spreadsheetml/2017/richdata2" ref="A3:BM717">
      <sortCondition ref="A2"/>
    </sortState>
  </autoFilter>
  <conditionalFormatting sqref="A1:A716">
    <cfRule type="duplicateValues" dxfId="29" priority="8793"/>
  </conditionalFormatting>
  <conditionalFormatting sqref="A1:A717">
    <cfRule type="duplicateValues" dxfId="28" priority="8795"/>
    <cfRule type="duplicateValues" dxfId="27" priority="8796"/>
    <cfRule type="duplicateValues" dxfId="26" priority="8797"/>
  </conditionalFormatting>
  <conditionalFormatting sqref="A1:A1048576">
    <cfRule type="duplicateValues" dxfId="25" priority="1"/>
  </conditionalFormatting>
  <conditionalFormatting sqref="A716">
    <cfRule type="duplicateValues" dxfId="24" priority="2250"/>
    <cfRule type="duplicateValues" dxfId="23" priority="2251"/>
    <cfRule type="duplicateValues" dxfId="22" priority="2252"/>
    <cfRule type="duplicateValues" dxfId="21" priority="2253"/>
    <cfRule type="duplicateValues" dxfId="20" priority="2254"/>
    <cfRule type="duplicateValues" dxfId="19" priority="2255"/>
    <cfRule type="duplicateValues" dxfId="18" priority="2256"/>
    <cfRule type="duplicateValues" dxfId="17" priority="2257"/>
    <cfRule type="duplicateValues" dxfId="16" priority="2258"/>
    <cfRule type="duplicateValues" dxfId="15" priority="2259"/>
    <cfRule type="duplicateValues" dxfId="14" priority="2260"/>
    <cfRule type="duplicateValues" dxfId="13" priority="2261"/>
    <cfRule type="duplicateValues" dxfId="12" priority="4473"/>
    <cfRule type="duplicateValues" dxfId="11" priority="4474"/>
  </conditionalFormatting>
  <conditionalFormatting sqref="A717">
    <cfRule type="duplicateValues" dxfId="10" priority="4454"/>
    <cfRule type="duplicateValues" dxfId="9" priority="4455"/>
    <cfRule type="duplicateValues" dxfId="8" priority="4465"/>
    <cfRule type="duplicateValues" dxfId="7" priority="4466"/>
    <cfRule type="duplicateValues" dxfId="6" priority="4467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W7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9" defaultRowHeight="20.25" customHeight="1" x14ac:dyDescent="0.25"/>
  <cols>
    <col min="1" max="1" width="11.09765625" style="230" bestFit="1" customWidth="1"/>
    <col min="2" max="2" width="21.3984375" style="230" bestFit="1" customWidth="1"/>
    <col min="3" max="3" width="18.3984375" style="230" bestFit="1" customWidth="1"/>
    <col min="4" max="4" width="20.3984375" style="230" bestFit="1" customWidth="1"/>
    <col min="5" max="5" width="6.3984375" style="230" bestFit="1" customWidth="1"/>
    <col min="6" max="6" width="10.3984375" style="240" bestFit="1" customWidth="1"/>
    <col min="7" max="7" width="13.3984375" style="230" bestFit="1" customWidth="1"/>
    <col min="8" max="8" width="12" style="230" bestFit="1" customWidth="1"/>
    <col min="9" max="9" width="13.09765625" style="230" bestFit="1" customWidth="1"/>
    <col min="10" max="11" width="9.3984375" style="230" customWidth="1"/>
    <col min="12" max="12" width="11.09765625" style="230" customWidth="1"/>
    <col min="13" max="13" width="8.09765625" style="230" customWidth="1"/>
    <col min="14" max="14" width="9.3984375" style="230" customWidth="1"/>
    <col min="15" max="15" width="10.8984375" style="231" customWidth="1"/>
    <col min="16" max="16" width="14.69921875" style="230" bestFit="1" customWidth="1"/>
    <col min="17" max="17" width="10.3984375" style="230" customWidth="1"/>
    <col min="18" max="22" width="13.59765625" style="230" customWidth="1"/>
    <col min="23" max="24" width="18.3984375" style="230" customWidth="1"/>
    <col min="25" max="25" width="36.09765625" style="230" customWidth="1"/>
    <col min="26" max="26" width="23.3984375" style="230" customWidth="1"/>
    <col min="27" max="28" width="15.3984375" style="230" customWidth="1"/>
    <col min="29" max="29" width="45.09765625" style="230" customWidth="1"/>
    <col min="30" max="31" width="13.3984375" style="230" customWidth="1"/>
    <col min="32" max="32" width="9" style="230" customWidth="1"/>
    <col min="33" max="33" width="13" style="230" customWidth="1"/>
    <col min="34" max="34" width="13.59765625" style="230" customWidth="1"/>
    <col min="35" max="35" width="10.8984375" style="230" bestFit="1" customWidth="1"/>
    <col min="36" max="36" width="40.8984375" style="230" customWidth="1"/>
    <col min="37" max="37" width="16.59765625" style="230" customWidth="1"/>
    <col min="38" max="39" width="9" style="230"/>
    <col min="40" max="40" width="16.8984375" style="230" customWidth="1"/>
    <col min="41" max="41" width="11.8984375" style="230" customWidth="1"/>
    <col min="42" max="42" width="15.3984375" style="230" customWidth="1"/>
    <col min="43" max="48" width="9" style="230"/>
    <col min="49" max="49" width="11.8984375" style="230" bestFit="1" customWidth="1"/>
    <col min="50" max="16384" width="9" style="230"/>
  </cols>
  <sheetData>
    <row r="1" spans="1:49" ht="20.25" customHeight="1" x14ac:dyDescent="0.25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4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Z1" s="230">
        <v>26</v>
      </c>
      <c r="AA1" s="230">
        <v>27</v>
      </c>
      <c r="AB1" s="230">
        <v>28</v>
      </c>
      <c r="AC1" s="230">
        <v>29</v>
      </c>
      <c r="AD1" s="230">
        <v>30</v>
      </c>
      <c r="AE1" s="230">
        <v>31</v>
      </c>
      <c r="AF1" s="230">
        <v>32</v>
      </c>
      <c r="AG1" s="230">
        <v>33</v>
      </c>
      <c r="AH1" s="230">
        <v>34</v>
      </c>
      <c r="AI1" s="230">
        <v>35</v>
      </c>
      <c r="AJ1" s="230">
        <v>36</v>
      </c>
      <c r="AL1" s="230">
        <v>38</v>
      </c>
      <c r="AM1" s="230">
        <v>39</v>
      </c>
      <c r="AN1" s="230">
        <v>40</v>
      </c>
      <c r="AO1" s="230">
        <v>41</v>
      </c>
      <c r="AP1" s="230">
        <v>42</v>
      </c>
      <c r="AQ1" s="230">
        <v>43</v>
      </c>
      <c r="AR1" s="230">
        <v>44</v>
      </c>
    </row>
    <row r="2" spans="1:49" s="234" customFormat="1" ht="20.25" customHeight="1" x14ac:dyDescent="0.3">
      <c r="A2" s="232" t="s">
        <v>656</v>
      </c>
      <c r="B2" s="232" t="s">
        <v>658</v>
      </c>
      <c r="C2" s="232" t="s">
        <v>61</v>
      </c>
      <c r="D2" s="232" t="s">
        <v>62</v>
      </c>
      <c r="E2" s="232" t="s">
        <v>54</v>
      </c>
      <c r="F2" s="233" t="s">
        <v>51</v>
      </c>
      <c r="G2" s="232" t="s">
        <v>52</v>
      </c>
      <c r="H2" s="232" t="s">
        <v>53</v>
      </c>
      <c r="I2" s="232" t="s">
        <v>86</v>
      </c>
      <c r="J2" s="232" t="s">
        <v>96</v>
      </c>
      <c r="K2" s="232" t="s">
        <v>42</v>
      </c>
      <c r="L2" s="232" t="s">
        <v>43</v>
      </c>
      <c r="M2" s="232" t="s">
        <v>659</v>
      </c>
      <c r="N2" s="232" t="s">
        <v>6</v>
      </c>
      <c r="O2" s="232" t="s">
        <v>200</v>
      </c>
      <c r="P2" s="233" t="s">
        <v>660</v>
      </c>
      <c r="Q2" s="232" t="s">
        <v>230</v>
      </c>
      <c r="R2" s="232"/>
      <c r="S2" s="232"/>
      <c r="T2" s="232"/>
      <c r="U2" s="232"/>
      <c r="V2" s="232"/>
      <c r="W2" s="232"/>
      <c r="X2" s="232"/>
      <c r="Y2" s="232" t="s">
        <v>1678</v>
      </c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 t="s">
        <v>663</v>
      </c>
      <c r="AO2" s="232" t="s">
        <v>664</v>
      </c>
      <c r="AP2" s="232" t="s">
        <v>1672</v>
      </c>
      <c r="AQ2" s="232" t="s">
        <v>1695</v>
      </c>
      <c r="AR2" s="232" t="s">
        <v>1699</v>
      </c>
      <c r="AS2" s="232"/>
      <c r="AV2" s="235" t="s">
        <v>661</v>
      </c>
      <c r="AW2" s="235" t="s">
        <v>662</v>
      </c>
    </row>
    <row r="3" spans="1:49" customFormat="1" ht="46.8" x14ac:dyDescent="0.3">
      <c r="A3" s="241">
        <v>403628</v>
      </c>
      <c r="B3" s="241" t="s">
        <v>1872</v>
      </c>
      <c r="C3" s="251" t="s">
        <v>266</v>
      </c>
      <c r="D3" s="252" t="s">
        <v>1873</v>
      </c>
      <c r="E3" s="230"/>
      <c r="F3" s="247"/>
      <c r="G3" s="246"/>
      <c r="H3" s="246"/>
      <c r="I3" s="241" t="s">
        <v>157</v>
      </c>
      <c r="J3" s="246"/>
      <c r="K3" s="246"/>
      <c r="L3" s="246"/>
      <c r="M3" s="230"/>
      <c r="N3" s="230"/>
      <c r="O3" s="234"/>
      <c r="P3" s="248"/>
      <c r="Q3" s="234"/>
      <c r="R3" s="246"/>
      <c r="S3" s="246"/>
      <c r="T3" s="246"/>
      <c r="U3" s="246"/>
      <c r="V3" s="246"/>
      <c r="W3" s="246"/>
      <c r="X3" s="246"/>
      <c r="Y3" s="246" t="s">
        <v>1950</v>
      </c>
      <c r="Z3" s="246"/>
      <c r="AA3" s="246"/>
      <c r="AB3" s="230"/>
      <c r="AC3" s="249"/>
      <c r="AD3" s="236"/>
      <c r="AE3" s="249"/>
      <c r="AF3" s="236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</row>
    <row r="4" spans="1:49" customFormat="1" ht="31.2" x14ac:dyDescent="0.3">
      <c r="A4" s="241">
        <v>400206</v>
      </c>
      <c r="B4" s="241" t="s">
        <v>1846</v>
      </c>
      <c r="C4" s="251" t="s">
        <v>669</v>
      </c>
      <c r="D4" s="252" t="s">
        <v>1847</v>
      </c>
      <c r="E4" s="230"/>
      <c r="F4" s="247"/>
      <c r="G4" s="246"/>
      <c r="H4" s="246"/>
      <c r="I4" s="241" t="s">
        <v>157</v>
      </c>
      <c r="J4" s="246"/>
      <c r="K4" s="246"/>
      <c r="L4" s="246"/>
      <c r="M4" s="230"/>
      <c r="N4" s="230"/>
      <c r="O4" s="234"/>
      <c r="P4" s="248"/>
      <c r="Q4" s="234"/>
      <c r="R4" s="246"/>
      <c r="S4" s="246"/>
      <c r="T4" s="246"/>
      <c r="U4" s="246"/>
      <c r="V4" s="246"/>
      <c r="W4" s="246"/>
      <c r="X4" s="246"/>
      <c r="Y4" s="246" t="s">
        <v>1951</v>
      </c>
      <c r="Z4" s="246"/>
      <c r="AA4" s="246"/>
      <c r="AB4" s="230"/>
      <c r="AC4" s="249"/>
      <c r="AD4" s="236"/>
      <c r="AE4" s="249"/>
      <c r="AF4" s="236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</row>
    <row r="5" spans="1:49" customFormat="1" ht="31.2" x14ac:dyDescent="0.3">
      <c r="A5" s="241">
        <v>400840</v>
      </c>
      <c r="B5" s="241" t="s">
        <v>1848</v>
      </c>
      <c r="C5" s="251" t="s">
        <v>490</v>
      </c>
      <c r="D5" s="252" t="s">
        <v>241</v>
      </c>
      <c r="E5" s="230"/>
      <c r="F5" s="247"/>
      <c r="G5" s="246"/>
      <c r="H5" s="246"/>
      <c r="I5" s="241" t="s">
        <v>157</v>
      </c>
      <c r="J5" s="246"/>
      <c r="K5" s="246"/>
      <c r="L5" s="246"/>
      <c r="M5" s="230"/>
      <c r="N5" s="230"/>
      <c r="O5" s="234"/>
      <c r="P5" s="248"/>
      <c r="Q5" s="234"/>
      <c r="R5" s="246"/>
      <c r="S5" s="246"/>
      <c r="T5" s="246"/>
      <c r="U5" s="246"/>
      <c r="V5" s="246"/>
      <c r="W5" s="246"/>
      <c r="X5" s="246"/>
      <c r="Y5" s="246" t="s">
        <v>1951</v>
      </c>
      <c r="Z5" s="246"/>
      <c r="AA5" s="246"/>
      <c r="AB5" s="230"/>
      <c r="AC5" s="249"/>
      <c r="AD5" s="236"/>
      <c r="AE5" s="249"/>
      <c r="AF5" s="236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</row>
    <row r="6" spans="1:49" customFormat="1" ht="31.2" x14ac:dyDescent="0.3">
      <c r="A6" s="241">
        <v>401242</v>
      </c>
      <c r="B6" s="241" t="s">
        <v>1849</v>
      </c>
      <c r="C6" s="251" t="s">
        <v>255</v>
      </c>
      <c r="D6" s="252" t="s">
        <v>277</v>
      </c>
      <c r="E6" s="230"/>
      <c r="F6" s="247"/>
      <c r="G6" s="246"/>
      <c r="H6" s="246"/>
      <c r="I6" s="241" t="s">
        <v>157</v>
      </c>
      <c r="J6" s="246"/>
      <c r="K6" s="246"/>
      <c r="L6" s="246"/>
      <c r="M6" s="230"/>
      <c r="N6" s="230"/>
      <c r="O6" s="234"/>
      <c r="P6" s="248"/>
      <c r="Q6" s="234"/>
      <c r="R6" s="246"/>
      <c r="S6" s="246"/>
      <c r="T6" s="246"/>
      <c r="U6" s="246"/>
      <c r="V6" s="246"/>
      <c r="W6" s="246"/>
      <c r="X6" s="246"/>
      <c r="Y6" s="246" t="s">
        <v>1951</v>
      </c>
      <c r="Z6" s="246"/>
      <c r="AA6" s="246"/>
      <c r="AB6" s="230"/>
      <c r="AC6" s="249"/>
      <c r="AD6" s="236"/>
      <c r="AE6" s="249"/>
      <c r="AF6" s="236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</row>
    <row r="7" spans="1:49" customFormat="1" ht="31.2" x14ac:dyDescent="0.3">
      <c r="A7" s="241">
        <v>401487</v>
      </c>
      <c r="B7" s="241" t="s">
        <v>1870</v>
      </c>
      <c r="C7" s="251" t="s">
        <v>416</v>
      </c>
      <c r="D7" s="252" t="s">
        <v>1871</v>
      </c>
      <c r="E7" s="230"/>
      <c r="F7" s="247"/>
      <c r="G7" s="246"/>
      <c r="H7" s="246"/>
      <c r="I7" s="241" t="s">
        <v>157</v>
      </c>
      <c r="J7" s="246"/>
      <c r="K7" s="246"/>
      <c r="L7" s="246"/>
      <c r="M7" s="230"/>
      <c r="N7" s="230"/>
      <c r="O7" s="234"/>
      <c r="P7" s="248"/>
      <c r="Q7" s="234"/>
      <c r="R7" s="246"/>
      <c r="S7" s="246"/>
      <c r="T7" s="246"/>
      <c r="U7" s="246"/>
      <c r="V7" s="246"/>
      <c r="W7" s="246"/>
      <c r="X7" s="246"/>
      <c r="Y7" s="246" t="s">
        <v>1951</v>
      </c>
      <c r="Z7" s="246"/>
      <c r="AA7" s="246"/>
      <c r="AB7" s="230"/>
      <c r="AC7" s="249"/>
      <c r="AD7" s="236"/>
      <c r="AE7" s="249"/>
      <c r="AF7" s="236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</row>
    <row r="8" spans="1:49" customFormat="1" ht="31.2" x14ac:dyDescent="0.3">
      <c r="A8" s="241">
        <v>401569</v>
      </c>
      <c r="B8" s="241" t="s">
        <v>1914</v>
      </c>
      <c r="C8" s="251" t="s">
        <v>322</v>
      </c>
      <c r="D8" s="252" t="s">
        <v>1915</v>
      </c>
      <c r="E8" s="230"/>
      <c r="F8" s="247"/>
      <c r="G8" s="246"/>
      <c r="H8" s="246"/>
      <c r="I8" s="241" t="s">
        <v>157</v>
      </c>
      <c r="J8" s="246"/>
      <c r="K8" s="246"/>
      <c r="L8" s="246"/>
      <c r="M8" s="230"/>
      <c r="N8" s="230"/>
      <c r="O8" s="234"/>
      <c r="P8" s="248"/>
      <c r="Q8" s="234"/>
      <c r="R8" s="246"/>
      <c r="S8" s="246"/>
      <c r="T8" s="246"/>
      <c r="U8" s="246"/>
      <c r="V8" s="246"/>
      <c r="W8" s="246"/>
      <c r="X8" s="246"/>
      <c r="Y8" s="246" t="s">
        <v>1951</v>
      </c>
      <c r="Z8" s="246"/>
      <c r="AA8" s="246"/>
      <c r="AB8" s="230"/>
      <c r="AC8" s="249"/>
      <c r="AD8" s="236"/>
      <c r="AE8" s="249"/>
      <c r="AF8" s="236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</row>
    <row r="9" spans="1:49" customFormat="1" ht="31.2" x14ac:dyDescent="0.3">
      <c r="A9" s="241">
        <v>401613</v>
      </c>
      <c r="B9" s="241" t="s">
        <v>1932</v>
      </c>
      <c r="C9" s="251" t="s">
        <v>338</v>
      </c>
      <c r="D9" s="252" t="s">
        <v>1933</v>
      </c>
      <c r="E9" s="230"/>
      <c r="F9" s="247"/>
      <c r="G9" s="246"/>
      <c r="H9" s="246"/>
      <c r="I9" s="241" t="s">
        <v>157</v>
      </c>
      <c r="J9" s="246"/>
      <c r="K9" s="246"/>
      <c r="L9" s="246"/>
      <c r="M9" s="230"/>
      <c r="N9" s="230"/>
      <c r="O9" s="234"/>
      <c r="P9" s="248"/>
      <c r="Q9" s="234"/>
      <c r="R9" s="246"/>
      <c r="S9" s="246"/>
      <c r="T9" s="246"/>
      <c r="U9" s="246"/>
      <c r="V9" s="246"/>
      <c r="W9" s="246"/>
      <c r="X9" s="246"/>
      <c r="Y9" s="246" t="s">
        <v>1951</v>
      </c>
      <c r="Z9" s="246"/>
      <c r="AA9" s="246"/>
      <c r="AB9" s="230"/>
      <c r="AC9" s="249"/>
      <c r="AD9" s="236"/>
      <c r="AE9" s="249"/>
      <c r="AF9" s="236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</row>
    <row r="10" spans="1:49" customFormat="1" ht="31.2" x14ac:dyDescent="0.3">
      <c r="A10" s="241">
        <v>402140</v>
      </c>
      <c r="B10" s="241" t="s">
        <v>1889</v>
      </c>
      <c r="C10" s="251" t="s">
        <v>535</v>
      </c>
      <c r="D10" s="252" t="s">
        <v>1890</v>
      </c>
      <c r="E10" s="230"/>
      <c r="F10" s="247"/>
      <c r="G10" s="246"/>
      <c r="H10" s="246"/>
      <c r="I10" s="241" t="s">
        <v>157</v>
      </c>
      <c r="J10" s="246"/>
      <c r="K10" s="246"/>
      <c r="L10" s="246"/>
      <c r="M10" s="230"/>
      <c r="N10" s="230"/>
      <c r="O10" s="234"/>
      <c r="P10" s="248"/>
      <c r="Q10" s="234"/>
      <c r="R10" s="246"/>
      <c r="S10" s="246"/>
      <c r="T10" s="246"/>
      <c r="U10" s="246"/>
      <c r="V10" s="246"/>
      <c r="W10" s="246"/>
      <c r="X10" s="246"/>
      <c r="Y10" s="246" t="s">
        <v>1951</v>
      </c>
      <c r="Z10" s="246"/>
      <c r="AA10" s="246"/>
      <c r="AB10" s="230"/>
      <c r="AC10" s="249"/>
      <c r="AD10" s="236"/>
      <c r="AE10" s="249"/>
      <c r="AF10" s="236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</row>
    <row r="11" spans="1:49" customFormat="1" ht="31.2" x14ac:dyDescent="0.3">
      <c r="A11" s="241">
        <v>402300</v>
      </c>
      <c r="B11" s="241" t="s">
        <v>1857</v>
      </c>
      <c r="C11" s="251" t="s">
        <v>297</v>
      </c>
      <c r="D11" s="252" t="s">
        <v>1116</v>
      </c>
      <c r="E11" s="230"/>
      <c r="F11" s="247"/>
      <c r="G11" s="246"/>
      <c r="H11" s="246"/>
      <c r="I11" s="241" t="s">
        <v>157</v>
      </c>
      <c r="J11" s="246"/>
      <c r="K11" s="246"/>
      <c r="L11" s="246"/>
      <c r="M11" s="230"/>
      <c r="N11" s="230"/>
      <c r="O11" s="234"/>
      <c r="P11" s="248"/>
      <c r="Q11" s="234"/>
      <c r="R11" s="246"/>
      <c r="S11" s="246"/>
      <c r="T11" s="246"/>
      <c r="U11" s="246"/>
      <c r="V11" s="246"/>
      <c r="W11" s="246"/>
      <c r="X11" s="246"/>
      <c r="Y11" s="246" t="s">
        <v>1951</v>
      </c>
      <c r="Z11" s="246"/>
      <c r="AA11" s="246"/>
      <c r="AB11" s="230"/>
      <c r="AC11" s="249"/>
      <c r="AD11" s="236"/>
      <c r="AE11" s="249"/>
      <c r="AF11" s="236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</row>
    <row r="12" spans="1:49" customFormat="1" ht="31.2" x14ac:dyDescent="0.3">
      <c r="A12" s="241">
        <v>402333</v>
      </c>
      <c r="B12" s="241" t="s">
        <v>1850</v>
      </c>
      <c r="C12" s="251" t="s">
        <v>514</v>
      </c>
      <c r="D12" s="252" t="s">
        <v>368</v>
      </c>
      <c r="E12" s="230"/>
      <c r="F12" s="247"/>
      <c r="G12" s="246"/>
      <c r="H12" s="246"/>
      <c r="I12" s="241" t="s">
        <v>157</v>
      </c>
      <c r="J12" s="246"/>
      <c r="K12" s="246"/>
      <c r="L12" s="246"/>
      <c r="M12" s="230"/>
      <c r="N12" s="230"/>
      <c r="O12" s="234"/>
      <c r="P12" s="248"/>
      <c r="Q12" s="234"/>
      <c r="R12" s="246"/>
      <c r="S12" s="246"/>
      <c r="T12" s="246"/>
      <c r="U12" s="246"/>
      <c r="V12" s="246"/>
      <c r="W12" s="246"/>
      <c r="X12" s="246"/>
      <c r="Y12" s="246" t="s">
        <v>1951</v>
      </c>
      <c r="Z12" s="246"/>
      <c r="AA12" s="246"/>
      <c r="AB12" s="230"/>
      <c r="AC12" s="249"/>
      <c r="AD12" s="236"/>
      <c r="AE12" s="249"/>
      <c r="AF12" s="236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</row>
    <row r="13" spans="1:49" customFormat="1" ht="31.2" x14ac:dyDescent="0.3">
      <c r="A13" s="241">
        <v>402906</v>
      </c>
      <c r="B13" s="241" t="s">
        <v>1891</v>
      </c>
      <c r="C13" s="251" t="s">
        <v>276</v>
      </c>
      <c r="D13" s="252" t="s">
        <v>1892</v>
      </c>
      <c r="E13" s="230"/>
      <c r="F13" s="247"/>
      <c r="G13" s="246"/>
      <c r="H13" s="246"/>
      <c r="I13" s="241" t="s">
        <v>157</v>
      </c>
      <c r="J13" s="246"/>
      <c r="K13" s="246"/>
      <c r="L13" s="246"/>
      <c r="M13" s="230"/>
      <c r="N13" s="230"/>
      <c r="O13" s="234"/>
      <c r="P13" s="248"/>
      <c r="Q13" s="234"/>
      <c r="R13" s="246"/>
      <c r="S13" s="246"/>
      <c r="T13" s="246"/>
      <c r="U13" s="246"/>
      <c r="V13" s="246"/>
      <c r="W13" s="246"/>
      <c r="X13" s="246"/>
      <c r="Y13" s="246" t="s">
        <v>1951</v>
      </c>
      <c r="Z13" s="246"/>
      <c r="AA13" s="246"/>
      <c r="AB13" s="230"/>
      <c r="AC13" s="249"/>
      <c r="AD13" s="236"/>
      <c r="AE13" s="249"/>
      <c r="AF13" s="236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</row>
    <row r="14" spans="1:49" customFormat="1" ht="31.2" x14ac:dyDescent="0.3">
      <c r="A14" s="241">
        <v>402948</v>
      </c>
      <c r="B14" s="241" t="s">
        <v>1858</v>
      </c>
      <c r="C14" s="251" t="s">
        <v>1038</v>
      </c>
      <c r="D14" s="252" t="s">
        <v>1859</v>
      </c>
      <c r="E14" s="230"/>
      <c r="F14" s="247"/>
      <c r="G14" s="246"/>
      <c r="H14" s="246"/>
      <c r="I14" s="241" t="s">
        <v>157</v>
      </c>
      <c r="J14" s="246"/>
      <c r="K14" s="246"/>
      <c r="L14" s="246"/>
      <c r="M14" s="230"/>
      <c r="N14" s="230"/>
      <c r="O14" s="234"/>
      <c r="P14" s="248"/>
      <c r="Q14" s="234"/>
      <c r="R14" s="246"/>
      <c r="S14" s="246"/>
      <c r="T14" s="246"/>
      <c r="U14" s="246"/>
      <c r="V14" s="246"/>
      <c r="W14" s="246"/>
      <c r="X14" s="246"/>
      <c r="Y14" s="246" t="s">
        <v>1951</v>
      </c>
      <c r="Z14" s="246"/>
      <c r="AA14" s="246"/>
      <c r="AB14" s="230"/>
      <c r="AC14" s="249"/>
      <c r="AD14" s="236"/>
      <c r="AE14" s="249"/>
      <c r="AF14" s="236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</row>
    <row r="15" spans="1:49" customFormat="1" ht="31.2" x14ac:dyDescent="0.3">
      <c r="A15" s="241">
        <v>403350</v>
      </c>
      <c r="B15" s="241" t="s">
        <v>1906</v>
      </c>
      <c r="C15" s="251" t="s">
        <v>1907</v>
      </c>
      <c r="D15" s="252" t="s">
        <v>1908</v>
      </c>
      <c r="E15" s="230"/>
      <c r="F15" s="247"/>
      <c r="G15" s="246"/>
      <c r="H15" s="246"/>
      <c r="I15" s="241" t="s">
        <v>157</v>
      </c>
      <c r="J15" s="246"/>
      <c r="K15" s="246"/>
      <c r="L15" s="246"/>
      <c r="M15" s="230"/>
      <c r="N15" s="230"/>
      <c r="O15" s="234"/>
      <c r="P15" s="248"/>
      <c r="Q15" s="234"/>
      <c r="R15" s="246"/>
      <c r="S15" s="246"/>
      <c r="T15" s="246"/>
      <c r="U15" s="246"/>
      <c r="V15" s="246"/>
      <c r="W15" s="246"/>
      <c r="X15" s="246"/>
      <c r="Y15" s="246" t="s">
        <v>1951</v>
      </c>
      <c r="Z15" s="246"/>
      <c r="AA15" s="246"/>
      <c r="AB15" s="230"/>
      <c r="AC15" s="249"/>
      <c r="AD15" s="236"/>
      <c r="AE15" s="249"/>
      <c r="AF15" s="236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</row>
    <row r="16" spans="1:49" customFormat="1" ht="31.2" x14ac:dyDescent="0.3">
      <c r="A16" s="241">
        <v>404089</v>
      </c>
      <c r="B16" s="241" t="s">
        <v>1874</v>
      </c>
      <c r="C16" s="251" t="s">
        <v>465</v>
      </c>
      <c r="D16" s="252" t="s">
        <v>1875</v>
      </c>
      <c r="E16" s="230"/>
      <c r="F16" s="247"/>
      <c r="G16" s="246"/>
      <c r="H16" s="246"/>
      <c r="I16" s="241" t="s">
        <v>157</v>
      </c>
      <c r="J16" s="246"/>
      <c r="K16" s="246"/>
      <c r="L16" s="246"/>
      <c r="M16" s="230"/>
      <c r="N16" s="230"/>
      <c r="O16" s="234"/>
      <c r="P16" s="248"/>
      <c r="Q16" s="234"/>
      <c r="R16" s="246"/>
      <c r="S16" s="246"/>
      <c r="T16" s="246"/>
      <c r="U16" s="246"/>
      <c r="V16" s="246"/>
      <c r="W16" s="246"/>
      <c r="X16" s="246"/>
      <c r="Y16" s="246" t="s">
        <v>1951</v>
      </c>
      <c r="Z16" s="246"/>
      <c r="AA16" s="246"/>
      <c r="AB16" s="230"/>
      <c r="AC16" s="249"/>
      <c r="AD16" s="236"/>
      <c r="AE16" s="249"/>
      <c r="AF16" s="236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</row>
    <row r="17" spans="1:49" customFormat="1" ht="31.2" x14ac:dyDescent="0.3">
      <c r="A17" s="241">
        <v>404508</v>
      </c>
      <c r="B17" s="241" t="s">
        <v>1893</v>
      </c>
      <c r="C17" s="251" t="s">
        <v>340</v>
      </c>
      <c r="D17" s="252" t="s">
        <v>1894</v>
      </c>
      <c r="E17" s="230"/>
      <c r="F17" s="247"/>
      <c r="G17" s="246"/>
      <c r="H17" s="246"/>
      <c r="I17" s="241" t="s">
        <v>157</v>
      </c>
      <c r="J17" s="246"/>
      <c r="K17" s="246"/>
      <c r="L17" s="246"/>
      <c r="M17" s="230"/>
      <c r="N17" s="230"/>
      <c r="O17" s="234"/>
      <c r="P17" s="248"/>
      <c r="Q17" s="234"/>
      <c r="R17" s="246"/>
      <c r="S17" s="246"/>
      <c r="T17" s="246"/>
      <c r="U17" s="246"/>
      <c r="V17" s="246"/>
      <c r="W17" s="246"/>
      <c r="X17" s="246"/>
      <c r="Y17" s="246" t="s">
        <v>1951</v>
      </c>
      <c r="Z17" s="246"/>
      <c r="AA17" s="246"/>
      <c r="AB17" s="230"/>
      <c r="AC17" s="249"/>
      <c r="AD17" s="236"/>
      <c r="AE17" s="249"/>
      <c r="AF17" s="236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</row>
    <row r="18" spans="1:49" customFormat="1" ht="31.2" x14ac:dyDescent="0.3">
      <c r="A18" s="241">
        <v>404903</v>
      </c>
      <c r="B18" s="241" t="s">
        <v>1831</v>
      </c>
      <c r="C18" s="251" t="s">
        <v>1832</v>
      </c>
      <c r="D18" s="252" t="s">
        <v>1833</v>
      </c>
      <c r="E18" s="230"/>
      <c r="F18" s="247"/>
      <c r="G18" s="246"/>
      <c r="H18" s="246"/>
      <c r="I18" s="241" t="s">
        <v>157</v>
      </c>
      <c r="J18" s="246"/>
      <c r="K18" s="246"/>
      <c r="L18" s="246"/>
      <c r="M18" s="230"/>
      <c r="N18" s="230"/>
      <c r="O18" s="234"/>
      <c r="P18" s="248"/>
      <c r="Q18" s="234"/>
      <c r="R18" s="246"/>
      <c r="S18" s="246"/>
      <c r="T18" s="246"/>
      <c r="U18" s="246"/>
      <c r="V18" s="246"/>
      <c r="W18" s="246"/>
      <c r="X18" s="246"/>
      <c r="Y18" s="246" t="s">
        <v>1951</v>
      </c>
      <c r="Z18" s="246"/>
      <c r="AA18" s="246"/>
      <c r="AB18" s="230"/>
      <c r="AC18" s="249"/>
      <c r="AD18" s="236"/>
      <c r="AE18" s="249"/>
      <c r="AF18" s="236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</row>
    <row r="19" spans="1:49" customFormat="1" ht="31.2" x14ac:dyDescent="0.3">
      <c r="A19" s="241">
        <v>405601</v>
      </c>
      <c r="B19" s="241" t="s">
        <v>1876</v>
      </c>
      <c r="C19" s="251" t="s">
        <v>351</v>
      </c>
      <c r="D19" s="252" t="s">
        <v>1877</v>
      </c>
      <c r="E19" s="230"/>
      <c r="F19" s="247"/>
      <c r="G19" s="246"/>
      <c r="H19" s="246"/>
      <c r="I19" s="241" t="s">
        <v>157</v>
      </c>
      <c r="J19" s="246"/>
      <c r="K19" s="246"/>
      <c r="L19" s="246"/>
      <c r="M19" s="230"/>
      <c r="N19" s="230"/>
      <c r="O19" s="234"/>
      <c r="P19" s="248"/>
      <c r="Q19" s="234"/>
      <c r="R19" s="246"/>
      <c r="S19" s="246"/>
      <c r="T19" s="246"/>
      <c r="U19" s="246"/>
      <c r="V19" s="246"/>
      <c r="W19" s="246"/>
      <c r="X19" s="246"/>
      <c r="Y19" s="246" t="s">
        <v>1951</v>
      </c>
      <c r="Z19" s="246"/>
      <c r="AA19" s="246"/>
      <c r="AB19" s="230"/>
      <c r="AC19" s="249"/>
      <c r="AD19" s="236"/>
      <c r="AE19" s="249"/>
      <c r="AF19" s="236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</row>
    <row r="20" spans="1:49" customFormat="1" ht="31.2" x14ac:dyDescent="0.3">
      <c r="A20" s="241">
        <v>406564</v>
      </c>
      <c r="B20" s="241" t="s">
        <v>1878</v>
      </c>
      <c r="C20" s="251" t="s">
        <v>554</v>
      </c>
      <c r="D20" s="252" t="s">
        <v>1879</v>
      </c>
      <c r="E20" s="230"/>
      <c r="F20" s="247"/>
      <c r="G20" s="246"/>
      <c r="H20" s="246"/>
      <c r="I20" s="241" t="s">
        <v>157</v>
      </c>
      <c r="J20" s="246"/>
      <c r="K20" s="246"/>
      <c r="L20" s="246"/>
      <c r="M20" s="230"/>
      <c r="N20" s="230"/>
      <c r="O20" s="234"/>
      <c r="P20" s="248"/>
      <c r="Q20" s="234"/>
      <c r="R20" s="246"/>
      <c r="S20" s="246"/>
      <c r="T20" s="246"/>
      <c r="U20" s="246"/>
      <c r="V20" s="246"/>
      <c r="W20" s="246"/>
      <c r="X20" s="246"/>
      <c r="Y20" s="246" t="s">
        <v>1951</v>
      </c>
      <c r="Z20" s="246"/>
      <c r="AA20" s="246"/>
      <c r="AB20" s="230"/>
      <c r="AC20" s="249"/>
      <c r="AD20" s="236"/>
      <c r="AE20" s="249"/>
      <c r="AF20" s="236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</row>
    <row r="21" spans="1:49" customFormat="1" ht="31.2" x14ac:dyDescent="0.3">
      <c r="A21" s="241">
        <v>406948</v>
      </c>
      <c r="B21" s="241" t="s">
        <v>1860</v>
      </c>
      <c r="C21" s="251" t="s">
        <v>584</v>
      </c>
      <c r="D21" s="252" t="s">
        <v>1861</v>
      </c>
      <c r="E21" s="230"/>
      <c r="F21" s="247"/>
      <c r="G21" s="246"/>
      <c r="H21" s="246"/>
      <c r="I21" s="241" t="s">
        <v>157</v>
      </c>
      <c r="J21" s="246"/>
      <c r="K21" s="246"/>
      <c r="L21" s="246"/>
      <c r="M21" s="230"/>
      <c r="N21" s="230"/>
      <c r="O21" s="234"/>
      <c r="P21" s="248"/>
      <c r="Q21" s="234"/>
      <c r="R21" s="246"/>
      <c r="S21" s="246"/>
      <c r="T21" s="246"/>
      <c r="U21" s="246"/>
      <c r="V21" s="246"/>
      <c r="W21" s="246"/>
      <c r="X21" s="246"/>
      <c r="Y21" s="246" t="s">
        <v>1951</v>
      </c>
      <c r="Z21" s="246"/>
      <c r="AA21" s="246"/>
      <c r="AB21" s="230"/>
      <c r="AC21" s="249"/>
      <c r="AD21" s="236"/>
      <c r="AE21" s="249"/>
      <c r="AF21" s="236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</row>
    <row r="22" spans="1:49" customFormat="1" ht="31.2" x14ac:dyDescent="0.3">
      <c r="A22" s="241">
        <v>406980</v>
      </c>
      <c r="B22" s="241" t="s">
        <v>1834</v>
      </c>
      <c r="C22" s="251" t="s">
        <v>674</v>
      </c>
      <c r="D22" s="252" t="s">
        <v>1835</v>
      </c>
      <c r="E22" s="230"/>
      <c r="F22" s="247"/>
      <c r="G22" s="246"/>
      <c r="H22" s="246"/>
      <c r="I22" s="241" t="s">
        <v>157</v>
      </c>
      <c r="J22" s="246"/>
      <c r="K22" s="246"/>
      <c r="L22" s="246"/>
      <c r="M22" s="230"/>
      <c r="N22" s="230"/>
      <c r="O22" s="234"/>
      <c r="P22" s="248"/>
      <c r="Q22" s="234"/>
      <c r="R22" s="246"/>
      <c r="S22" s="246"/>
      <c r="T22" s="246"/>
      <c r="U22" s="246"/>
      <c r="V22" s="246"/>
      <c r="W22" s="246"/>
      <c r="X22" s="246"/>
      <c r="Y22" s="246" t="s">
        <v>1951</v>
      </c>
      <c r="Z22" s="246"/>
      <c r="AA22" s="246"/>
      <c r="AB22" s="230"/>
      <c r="AC22" s="249"/>
      <c r="AD22" s="236"/>
      <c r="AE22" s="249"/>
      <c r="AF22" s="236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</row>
    <row r="23" spans="1:49" customFormat="1" ht="31.2" x14ac:dyDescent="0.3">
      <c r="A23" s="241">
        <v>407294</v>
      </c>
      <c r="B23" s="241" t="s">
        <v>1682</v>
      </c>
      <c r="C23" s="251" t="s">
        <v>493</v>
      </c>
      <c r="D23" s="252" t="s">
        <v>1934</v>
      </c>
      <c r="E23" s="230"/>
      <c r="F23" s="247"/>
      <c r="G23" s="246"/>
      <c r="H23" s="246"/>
      <c r="I23" s="241" t="s">
        <v>157</v>
      </c>
      <c r="J23" s="246"/>
      <c r="K23" s="246"/>
      <c r="L23" s="246"/>
      <c r="M23" s="230"/>
      <c r="N23" s="230"/>
      <c r="O23" s="234"/>
      <c r="P23" s="248"/>
      <c r="Q23" s="234"/>
      <c r="R23" s="246"/>
      <c r="S23" s="246"/>
      <c r="T23" s="246"/>
      <c r="U23" s="246"/>
      <c r="V23" s="246"/>
      <c r="W23" s="246"/>
      <c r="X23" s="246"/>
      <c r="Y23" s="246" t="s">
        <v>1951</v>
      </c>
      <c r="Z23" s="246"/>
      <c r="AA23" s="246"/>
      <c r="AB23" s="230"/>
      <c r="AC23" s="249"/>
      <c r="AD23" s="236"/>
      <c r="AE23" s="249"/>
      <c r="AF23" s="236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</row>
    <row r="24" spans="1:49" customFormat="1" ht="31.2" x14ac:dyDescent="0.3">
      <c r="A24" s="241">
        <v>407813</v>
      </c>
      <c r="B24" s="241" t="s">
        <v>1836</v>
      </c>
      <c r="C24" s="251" t="s">
        <v>1837</v>
      </c>
      <c r="D24" s="252" t="s">
        <v>1838</v>
      </c>
      <c r="E24" s="230"/>
      <c r="F24" s="247"/>
      <c r="G24" s="246"/>
      <c r="H24" s="246"/>
      <c r="I24" s="241" t="s">
        <v>157</v>
      </c>
      <c r="J24" s="246"/>
      <c r="K24" s="246"/>
      <c r="L24" s="246"/>
      <c r="M24" s="230"/>
      <c r="N24" s="230"/>
      <c r="O24" s="234"/>
      <c r="P24" s="248"/>
      <c r="Q24" s="234"/>
      <c r="R24" s="246"/>
      <c r="S24" s="246"/>
      <c r="T24" s="246"/>
      <c r="U24" s="246"/>
      <c r="V24" s="246"/>
      <c r="W24" s="246"/>
      <c r="X24" s="246"/>
      <c r="Y24" s="246" t="s">
        <v>1951</v>
      </c>
      <c r="Z24" s="246"/>
      <c r="AA24" s="246"/>
      <c r="AB24" s="230"/>
      <c r="AC24" s="249"/>
      <c r="AD24" s="236"/>
      <c r="AE24" s="249"/>
      <c r="AF24" s="236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</row>
    <row r="25" spans="1:49" customFormat="1" ht="31.2" x14ac:dyDescent="0.3">
      <c r="A25" s="241">
        <v>408428</v>
      </c>
      <c r="B25" s="241" t="s">
        <v>1943</v>
      </c>
      <c r="C25" s="251" t="s">
        <v>1944</v>
      </c>
      <c r="D25" s="252" t="s">
        <v>381</v>
      </c>
      <c r="E25" s="230"/>
      <c r="F25" s="247"/>
      <c r="G25" s="246"/>
      <c r="H25" s="246"/>
      <c r="I25" s="241" t="s">
        <v>157</v>
      </c>
      <c r="J25" s="246"/>
      <c r="K25" s="246"/>
      <c r="L25" s="246"/>
      <c r="M25" s="230"/>
      <c r="N25" s="230"/>
      <c r="O25" s="234"/>
      <c r="P25" s="248"/>
      <c r="Q25" s="234"/>
      <c r="R25" s="246"/>
      <c r="S25" s="246"/>
      <c r="T25" s="246"/>
      <c r="U25" s="246"/>
      <c r="V25" s="246"/>
      <c r="W25" s="246"/>
      <c r="X25" s="246"/>
      <c r="Y25" s="246" t="s">
        <v>1951</v>
      </c>
      <c r="Z25" s="246"/>
      <c r="AA25" s="246"/>
      <c r="AB25" s="230"/>
      <c r="AC25" s="249"/>
      <c r="AD25" s="236"/>
      <c r="AE25" s="249"/>
      <c r="AF25" s="236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</row>
    <row r="26" spans="1:49" customFormat="1" ht="31.2" x14ac:dyDescent="0.3">
      <c r="A26" s="241">
        <v>409061</v>
      </c>
      <c r="B26" s="241" t="s">
        <v>1916</v>
      </c>
      <c r="C26" s="251" t="s">
        <v>249</v>
      </c>
      <c r="D26" s="252" t="s">
        <v>415</v>
      </c>
      <c r="E26" s="230"/>
      <c r="F26" s="247"/>
      <c r="G26" s="246"/>
      <c r="H26" s="246"/>
      <c r="I26" s="241" t="s">
        <v>157</v>
      </c>
      <c r="J26" s="246"/>
      <c r="K26" s="246"/>
      <c r="L26" s="246"/>
      <c r="M26" s="230"/>
      <c r="N26" s="230"/>
      <c r="O26" s="234"/>
      <c r="P26" s="248"/>
      <c r="Q26" s="234"/>
      <c r="R26" s="246"/>
      <c r="S26" s="246"/>
      <c r="T26" s="246"/>
      <c r="U26" s="246"/>
      <c r="V26" s="246"/>
      <c r="W26" s="246"/>
      <c r="X26" s="246"/>
      <c r="Y26" s="246" t="s">
        <v>1951</v>
      </c>
      <c r="Z26" s="246"/>
      <c r="AA26" s="246"/>
      <c r="AB26" s="230"/>
      <c r="AC26" s="249"/>
      <c r="AD26" s="236"/>
      <c r="AE26" s="249"/>
      <c r="AF26" s="236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</row>
    <row r="27" spans="1:49" customFormat="1" ht="31.2" x14ac:dyDescent="0.3">
      <c r="A27" s="241">
        <v>409312</v>
      </c>
      <c r="B27" s="241" t="s">
        <v>1947</v>
      </c>
      <c r="C27" s="251" t="s">
        <v>1948</v>
      </c>
      <c r="D27" s="252" t="s">
        <v>1949</v>
      </c>
      <c r="E27" s="230"/>
      <c r="F27" s="247"/>
      <c r="G27" s="246"/>
      <c r="H27" s="246"/>
      <c r="I27" s="241" t="s">
        <v>157</v>
      </c>
      <c r="J27" s="246"/>
      <c r="K27" s="246"/>
      <c r="L27" s="246"/>
      <c r="M27" s="230"/>
      <c r="N27" s="230"/>
      <c r="O27" s="234"/>
      <c r="P27" s="248"/>
      <c r="Q27" s="234"/>
      <c r="R27" s="246"/>
      <c r="S27" s="246"/>
      <c r="T27" s="246"/>
      <c r="U27" s="246"/>
      <c r="V27" s="246"/>
      <c r="W27" s="246"/>
      <c r="X27" s="246"/>
      <c r="Y27" s="246" t="s">
        <v>1951</v>
      </c>
      <c r="Z27" s="246"/>
      <c r="AA27" s="246"/>
      <c r="AB27" s="230"/>
      <c r="AC27" s="249"/>
      <c r="AD27" s="236"/>
      <c r="AE27" s="249"/>
      <c r="AF27" s="236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</row>
    <row r="28" spans="1:49" customFormat="1" ht="31.2" x14ac:dyDescent="0.3">
      <c r="A28" s="241">
        <v>409909</v>
      </c>
      <c r="B28" s="241" t="s">
        <v>1940</v>
      </c>
      <c r="C28" s="251" t="s">
        <v>557</v>
      </c>
      <c r="D28" s="252" t="s">
        <v>300</v>
      </c>
      <c r="E28" s="230"/>
      <c r="F28" s="247"/>
      <c r="G28" s="246"/>
      <c r="H28" s="246"/>
      <c r="I28" s="241" t="s">
        <v>157</v>
      </c>
      <c r="J28" s="246"/>
      <c r="K28" s="246"/>
      <c r="L28" s="246"/>
      <c r="M28" s="230"/>
      <c r="N28" s="230"/>
      <c r="O28" s="234"/>
      <c r="P28" s="248"/>
      <c r="Q28" s="234"/>
      <c r="R28" s="246"/>
      <c r="S28" s="246"/>
      <c r="T28" s="246"/>
      <c r="U28" s="246"/>
      <c r="V28" s="246"/>
      <c r="W28" s="246"/>
      <c r="X28" s="246"/>
      <c r="Y28" s="246" t="s">
        <v>1951</v>
      </c>
      <c r="Z28" s="246"/>
      <c r="AA28" s="246"/>
      <c r="AB28" s="230"/>
      <c r="AC28" s="249"/>
      <c r="AD28" s="236"/>
      <c r="AE28" s="249"/>
      <c r="AF28" s="236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</row>
    <row r="29" spans="1:49" customFormat="1" ht="31.2" x14ac:dyDescent="0.3">
      <c r="A29" s="241">
        <v>410049</v>
      </c>
      <c r="B29" s="241" t="s">
        <v>1839</v>
      </c>
      <c r="C29" s="251" t="s">
        <v>357</v>
      </c>
      <c r="D29" s="252" t="s">
        <v>1840</v>
      </c>
      <c r="E29" s="230"/>
      <c r="F29" s="247"/>
      <c r="G29" s="246"/>
      <c r="H29" s="246"/>
      <c r="I29" s="241" t="s">
        <v>157</v>
      </c>
      <c r="J29" s="246"/>
      <c r="K29" s="246"/>
      <c r="L29" s="246"/>
      <c r="M29" s="230"/>
      <c r="N29" s="230"/>
      <c r="O29" s="234"/>
      <c r="P29" s="248"/>
      <c r="Q29" s="234"/>
      <c r="R29" s="246"/>
      <c r="S29" s="246"/>
      <c r="T29" s="246"/>
      <c r="U29" s="246"/>
      <c r="V29" s="246"/>
      <c r="W29" s="246"/>
      <c r="X29" s="246"/>
      <c r="Y29" s="246" t="s">
        <v>1951</v>
      </c>
      <c r="Z29" s="246"/>
      <c r="AA29" s="246"/>
      <c r="AB29" s="230"/>
      <c r="AC29" s="249"/>
      <c r="AD29" s="236"/>
      <c r="AE29" s="249"/>
      <c r="AF29" s="236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</row>
    <row r="30" spans="1:49" customFormat="1" ht="31.2" x14ac:dyDescent="0.3">
      <c r="A30" s="241">
        <v>410093</v>
      </c>
      <c r="B30" s="241" t="s">
        <v>1935</v>
      </c>
      <c r="C30" s="251" t="s">
        <v>266</v>
      </c>
      <c r="D30" s="252" t="s">
        <v>1936</v>
      </c>
      <c r="E30" s="230"/>
      <c r="F30" s="247"/>
      <c r="G30" s="246"/>
      <c r="H30" s="246"/>
      <c r="I30" s="241" t="s">
        <v>157</v>
      </c>
      <c r="J30" s="246"/>
      <c r="K30" s="246"/>
      <c r="L30" s="246"/>
      <c r="M30" s="230"/>
      <c r="N30" s="230"/>
      <c r="O30" s="234"/>
      <c r="P30" s="248"/>
      <c r="Q30" s="234"/>
      <c r="R30" s="246"/>
      <c r="S30" s="246"/>
      <c r="T30" s="246"/>
      <c r="U30" s="246"/>
      <c r="V30" s="246"/>
      <c r="W30" s="246"/>
      <c r="X30" s="246"/>
      <c r="Y30" s="246" t="s">
        <v>1951</v>
      </c>
      <c r="Z30" s="246"/>
      <c r="AA30" s="246"/>
      <c r="AB30" s="230"/>
      <c r="AC30" s="249"/>
      <c r="AD30" s="236"/>
      <c r="AE30" s="249"/>
      <c r="AF30" s="236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</row>
    <row r="31" spans="1:49" customFormat="1" ht="31.2" x14ac:dyDescent="0.3">
      <c r="A31" s="241">
        <v>410148</v>
      </c>
      <c r="B31" s="241" t="s">
        <v>1917</v>
      </c>
      <c r="C31" s="251" t="s">
        <v>436</v>
      </c>
      <c r="D31" s="252" t="s">
        <v>1918</v>
      </c>
      <c r="E31" s="230"/>
      <c r="F31" s="247"/>
      <c r="G31" s="246"/>
      <c r="H31" s="246"/>
      <c r="I31" s="241" t="s">
        <v>157</v>
      </c>
      <c r="J31" s="246"/>
      <c r="K31" s="246"/>
      <c r="L31" s="246"/>
      <c r="M31" s="230"/>
      <c r="N31" s="230"/>
      <c r="O31" s="234"/>
      <c r="P31" s="248"/>
      <c r="Q31" s="234"/>
      <c r="R31" s="246"/>
      <c r="S31" s="246"/>
      <c r="T31" s="246"/>
      <c r="U31" s="246"/>
      <c r="V31" s="246"/>
      <c r="W31" s="246"/>
      <c r="X31" s="246"/>
      <c r="Y31" s="246" t="s">
        <v>1951</v>
      </c>
      <c r="Z31" s="246"/>
      <c r="AA31" s="246"/>
      <c r="AB31" s="230"/>
      <c r="AC31" s="249"/>
      <c r="AD31" s="236"/>
      <c r="AE31" s="249"/>
      <c r="AF31" s="236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</row>
    <row r="32" spans="1:49" customFormat="1" ht="31.2" x14ac:dyDescent="0.3">
      <c r="A32" s="241">
        <v>410234</v>
      </c>
      <c r="B32" s="241" t="s">
        <v>1880</v>
      </c>
      <c r="C32" s="251" t="s">
        <v>372</v>
      </c>
      <c r="D32" s="252" t="s">
        <v>290</v>
      </c>
      <c r="E32" s="230"/>
      <c r="F32" s="247"/>
      <c r="G32" s="246"/>
      <c r="H32" s="246"/>
      <c r="I32" s="241" t="s">
        <v>157</v>
      </c>
      <c r="J32" s="246"/>
      <c r="K32" s="246"/>
      <c r="L32" s="246"/>
      <c r="M32" s="230"/>
      <c r="N32" s="230"/>
      <c r="O32" s="234"/>
      <c r="P32" s="248"/>
      <c r="Q32" s="234"/>
      <c r="R32" s="246"/>
      <c r="S32" s="246"/>
      <c r="T32" s="246"/>
      <c r="U32" s="246"/>
      <c r="V32" s="246"/>
      <c r="W32" s="246"/>
      <c r="X32" s="246"/>
      <c r="Y32" s="246" t="s">
        <v>1951</v>
      </c>
      <c r="Z32" s="246"/>
      <c r="AA32" s="246"/>
      <c r="AB32" s="230"/>
      <c r="AC32" s="249"/>
      <c r="AD32" s="236"/>
      <c r="AE32" s="249"/>
      <c r="AF32" s="236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</row>
    <row r="33" spans="1:49" customFormat="1" ht="31.2" x14ac:dyDescent="0.3">
      <c r="A33" s="241">
        <v>410418</v>
      </c>
      <c r="B33" s="241" t="s">
        <v>1941</v>
      </c>
      <c r="C33" s="251" t="s">
        <v>1942</v>
      </c>
      <c r="D33" s="252" t="s">
        <v>313</v>
      </c>
      <c r="E33" s="230"/>
      <c r="F33" s="247"/>
      <c r="G33" s="246"/>
      <c r="H33" s="246"/>
      <c r="I33" s="241" t="s">
        <v>157</v>
      </c>
      <c r="J33" s="246"/>
      <c r="K33" s="246"/>
      <c r="L33" s="246"/>
      <c r="M33" s="230"/>
      <c r="N33" s="230"/>
      <c r="O33" s="234"/>
      <c r="P33" s="248"/>
      <c r="Q33" s="234"/>
      <c r="R33" s="246"/>
      <c r="S33" s="246"/>
      <c r="T33" s="246"/>
      <c r="U33" s="246"/>
      <c r="V33" s="246"/>
      <c r="W33" s="246"/>
      <c r="X33" s="246"/>
      <c r="Y33" s="246" t="s">
        <v>1951</v>
      </c>
      <c r="Z33" s="246"/>
      <c r="AA33" s="246"/>
      <c r="AB33" s="230"/>
      <c r="AC33" s="249"/>
      <c r="AD33" s="236"/>
      <c r="AE33" s="249"/>
      <c r="AF33" s="236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</row>
    <row r="34" spans="1:49" customFormat="1" ht="31.2" x14ac:dyDescent="0.3">
      <c r="A34" s="241">
        <v>410666</v>
      </c>
      <c r="B34" s="241" t="s">
        <v>1945</v>
      </c>
      <c r="C34" s="251" t="s">
        <v>535</v>
      </c>
      <c r="D34" s="252" t="s">
        <v>1946</v>
      </c>
      <c r="E34" s="230"/>
      <c r="F34" s="247"/>
      <c r="G34" s="246"/>
      <c r="H34" s="246"/>
      <c r="I34" s="241" t="s">
        <v>157</v>
      </c>
      <c r="J34" s="246"/>
      <c r="K34" s="246"/>
      <c r="L34" s="246"/>
      <c r="M34" s="230"/>
      <c r="N34" s="230"/>
      <c r="O34" s="234"/>
      <c r="P34" s="248"/>
      <c r="Q34" s="234"/>
      <c r="R34" s="246"/>
      <c r="S34" s="246"/>
      <c r="T34" s="246"/>
      <c r="U34" s="246"/>
      <c r="V34" s="246"/>
      <c r="W34" s="246"/>
      <c r="X34" s="246"/>
      <c r="Y34" s="246" t="s">
        <v>1951</v>
      </c>
      <c r="Z34" s="246"/>
      <c r="AA34" s="246"/>
      <c r="AB34" s="230"/>
      <c r="AC34" s="249"/>
      <c r="AD34" s="236"/>
      <c r="AE34" s="249"/>
      <c r="AF34" s="236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</row>
    <row r="35" spans="1:49" customFormat="1" ht="31.2" x14ac:dyDescent="0.3">
      <c r="A35" s="241">
        <v>410749</v>
      </c>
      <c r="B35" s="241" t="s">
        <v>1909</v>
      </c>
      <c r="C35" s="251" t="s">
        <v>337</v>
      </c>
      <c r="D35" s="252" t="s">
        <v>262</v>
      </c>
      <c r="E35" s="230"/>
      <c r="F35" s="247"/>
      <c r="G35" s="246"/>
      <c r="H35" s="246"/>
      <c r="I35" s="241" t="s">
        <v>157</v>
      </c>
      <c r="J35" s="246"/>
      <c r="K35" s="246"/>
      <c r="L35" s="246"/>
      <c r="M35" s="230"/>
      <c r="N35" s="230"/>
      <c r="O35" s="234"/>
      <c r="P35" s="248"/>
      <c r="Q35" s="234"/>
      <c r="R35" s="246"/>
      <c r="S35" s="246"/>
      <c r="T35" s="246"/>
      <c r="U35" s="246"/>
      <c r="V35" s="246"/>
      <c r="W35" s="246"/>
      <c r="X35" s="246"/>
      <c r="Y35" s="246" t="s">
        <v>1951</v>
      </c>
      <c r="Z35" s="246"/>
      <c r="AA35" s="246"/>
      <c r="AB35" s="230"/>
      <c r="AC35" s="249"/>
      <c r="AD35" s="236"/>
      <c r="AE35" s="249"/>
      <c r="AF35" s="236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</row>
    <row r="36" spans="1:49" customFormat="1" ht="31.2" x14ac:dyDescent="0.3">
      <c r="A36" s="241">
        <v>410891</v>
      </c>
      <c r="B36" s="241" t="s">
        <v>1895</v>
      </c>
      <c r="C36" s="251" t="s">
        <v>539</v>
      </c>
      <c r="D36" s="252" t="s">
        <v>570</v>
      </c>
      <c r="E36" s="230"/>
      <c r="F36" s="247"/>
      <c r="G36" s="246"/>
      <c r="H36" s="246"/>
      <c r="I36" s="241" t="s">
        <v>157</v>
      </c>
      <c r="J36" s="246"/>
      <c r="K36" s="246"/>
      <c r="L36" s="246"/>
      <c r="M36" s="230"/>
      <c r="N36" s="230"/>
      <c r="O36" s="234"/>
      <c r="P36" s="248"/>
      <c r="Q36" s="234"/>
      <c r="R36" s="246"/>
      <c r="S36" s="246"/>
      <c r="T36" s="246"/>
      <c r="U36" s="246"/>
      <c r="V36" s="246"/>
      <c r="W36" s="246"/>
      <c r="X36" s="246"/>
      <c r="Y36" s="246" t="s">
        <v>1951</v>
      </c>
      <c r="Z36" s="246"/>
      <c r="AA36" s="246"/>
      <c r="AB36" s="230"/>
      <c r="AC36" s="249"/>
      <c r="AD36" s="236"/>
      <c r="AE36" s="249"/>
      <c r="AF36" s="236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</row>
    <row r="37" spans="1:49" customFormat="1" ht="31.2" x14ac:dyDescent="0.3">
      <c r="A37" s="241">
        <v>411114</v>
      </c>
      <c r="B37" s="241" t="s">
        <v>1862</v>
      </c>
      <c r="C37" s="251" t="s">
        <v>389</v>
      </c>
      <c r="D37" s="252" t="s">
        <v>1863</v>
      </c>
      <c r="E37" s="230"/>
      <c r="F37" s="247"/>
      <c r="G37" s="246"/>
      <c r="H37" s="246"/>
      <c r="I37" s="241" t="s">
        <v>157</v>
      </c>
      <c r="J37" s="246"/>
      <c r="K37" s="246"/>
      <c r="L37" s="246"/>
      <c r="M37" s="230"/>
      <c r="N37" s="230"/>
      <c r="O37" s="234"/>
      <c r="P37" s="248"/>
      <c r="Q37" s="234"/>
      <c r="R37" s="246"/>
      <c r="S37" s="246"/>
      <c r="T37" s="246"/>
      <c r="U37" s="246"/>
      <c r="V37" s="246"/>
      <c r="W37" s="246"/>
      <c r="X37" s="246"/>
      <c r="Y37" s="246" t="s">
        <v>1951</v>
      </c>
      <c r="Z37" s="246"/>
      <c r="AA37" s="246"/>
      <c r="AB37" s="230"/>
      <c r="AC37" s="249"/>
      <c r="AD37" s="236"/>
      <c r="AE37" s="249"/>
      <c r="AF37" s="236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</row>
    <row r="38" spans="1:49" customFormat="1" ht="31.2" x14ac:dyDescent="0.3">
      <c r="A38" s="241">
        <v>411228</v>
      </c>
      <c r="B38" s="241" t="s">
        <v>1864</v>
      </c>
      <c r="C38" s="251" t="s">
        <v>299</v>
      </c>
      <c r="D38" s="252" t="s">
        <v>1865</v>
      </c>
      <c r="E38" s="230"/>
      <c r="F38" s="247"/>
      <c r="G38" s="246"/>
      <c r="H38" s="246"/>
      <c r="I38" s="241" t="s">
        <v>157</v>
      </c>
      <c r="J38" s="246"/>
      <c r="K38" s="246"/>
      <c r="L38" s="246"/>
      <c r="M38" s="230"/>
      <c r="N38" s="230"/>
      <c r="O38" s="234"/>
      <c r="P38" s="248"/>
      <c r="Q38" s="234"/>
      <c r="R38" s="246"/>
      <c r="S38" s="246"/>
      <c r="T38" s="246"/>
      <c r="U38" s="246"/>
      <c r="V38" s="246"/>
      <c r="W38" s="246"/>
      <c r="X38" s="246"/>
      <c r="Y38" s="246" t="s">
        <v>1951</v>
      </c>
      <c r="Z38" s="246"/>
      <c r="AA38" s="246"/>
      <c r="AB38" s="230"/>
      <c r="AC38" s="249"/>
      <c r="AD38" s="236"/>
      <c r="AE38" s="249"/>
      <c r="AF38" s="236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</row>
    <row r="39" spans="1:49" customFormat="1" ht="31.2" x14ac:dyDescent="0.3">
      <c r="A39" s="241">
        <v>411264</v>
      </c>
      <c r="B39" s="241" t="s">
        <v>1937</v>
      </c>
      <c r="C39" s="251" t="s">
        <v>276</v>
      </c>
      <c r="D39" s="252" t="s">
        <v>1820</v>
      </c>
      <c r="E39" s="230"/>
      <c r="F39" s="247"/>
      <c r="G39" s="246"/>
      <c r="H39" s="246"/>
      <c r="I39" s="241" t="s">
        <v>157</v>
      </c>
      <c r="J39" s="246"/>
      <c r="K39" s="246"/>
      <c r="L39" s="246"/>
      <c r="M39" s="230"/>
      <c r="N39" s="230"/>
      <c r="O39" s="234"/>
      <c r="P39" s="248"/>
      <c r="Q39" s="234"/>
      <c r="R39" s="246"/>
      <c r="S39" s="246"/>
      <c r="T39" s="246"/>
      <c r="U39" s="246"/>
      <c r="V39" s="246"/>
      <c r="W39" s="246"/>
      <c r="X39" s="246"/>
      <c r="Y39" s="246" t="s">
        <v>1951</v>
      </c>
      <c r="Z39" s="246"/>
      <c r="AA39" s="246"/>
      <c r="AB39" s="230"/>
      <c r="AC39" s="249"/>
      <c r="AD39" s="236"/>
      <c r="AE39" s="249"/>
      <c r="AF39" s="236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</row>
    <row r="40" spans="1:49" customFormat="1" ht="31.2" x14ac:dyDescent="0.3">
      <c r="A40" s="241">
        <v>411303</v>
      </c>
      <c r="B40" s="241" t="s">
        <v>1898</v>
      </c>
      <c r="C40" s="251" t="s">
        <v>450</v>
      </c>
      <c r="D40" s="252" t="s">
        <v>279</v>
      </c>
      <c r="E40" s="230"/>
      <c r="F40" s="247"/>
      <c r="G40" s="246"/>
      <c r="H40" s="246"/>
      <c r="I40" s="241" t="s">
        <v>157</v>
      </c>
      <c r="J40" s="246"/>
      <c r="K40" s="246"/>
      <c r="L40" s="246"/>
      <c r="M40" s="230"/>
      <c r="N40" s="230"/>
      <c r="O40" s="234"/>
      <c r="P40" s="248"/>
      <c r="Q40" s="234"/>
      <c r="R40" s="246"/>
      <c r="S40" s="246"/>
      <c r="T40" s="246"/>
      <c r="U40" s="246"/>
      <c r="V40" s="246"/>
      <c r="W40" s="246"/>
      <c r="X40" s="246"/>
      <c r="Y40" s="246" t="s">
        <v>1951</v>
      </c>
      <c r="Z40" s="246"/>
      <c r="AA40" s="246"/>
      <c r="AB40" s="230"/>
      <c r="AC40" s="249"/>
      <c r="AD40" s="236"/>
      <c r="AE40" s="249"/>
      <c r="AF40" s="236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</row>
    <row r="41" spans="1:49" customFormat="1" ht="31.2" x14ac:dyDescent="0.3">
      <c r="A41" s="241">
        <v>411539</v>
      </c>
      <c r="B41" s="241" t="s">
        <v>1899</v>
      </c>
      <c r="C41" s="251" t="s">
        <v>243</v>
      </c>
      <c r="D41" s="252" t="s">
        <v>244</v>
      </c>
      <c r="E41" s="230"/>
      <c r="F41" s="247"/>
      <c r="G41" s="246"/>
      <c r="H41" s="246"/>
      <c r="I41" s="241" t="s">
        <v>157</v>
      </c>
      <c r="J41" s="246"/>
      <c r="K41" s="246"/>
      <c r="L41" s="246"/>
      <c r="M41" s="230"/>
      <c r="N41" s="230"/>
      <c r="O41" s="234"/>
      <c r="P41" s="248"/>
      <c r="Q41" s="234"/>
      <c r="R41" s="246"/>
      <c r="S41" s="246"/>
      <c r="T41" s="246"/>
      <c r="U41" s="246"/>
      <c r="V41" s="246"/>
      <c r="W41" s="246"/>
      <c r="X41" s="246"/>
      <c r="Y41" s="246" t="s">
        <v>1951</v>
      </c>
      <c r="Z41" s="246"/>
      <c r="AA41" s="246"/>
      <c r="AB41" s="230"/>
      <c r="AC41" s="249"/>
      <c r="AD41" s="236"/>
      <c r="AE41" s="249"/>
      <c r="AF41" s="236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</row>
    <row r="42" spans="1:49" customFormat="1" ht="31.2" x14ac:dyDescent="0.3">
      <c r="A42" s="241">
        <v>411582</v>
      </c>
      <c r="B42" s="241" t="s">
        <v>1896</v>
      </c>
      <c r="C42" s="251" t="s">
        <v>460</v>
      </c>
      <c r="D42" s="252" t="s">
        <v>388</v>
      </c>
      <c r="E42" s="230"/>
      <c r="F42" s="247"/>
      <c r="G42" s="246"/>
      <c r="H42" s="246"/>
      <c r="I42" s="241" t="s">
        <v>157</v>
      </c>
      <c r="J42" s="246"/>
      <c r="K42" s="246"/>
      <c r="L42" s="246"/>
      <c r="M42" s="230"/>
      <c r="N42" s="230"/>
      <c r="O42" s="234"/>
      <c r="P42" s="248"/>
      <c r="Q42" s="234"/>
      <c r="R42" s="246"/>
      <c r="S42" s="246"/>
      <c r="T42" s="246"/>
      <c r="U42" s="246"/>
      <c r="V42" s="246"/>
      <c r="W42" s="246"/>
      <c r="X42" s="246"/>
      <c r="Y42" s="246" t="s">
        <v>1951</v>
      </c>
      <c r="Z42" s="246"/>
      <c r="AA42" s="246"/>
      <c r="AB42" s="230"/>
      <c r="AC42" s="249"/>
      <c r="AD42" s="236"/>
      <c r="AE42" s="249"/>
      <c r="AF42" s="236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</row>
    <row r="43" spans="1:49" customFormat="1" ht="31.2" x14ac:dyDescent="0.3">
      <c r="A43" s="241">
        <v>411679</v>
      </c>
      <c r="B43" s="241" t="s">
        <v>1881</v>
      </c>
      <c r="C43" s="251" t="s">
        <v>746</v>
      </c>
      <c r="D43" s="252" t="s">
        <v>1882</v>
      </c>
      <c r="E43" s="230"/>
      <c r="F43" s="247"/>
      <c r="G43" s="246"/>
      <c r="H43" s="246"/>
      <c r="I43" s="241" t="s">
        <v>157</v>
      </c>
      <c r="J43" s="246"/>
      <c r="K43" s="246"/>
      <c r="L43" s="246"/>
      <c r="M43" s="230"/>
      <c r="N43" s="230"/>
      <c r="O43" s="234"/>
      <c r="P43" s="248"/>
      <c r="Q43" s="234"/>
      <c r="R43" s="246"/>
      <c r="S43" s="246"/>
      <c r="T43" s="246"/>
      <c r="U43" s="246"/>
      <c r="V43" s="246"/>
      <c r="W43" s="246"/>
      <c r="X43" s="246"/>
      <c r="Y43" s="246" t="s">
        <v>1951</v>
      </c>
      <c r="Z43" s="246"/>
      <c r="AA43" s="246"/>
      <c r="AB43" s="230"/>
      <c r="AC43" s="249"/>
      <c r="AD43" s="236"/>
      <c r="AE43" s="249"/>
      <c r="AF43" s="236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</row>
    <row r="44" spans="1:49" customFormat="1" ht="31.2" x14ac:dyDescent="0.3">
      <c r="A44" s="241">
        <v>412685</v>
      </c>
      <c r="B44" s="241" t="s">
        <v>1883</v>
      </c>
      <c r="C44" s="251" t="s">
        <v>255</v>
      </c>
      <c r="D44" s="252" t="s">
        <v>257</v>
      </c>
      <c r="E44" s="230"/>
      <c r="F44" s="247"/>
      <c r="G44" s="246"/>
      <c r="H44" s="246"/>
      <c r="I44" s="241" t="s">
        <v>157</v>
      </c>
      <c r="J44" s="246"/>
      <c r="K44" s="246"/>
      <c r="L44" s="246"/>
      <c r="M44" s="230"/>
      <c r="N44" s="230"/>
      <c r="O44" s="234"/>
      <c r="P44" s="248"/>
      <c r="Q44" s="234"/>
      <c r="R44" s="246"/>
      <c r="S44" s="246"/>
      <c r="T44" s="246"/>
      <c r="U44" s="246"/>
      <c r="V44" s="246"/>
      <c r="W44" s="246"/>
      <c r="X44" s="246"/>
      <c r="Y44" s="246" t="s">
        <v>1951</v>
      </c>
      <c r="Z44" s="246"/>
      <c r="AA44" s="246"/>
      <c r="AB44" s="230"/>
      <c r="AC44" s="249"/>
      <c r="AD44" s="236"/>
      <c r="AE44" s="249"/>
      <c r="AF44" s="236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</row>
    <row r="45" spans="1:49" customFormat="1" ht="31.2" x14ac:dyDescent="0.3">
      <c r="A45" s="241">
        <v>412807</v>
      </c>
      <c r="B45" s="241" t="s">
        <v>1851</v>
      </c>
      <c r="C45" s="251" t="s">
        <v>414</v>
      </c>
      <c r="D45" s="252" t="s">
        <v>285</v>
      </c>
      <c r="E45" s="230"/>
      <c r="F45" s="247"/>
      <c r="G45" s="246"/>
      <c r="H45" s="246"/>
      <c r="I45" s="241" t="s">
        <v>157</v>
      </c>
      <c r="J45" s="246"/>
      <c r="K45" s="246"/>
      <c r="L45" s="246"/>
      <c r="M45" s="230"/>
      <c r="N45" s="230"/>
      <c r="O45" s="234"/>
      <c r="P45" s="248"/>
      <c r="Q45" s="234"/>
      <c r="R45" s="246"/>
      <c r="S45" s="246"/>
      <c r="T45" s="246"/>
      <c r="U45" s="246"/>
      <c r="V45" s="246"/>
      <c r="W45" s="246"/>
      <c r="X45" s="246"/>
      <c r="Y45" s="246" t="s">
        <v>1951</v>
      </c>
      <c r="Z45" s="246"/>
      <c r="AA45" s="246"/>
      <c r="AB45" s="230"/>
      <c r="AC45" s="249"/>
      <c r="AD45" s="236"/>
      <c r="AE45" s="249"/>
      <c r="AF45" s="236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</row>
    <row r="46" spans="1:49" customFormat="1" ht="31.2" x14ac:dyDescent="0.3">
      <c r="A46" s="241">
        <v>412854</v>
      </c>
      <c r="B46" s="241" t="s">
        <v>1884</v>
      </c>
      <c r="C46" s="251" t="s">
        <v>289</v>
      </c>
      <c r="D46" s="252" t="s">
        <v>360</v>
      </c>
      <c r="E46" s="230"/>
      <c r="F46" s="247"/>
      <c r="G46" s="246"/>
      <c r="H46" s="246"/>
      <c r="I46" s="241" t="s">
        <v>157</v>
      </c>
      <c r="J46" s="246"/>
      <c r="K46" s="246"/>
      <c r="L46" s="246"/>
      <c r="M46" s="230"/>
      <c r="N46" s="230"/>
      <c r="O46" s="234"/>
      <c r="P46" s="248"/>
      <c r="Q46" s="234"/>
      <c r="R46" s="246"/>
      <c r="S46" s="246"/>
      <c r="T46" s="246"/>
      <c r="U46" s="246"/>
      <c r="V46" s="246"/>
      <c r="W46" s="246"/>
      <c r="X46" s="246"/>
      <c r="Y46" s="246" t="s">
        <v>1951</v>
      </c>
      <c r="Z46" s="246"/>
      <c r="AA46" s="246"/>
      <c r="AB46" s="230"/>
      <c r="AC46" s="249"/>
      <c r="AD46" s="236"/>
      <c r="AE46" s="249"/>
      <c r="AF46" s="236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</row>
    <row r="47" spans="1:49" customFormat="1" ht="31.2" x14ac:dyDescent="0.3">
      <c r="A47" s="241">
        <v>413266</v>
      </c>
      <c r="B47" s="241" t="s">
        <v>1866</v>
      </c>
      <c r="C47" s="251" t="s">
        <v>243</v>
      </c>
      <c r="D47" s="252" t="s">
        <v>1867</v>
      </c>
      <c r="E47" s="230"/>
      <c r="F47" s="247"/>
      <c r="G47" s="246"/>
      <c r="H47" s="246"/>
      <c r="I47" s="241" t="s">
        <v>157</v>
      </c>
      <c r="J47" s="246"/>
      <c r="K47" s="246"/>
      <c r="L47" s="246"/>
      <c r="M47" s="230"/>
      <c r="N47" s="230"/>
      <c r="O47" s="234"/>
      <c r="P47" s="248"/>
      <c r="Q47" s="234"/>
      <c r="R47" s="246"/>
      <c r="S47" s="246"/>
      <c r="T47" s="246"/>
      <c r="U47" s="246"/>
      <c r="V47" s="246"/>
      <c r="W47" s="246"/>
      <c r="X47" s="246"/>
      <c r="Y47" s="246" t="s">
        <v>1951</v>
      </c>
      <c r="Z47" s="246"/>
      <c r="AA47" s="246"/>
      <c r="AB47" s="230"/>
      <c r="AC47" s="249"/>
      <c r="AD47" s="236"/>
      <c r="AE47" s="249"/>
      <c r="AF47" s="236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</row>
    <row r="48" spans="1:49" customFormat="1" ht="31.2" x14ac:dyDescent="0.3">
      <c r="A48" s="241">
        <v>413331</v>
      </c>
      <c r="B48" s="241" t="s">
        <v>1938</v>
      </c>
      <c r="C48" s="251" t="s">
        <v>270</v>
      </c>
      <c r="D48" s="252" t="s">
        <v>466</v>
      </c>
      <c r="E48" s="230"/>
      <c r="F48" s="247"/>
      <c r="G48" s="246"/>
      <c r="H48" s="246"/>
      <c r="I48" s="241" t="s">
        <v>157</v>
      </c>
      <c r="J48" s="246"/>
      <c r="K48" s="246"/>
      <c r="L48" s="246"/>
      <c r="M48" s="230"/>
      <c r="N48" s="230"/>
      <c r="O48" s="234"/>
      <c r="P48" s="248"/>
      <c r="Q48" s="234"/>
      <c r="R48" s="246"/>
      <c r="S48" s="246"/>
      <c r="T48" s="246"/>
      <c r="U48" s="246"/>
      <c r="V48" s="246"/>
      <c r="W48" s="246"/>
      <c r="X48" s="246"/>
      <c r="Y48" s="246" t="s">
        <v>1951</v>
      </c>
      <c r="Z48" s="246"/>
      <c r="AA48" s="246"/>
      <c r="AB48" s="230"/>
      <c r="AC48" s="249"/>
      <c r="AD48" s="236"/>
      <c r="AE48" s="249"/>
      <c r="AF48" s="236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</row>
    <row r="49" spans="1:49" customFormat="1" ht="31.2" x14ac:dyDescent="0.3">
      <c r="A49" s="241">
        <v>413688</v>
      </c>
      <c r="B49" s="241" t="s">
        <v>1900</v>
      </c>
      <c r="C49" s="251" t="s">
        <v>342</v>
      </c>
      <c r="D49" s="252" t="s">
        <v>1901</v>
      </c>
      <c r="E49" s="230"/>
      <c r="F49" s="247"/>
      <c r="G49" s="246"/>
      <c r="H49" s="246"/>
      <c r="I49" s="241" t="s">
        <v>157</v>
      </c>
      <c r="J49" s="246"/>
      <c r="K49" s="246"/>
      <c r="L49" s="246"/>
      <c r="M49" s="230"/>
      <c r="N49" s="230"/>
      <c r="O49" s="234"/>
      <c r="P49" s="248"/>
      <c r="Q49" s="234"/>
      <c r="R49" s="246"/>
      <c r="S49" s="246"/>
      <c r="T49" s="246"/>
      <c r="U49" s="246"/>
      <c r="V49" s="246"/>
      <c r="W49" s="246"/>
      <c r="X49" s="246"/>
      <c r="Y49" s="246" t="s">
        <v>1951</v>
      </c>
      <c r="Z49" s="246"/>
      <c r="AA49" s="246"/>
      <c r="AB49" s="230"/>
      <c r="AC49" s="249"/>
      <c r="AD49" s="236"/>
      <c r="AE49" s="249"/>
      <c r="AF49" s="236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</row>
    <row r="50" spans="1:49" customFormat="1" ht="31.2" x14ac:dyDescent="0.3">
      <c r="A50" s="241">
        <v>413936</v>
      </c>
      <c r="B50" s="241" t="s">
        <v>1902</v>
      </c>
      <c r="C50" s="251" t="s">
        <v>243</v>
      </c>
      <c r="D50" s="252" t="s">
        <v>1903</v>
      </c>
      <c r="E50" s="230"/>
      <c r="F50" s="247"/>
      <c r="G50" s="246"/>
      <c r="H50" s="246"/>
      <c r="I50" s="241" t="s">
        <v>157</v>
      </c>
      <c r="J50" s="246"/>
      <c r="K50" s="246"/>
      <c r="L50" s="246"/>
      <c r="M50" s="230"/>
      <c r="N50" s="230"/>
      <c r="O50" s="234"/>
      <c r="P50" s="248"/>
      <c r="Q50" s="234"/>
      <c r="R50" s="246"/>
      <c r="S50" s="246"/>
      <c r="T50" s="246"/>
      <c r="U50" s="246"/>
      <c r="V50" s="246"/>
      <c r="W50" s="246"/>
      <c r="X50" s="246"/>
      <c r="Y50" s="246" t="s">
        <v>1951</v>
      </c>
      <c r="Z50" s="246"/>
      <c r="AA50" s="246"/>
      <c r="AB50" s="230"/>
      <c r="AC50" s="249"/>
      <c r="AD50" s="236"/>
      <c r="AE50" s="249"/>
      <c r="AF50" s="236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</row>
    <row r="51" spans="1:49" customFormat="1" ht="31.2" x14ac:dyDescent="0.3">
      <c r="A51" s="241">
        <v>414121</v>
      </c>
      <c r="B51" s="241" t="s">
        <v>1910</v>
      </c>
      <c r="C51" s="251" t="s">
        <v>330</v>
      </c>
      <c r="D51" s="252" t="s">
        <v>1911</v>
      </c>
      <c r="E51" s="230"/>
      <c r="F51" s="247"/>
      <c r="G51" s="246"/>
      <c r="H51" s="246"/>
      <c r="I51" s="241" t="s">
        <v>157</v>
      </c>
      <c r="J51" s="246"/>
      <c r="K51" s="246"/>
      <c r="L51" s="246"/>
      <c r="M51" s="230"/>
      <c r="N51" s="230"/>
      <c r="O51" s="234"/>
      <c r="P51" s="248"/>
      <c r="Q51" s="234"/>
      <c r="R51" s="246"/>
      <c r="S51" s="246"/>
      <c r="T51" s="246"/>
      <c r="U51" s="246"/>
      <c r="V51" s="246"/>
      <c r="W51" s="246"/>
      <c r="X51" s="246"/>
      <c r="Y51" s="246" t="s">
        <v>1951</v>
      </c>
      <c r="Z51" s="246"/>
      <c r="AA51" s="246"/>
      <c r="AB51" s="230"/>
      <c r="AC51" s="249"/>
      <c r="AD51" s="236"/>
      <c r="AE51" s="249"/>
      <c r="AF51" s="236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</row>
    <row r="52" spans="1:49" customFormat="1" ht="31.2" x14ac:dyDescent="0.3">
      <c r="A52" s="241">
        <v>414362</v>
      </c>
      <c r="B52" s="241" t="s">
        <v>1868</v>
      </c>
      <c r="C52" s="251" t="s">
        <v>367</v>
      </c>
      <c r="D52" s="252" t="s">
        <v>1869</v>
      </c>
      <c r="E52" s="230"/>
      <c r="F52" s="247"/>
      <c r="G52" s="246"/>
      <c r="H52" s="246"/>
      <c r="I52" s="241" t="s">
        <v>157</v>
      </c>
      <c r="J52" s="246"/>
      <c r="K52" s="246"/>
      <c r="L52" s="246"/>
      <c r="M52" s="230"/>
      <c r="N52" s="230"/>
      <c r="O52" s="234"/>
      <c r="P52" s="248"/>
      <c r="Q52" s="234"/>
      <c r="R52" s="246"/>
      <c r="S52" s="246"/>
      <c r="T52" s="246"/>
      <c r="U52" s="246"/>
      <c r="V52" s="246"/>
      <c r="W52" s="246"/>
      <c r="X52" s="246"/>
      <c r="Y52" s="246" t="s">
        <v>1951</v>
      </c>
      <c r="Z52" s="246"/>
      <c r="AA52" s="246"/>
      <c r="AB52" s="230"/>
      <c r="AC52" s="249"/>
      <c r="AD52" s="236"/>
      <c r="AE52" s="249"/>
      <c r="AF52" s="236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</row>
    <row r="53" spans="1:49" customFormat="1" ht="31.2" x14ac:dyDescent="0.3">
      <c r="A53" s="241">
        <v>414613</v>
      </c>
      <c r="B53" s="241" t="s">
        <v>1919</v>
      </c>
      <c r="C53" s="251" t="s">
        <v>746</v>
      </c>
      <c r="D53" s="252" t="s">
        <v>1920</v>
      </c>
      <c r="E53" s="230"/>
      <c r="F53" s="247"/>
      <c r="G53" s="246"/>
      <c r="H53" s="246"/>
      <c r="I53" s="241" t="s">
        <v>157</v>
      </c>
      <c r="J53" s="246"/>
      <c r="K53" s="246"/>
      <c r="L53" s="246"/>
      <c r="M53" s="230"/>
      <c r="N53" s="230"/>
      <c r="O53" s="234"/>
      <c r="P53" s="248"/>
      <c r="Q53" s="234"/>
      <c r="R53" s="246"/>
      <c r="S53" s="246"/>
      <c r="T53" s="246"/>
      <c r="U53" s="246"/>
      <c r="V53" s="246"/>
      <c r="W53" s="246"/>
      <c r="X53" s="246"/>
      <c r="Y53" s="246" t="s">
        <v>1951</v>
      </c>
      <c r="Z53" s="246"/>
      <c r="AA53" s="246"/>
      <c r="AB53" s="230"/>
      <c r="AC53" s="249"/>
      <c r="AD53" s="236"/>
      <c r="AE53" s="249"/>
      <c r="AF53" s="236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</row>
    <row r="54" spans="1:49" customFormat="1" ht="31.2" x14ac:dyDescent="0.3">
      <c r="A54" s="241">
        <v>414628</v>
      </c>
      <c r="B54" s="241" t="s">
        <v>1912</v>
      </c>
      <c r="C54" s="251" t="s">
        <v>1845</v>
      </c>
      <c r="D54" s="252" t="s">
        <v>397</v>
      </c>
      <c r="E54" s="230"/>
      <c r="F54" s="247"/>
      <c r="G54" s="246"/>
      <c r="H54" s="246"/>
      <c r="I54" s="241" t="s">
        <v>157</v>
      </c>
      <c r="J54" s="246"/>
      <c r="K54" s="246"/>
      <c r="L54" s="246"/>
      <c r="M54" s="230"/>
      <c r="N54" s="230"/>
      <c r="O54" s="234"/>
      <c r="P54" s="248"/>
      <c r="Q54" s="234"/>
      <c r="R54" s="246"/>
      <c r="S54" s="246"/>
      <c r="T54" s="246"/>
      <c r="U54" s="246"/>
      <c r="V54" s="246"/>
      <c r="W54" s="246"/>
      <c r="X54" s="246"/>
      <c r="Y54" s="246" t="s">
        <v>1951</v>
      </c>
      <c r="Z54" s="246"/>
      <c r="AA54" s="246"/>
      <c r="AB54" s="230"/>
      <c r="AC54" s="249"/>
      <c r="AD54" s="236"/>
      <c r="AE54" s="249"/>
      <c r="AF54" s="236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</row>
    <row r="55" spans="1:49" customFormat="1" ht="31.2" x14ac:dyDescent="0.3">
      <c r="A55" s="241">
        <v>415077</v>
      </c>
      <c r="B55" s="241" t="s">
        <v>1921</v>
      </c>
      <c r="C55" s="251" t="s">
        <v>1922</v>
      </c>
      <c r="D55" s="252" t="s">
        <v>1923</v>
      </c>
      <c r="E55" s="230"/>
      <c r="F55" s="247"/>
      <c r="G55" s="246"/>
      <c r="H55" s="246"/>
      <c r="I55" s="241" t="s">
        <v>157</v>
      </c>
      <c r="J55" s="246"/>
      <c r="K55" s="246"/>
      <c r="L55" s="246"/>
      <c r="M55" s="230"/>
      <c r="N55" s="230"/>
      <c r="O55" s="234"/>
      <c r="P55" s="248"/>
      <c r="Q55" s="234"/>
      <c r="R55" s="246"/>
      <c r="S55" s="246"/>
      <c r="T55" s="246"/>
      <c r="U55" s="246"/>
      <c r="V55" s="246"/>
      <c r="W55" s="246"/>
      <c r="X55" s="246"/>
      <c r="Y55" s="246" t="s">
        <v>1951</v>
      </c>
      <c r="Z55" s="246"/>
      <c r="AA55" s="246"/>
      <c r="AB55" s="230"/>
      <c r="AC55" s="249"/>
      <c r="AD55" s="236"/>
      <c r="AE55" s="249"/>
      <c r="AF55" s="236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</row>
    <row r="56" spans="1:49" customFormat="1" ht="31.2" x14ac:dyDescent="0.3">
      <c r="A56" s="241">
        <v>415289</v>
      </c>
      <c r="B56" s="241" t="s">
        <v>1841</v>
      </c>
      <c r="C56" s="251" t="s">
        <v>989</v>
      </c>
      <c r="D56" s="252" t="s">
        <v>312</v>
      </c>
      <c r="E56" s="230"/>
      <c r="F56" s="247"/>
      <c r="G56" s="246"/>
      <c r="H56" s="246"/>
      <c r="I56" s="241" t="s">
        <v>157</v>
      </c>
      <c r="J56" s="246"/>
      <c r="K56" s="246"/>
      <c r="L56" s="246"/>
      <c r="M56" s="230"/>
      <c r="N56" s="230"/>
      <c r="O56" s="234"/>
      <c r="P56" s="248"/>
      <c r="Q56" s="234"/>
      <c r="R56" s="246"/>
      <c r="S56" s="246"/>
      <c r="T56" s="246"/>
      <c r="U56" s="246"/>
      <c r="V56" s="246"/>
      <c r="W56" s="246"/>
      <c r="X56" s="246"/>
      <c r="Y56" s="246" t="s">
        <v>1951</v>
      </c>
      <c r="Z56" s="246"/>
      <c r="AA56" s="246"/>
      <c r="AB56" s="230"/>
      <c r="AC56" s="249"/>
      <c r="AD56" s="236"/>
      <c r="AE56" s="249"/>
      <c r="AF56" s="236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</row>
    <row r="57" spans="1:49" customFormat="1" ht="31.2" x14ac:dyDescent="0.3">
      <c r="A57" s="241">
        <v>415476</v>
      </c>
      <c r="B57" s="241" t="s">
        <v>1928</v>
      </c>
      <c r="C57" s="251" t="s">
        <v>869</v>
      </c>
      <c r="D57" s="252" t="s">
        <v>1929</v>
      </c>
      <c r="E57" s="230"/>
      <c r="F57" s="247"/>
      <c r="G57" s="246"/>
      <c r="H57" s="246"/>
      <c r="I57" s="241" t="s">
        <v>157</v>
      </c>
      <c r="J57" s="246"/>
      <c r="K57" s="246"/>
      <c r="L57" s="246"/>
      <c r="M57" s="230"/>
      <c r="N57" s="230"/>
      <c r="O57" s="234"/>
      <c r="P57" s="248"/>
      <c r="Q57" s="234"/>
      <c r="R57" s="246"/>
      <c r="S57" s="246"/>
      <c r="T57" s="246"/>
      <c r="U57" s="246"/>
      <c r="V57" s="246"/>
      <c r="W57" s="246"/>
      <c r="X57" s="246"/>
      <c r="Y57" s="246" t="s">
        <v>1951</v>
      </c>
      <c r="Z57" s="246"/>
      <c r="AA57" s="246"/>
      <c r="AB57" s="230"/>
      <c r="AC57" s="249"/>
      <c r="AD57" s="236"/>
      <c r="AE57" s="249"/>
      <c r="AF57" s="236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</row>
    <row r="58" spans="1:49" customFormat="1" ht="31.2" x14ac:dyDescent="0.3">
      <c r="A58" s="241">
        <v>415591</v>
      </c>
      <c r="B58" s="241" t="s">
        <v>1842</v>
      </c>
      <c r="C58" s="251" t="s">
        <v>314</v>
      </c>
      <c r="D58" s="252" t="s">
        <v>447</v>
      </c>
      <c r="E58" s="230"/>
      <c r="F58" s="247"/>
      <c r="G58" s="246"/>
      <c r="H58" s="246"/>
      <c r="I58" s="241" t="s">
        <v>157</v>
      </c>
      <c r="J58" s="246"/>
      <c r="K58" s="246"/>
      <c r="L58" s="246"/>
      <c r="M58" s="230"/>
      <c r="N58" s="230"/>
      <c r="O58" s="234"/>
      <c r="P58" s="248"/>
      <c r="Q58" s="234"/>
      <c r="R58" s="246"/>
      <c r="S58" s="246"/>
      <c r="T58" s="246"/>
      <c r="U58" s="246"/>
      <c r="V58" s="246"/>
      <c r="W58" s="246"/>
      <c r="X58" s="246"/>
      <c r="Y58" s="246" t="s">
        <v>1951</v>
      </c>
      <c r="Z58" s="246"/>
      <c r="AA58" s="246"/>
      <c r="AB58" s="230"/>
      <c r="AC58" s="249"/>
      <c r="AD58" s="236"/>
      <c r="AE58" s="249"/>
      <c r="AF58" s="236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</row>
    <row r="59" spans="1:49" customFormat="1" ht="31.2" x14ac:dyDescent="0.3">
      <c r="A59" s="241">
        <v>415651</v>
      </c>
      <c r="B59" s="241" t="s">
        <v>1939</v>
      </c>
      <c r="C59" s="251" t="s">
        <v>678</v>
      </c>
      <c r="D59" s="252" t="s">
        <v>679</v>
      </c>
      <c r="E59" s="230"/>
      <c r="F59" s="247"/>
      <c r="G59" s="246"/>
      <c r="H59" s="246"/>
      <c r="I59" s="241" t="s">
        <v>157</v>
      </c>
      <c r="J59" s="246"/>
      <c r="K59" s="246"/>
      <c r="L59" s="246"/>
      <c r="M59" s="230"/>
      <c r="N59" s="230"/>
      <c r="O59" s="234"/>
      <c r="P59" s="248"/>
      <c r="Q59" s="234"/>
      <c r="R59" s="246"/>
      <c r="S59" s="246"/>
      <c r="T59" s="246"/>
      <c r="U59" s="246"/>
      <c r="V59" s="246"/>
      <c r="W59" s="246"/>
      <c r="X59" s="246"/>
      <c r="Y59" s="246" t="s">
        <v>1951</v>
      </c>
      <c r="Z59" s="246"/>
      <c r="AA59" s="246"/>
      <c r="AB59" s="230"/>
      <c r="AC59" s="249"/>
      <c r="AD59" s="236"/>
      <c r="AE59" s="249"/>
      <c r="AF59" s="236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</row>
    <row r="60" spans="1:49" customFormat="1" ht="31.2" x14ac:dyDescent="0.3">
      <c r="A60" s="241">
        <v>415790</v>
      </c>
      <c r="B60" s="241" t="s">
        <v>1843</v>
      </c>
      <c r="C60" s="251" t="s">
        <v>414</v>
      </c>
      <c r="D60" s="252" t="s">
        <v>262</v>
      </c>
      <c r="E60" s="230"/>
      <c r="F60" s="247"/>
      <c r="G60" s="246"/>
      <c r="H60" s="246"/>
      <c r="I60" s="241" t="s">
        <v>157</v>
      </c>
      <c r="J60" s="246"/>
      <c r="K60" s="246"/>
      <c r="L60" s="246"/>
      <c r="M60" s="230"/>
      <c r="N60" s="230"/>
      <c r="O60" s="234"/>
      <c r="P60" s="248"/>
      <c r="Q60" s="234"/>
      <c r="R60" s="246"/>
      <c r="S60" s="246"/>
      <c r="T60" s="246"/>
      <c r="U60" s="246"/>
      <c r="V60" s="246"/>
      <c r="W60" s="246"/>
      <c r="X60" s="246"/>
      <c r="Y60" s="246" t="s">
        <v>1951</v>
      </c>
      <c r="Z60" s="246"/>
      <c r="AA60" s="246"/>
      <c r="AB60" s="230"/>
      <c r="AC60" s="249"/>
      <c r="AD60" s="236"/>
      <c r="AE60" s="249"/>
      <c r="AF60" s="236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</row>
    <row r="61" spans="1:49" customFormat="1" ht="31.2" x14ac:dyDescent="0.3">
      <c r="A61" s="241">
        <v>416319</v>
      </c>
      <c r="B61" s="241" t="s">
        <v>1885</v>
      </c>
      <c r="C61" s="251" t="s">
        <v>580</v>
      </c>
      <c r="D61" s="252" t="s">
        <v>286</v>
      </c>
      <c r="E61" s="230"/>
      <c r="F61" s="247"/>
      <c r="G61" s="246"/>
      <c r="H61" s="246"/>
      <c r="I61" s="241" t="s">
        <v>157</v>
      </c>
      <c r="J61" s="246"/>
      <c r="K61" s="246"/>
      <c r="L61" s="246"/>
      <c r="M61" s="230"/>
      <c r="N61" s="230"/>
      <c r="O61" s="234"/>
      <c r="P61" s="248"/>
      <c r="Q61" s="234"/>
      <c r="R61" s="246"/>
      <c r="S61" s="246"/>
      <c r="T61" s="246"/>
      <c r="U61" s="246"/>
      <c r="V61" s="246"/>
      <c r="W61" s="246"/>
      <c r="X61" s="246"/>
      <c r="Y61" s="246" t="s">
        <v>1951</v>
      </c>
      <c r="Z61" s="246"/>
      <c r="AA61" s="246"/>
      <c r="AB61" s="230"/>
      <c r="AC61" s="249"/>
      <c r="AD61" s="236"/>
      <c r="AE61" s="249"/>
      <c r="AF61" s="236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</row>
    <row r="62" spans="1:49" customFormat="1" ht="31.2" x14ac:dyDescent="0.3">
      <c r="A62" s="241">
        <v>416754</v>
      </c>
      <c r="B62" s="241" t="s">
        <v>1924</v>
      </c>
      <c r="C62" s="251" t="s">
        <v>240</v>
      </c>
      <c r="D62" s="252" t="s">
        <v>1925</v>
      </c>
      <c r="E62" s="230"/>
      <c r="F62" s="247"/>
      <c r="G62" s="246"/>
      <c r="H62" s="246"/>
      <c r="I62" s="241" t="s">
        <v>157</v>
      </c>
      <c r="J62" s="246"/>
      <c r="K62" s="246"/>
      <c r="L62" s="246"/>
      <c r="M62" s="230"/>
      <c r="N62" s="230"/>
      <c r="O62" s="234"/>
      <c r="P62" s="248"/>
      <c r="Q62" s="234"/>
      <c r="R62" s="246"/>
      <c r="S62" s="246"/>
      <c r="T62" s="246"/>
      <c r="U62" s="246"/>
      <c r="V62" s="246"/>
      <c r="W62" s="246"/>
      <c r="X62" s="246"/>
      <c r="Y62" s="246" t="s">
        <v>1951</v>
      </c>
      <c r="Z62" s="246"/>
      <c r="AA62" s="246"/>
      <c r="AB62" s="230"/>
      <c r="AC62" s="249"/>
      <c r="AD62" s="236"/>
      <c r="AE62" s="249"/>
      <c r="AF62" s="236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</row>
    <row r="63" spans="1:49" customFormat="1" ht="31.2" x14ac:dyDescent="0.3">
      <c r="A63" s="241">
        <v>416787</v>
      </c>
      <c r="B63" s="241" t="s">
        <v>1930</v>
      </c>
      <c r="C63" s="251" t="s">
        <v>648</v>
      </c>
      <c r="D63" s="252" t="s">
        <v>263</v>
      </c>
      <c r="E63" s="230"/>
      <c r="F63" s="247"/>
      <c r="G63" s="246"/>
      <c r="H63" s="246"/>
      <c r="I63" s="241" t="s">
        <v>157</v>
      </c>
      <c r="J63" s="246"/>
      <c r="K63" s="246"/>
      <c r="L63" s="246"/>
      <c r="M63" s="230"/>
      <c r="N63" s="230"/>
      <c r="O63" s="234"/>
      <c r="P63" s="248"/>
      <c r="Q63" s="234"/>
      <c r="R63" s="246"/>
      <c r="S63" s="246"/>
      <c r="T63" s="246"/>
      <c r="U63" s="246"/>
      <c r="V63" s="246"/>
      <c r="W63" s="246"/>
      <c r="X63" s="246"/>
      <c r="Y63" s="246" t="s">
        <v>1951</v>
      </c>
      <c r="Z63" s="246"/>
      <c r="AA63" s="246"/>
      <c r="AB63" s="230"/>
      <c r="AC63" s="249"/>
      <c r="AD63" s="236"/>
      <c r="AE63" s="249"/>
      <c r="AF63" s="236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</row>
    <row r="64" spans="1:49" customFormat="1" ht="31.2" x14ac:dyDescent="0.3">
      <c r="A64" s="241">
        <v>417090</v>
      </c>
      <c r="B64" s="241" t="s">
        <v>1931</v>
      </c>
      <c r="C64" s="251" t="s">
        <v>727</v>
      </c>
      <c r="D64" s="252" t="s">
        <v>373</v>
      </c>
      <c r="E64" s="230"/>
      <c r="F64" s="247"/>
      <c r="G64" s="246"/>
      <c r="H64" s="246"/>
      <c r="I64" s="241" t="s">
        <v>157</v>
      </c>
      <c r="J64" s="246"/>
      <c r="K64" s="246"/>
      <c r="L64" s="246"/>
      <c r="M64" s="230"/>
      <c r="N64" s="230"/>
      <c r="O64" s="234"/>
      <c r="P64" s="248"/>
      <c r="Q64" s="234"/>
      <c r="R64" s="246"/>
      <c r="S64" s="246"/>
      <c r="T64" s="246"/>
      <c r="U64" s="246"/>
      <c r="V64" s="246"/>
      <c r="W64" s="246"/>
      <c r="X64" s="246"/>
      <c r="Y64" s="246" t="s">
        <v>1951</v>
      </c>
      <c r="Z64" s="246"/>
      <c r="AA64" s="246"/>
      <c r="AB64" s="230"/>
      <c r="AC64" s="249"/>
      <c r="AD64" s="236"/>
      <c r="AE64" s="249"/>
      <c r="AF64" s="236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</row>
    <row r="65" spans="1:49" customFormat="1" ht="31.2" x14ac:dyDescent="0.3">
      <c r="A65" s="241">
        <v>417525</v>
      </c>
      <c r="B65" s="241" t="s">
        <v>1897</v>
      </c>
      <c r="C65" s="251" t="s">
        <v>491</v>
      </c>
      <c r="D65" s="252" t="s">
        <v>241</v>
      </c>
      <c r="E65" s="230"/>
      <c r="F65" s="247"/>
      <c r="G65" s="246"/>
      <c r="H65" s="246"/>
      <c r="I65" s="241" t="s">
        <v>157</v>
      </c>
      <c r="J65" s="246"/>
      <c r="K65" s="246"/>
      <c r="L65" s="246"/>
      <c r="M65" s="230"/>
      <c r="N65" s="230"/>
      <c r="O65" s="234"/>
      <c r="P65" s="248"/>
      <c r="Q65" s="234"/>
      <c r="R65" s="246"/>
      <c r="S65" s="246"/>
      <c r="T65" s="246"/>
      <c r="U65" s="246"/>
      <c r="V65" s="246"/>
      <c r="W65" s="246"/>
      <c r="X65" s="246"/>
      <c r="Y65" s="246" t="s">
        <v>1951</v>
      </c>
      <c r="Z65" s="246"/>
      <c r="AA65" s="246"/>
      <c r="AB65" s="230"/>
      <c r="AC65" s="249"/>
      <c r="AD65" s="236"/>
      <c r="AE65" s="249"/>
      <c r="AF65" s="236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</row>
    <row r="66" spans="1:49" customFormat="1" ht="31.2" x14ac:dyDescent="0.3">
      <c r="A66" s="241">
        <v>417560</v>
      </c>
      <c r="B66" s="241" t="s">
        <v>1852</v>
      </c>
      <c r="C66" s="251" t="s">
        <v>1853</v>
      </c>
      <c r="D66" s="252" t="s">
        <v>309</v>
      </c>
      <c r="E66" s="230"/>
      <c r="F66" s="247"/>
      <c r="G66" s="246"/>
      <c r="H66" s="246"/>
      <c r="I66" s="241" t="s">
        <v>157</v>
      </c>
      <c r="J66" s="246"/>
      <c r="K66" s="246"/>
      <c r="L66" s="246"/>
      <c r="M66" s="230"/>
      <c r="N66" s="230"/>
      <c r="O66" s="234"/>
      <c r="P66" s="248"/>
      <c r="Q66" s="234"/>
      <c r="R66" s="246"/>
      <c r="S66" s="246"/>
      <c r="T66" s="246"/>
      <c r="U66" s="246"/>
      <c r="V66" s="246"/>
      <c r="W66" s="246"/>
      <c r="X66" s="246"/>
      <c r="Y66" s="246" t="s">
        <v>1951</v>
      </c>
      <c r="Z66" s="246"/>
      <c r="AA66" s="246"/>
      <c r="AB66" s="230"/>
      <c r="AC66" s="249"/>
      <c r="AD66" s="236"/>
      <c r="AE66" s="249"/>
      <c r="AF66" s="236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</row>
    <row r="67" spans="1:49" customFormat="1" ht="31.2" x14ac:dyDescent="0.3">
      <c r="A67" s="241">
        <v>418074</v>
      </c>
      <c r="B67" s="241" t="s">
        <v>1854</v>
      </c>
      <c r="C67" s="251" t="s">
        <v>1855</v>
      </c>
      <c r="D67" s="252" t="s">
        <v>1856</v>
      </c>
      <c r="E67" s="230"/>
      <c r="F67" s="247"/>
      <c r="G67" s="246"/>
      <c r="H67" s="246"/>
      <c r="I67" s="241" t="s">
        <v>157</v>
      </c>
      <c r="J67" s="246"/>
      <c r="K67" s="246"/>
      <c r="L67" s="246"/>
      <c r="M67" s="230"/>
      <c r="N67" s="230"/>
      <c r="O67" s="234"/>
      <c r="P67" s="248"/>
      <c r="Q67" s="234"/>
      <c r="R67" s="246"/>
      <c r="S67" s="246"/>
      <c r="T67" s="246"/>
      <c r="U67" s="246"/>
      <c r="V67" s="246"/>
      <c r="W67" s="246"/>
      <c r="X67" s="246"/>
      <c r="Y67" s="246" t="s">
        <v>1951</v>
      </c>
      <c r="Z67" s="246"/>
      <c r="AA67" s="246"/>
      <c r="AB67" s="230"/>
      <c r="AC67" s="249"/>
      <c r="AD67" s="236"/>
      <c r="AE67" s="249"/>
      <c r="AF67" s="236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</row>
    <row r="68" spans="1:49" customFormat="1" ht="31.2" x14ac:dyDescent="0.3">
      <c r="A68" s="241">
        <v>418597</v>
      </c>
      <c r="B68" s="241" t="s">
        <v>1913</v>
      </c>
      <c r="C68" s="251" t="s">
        <v>463</v>
      </c>
      <c r="D68" s="252" t="s">
        <v>310</v>
      </c>
      <c r="E68" s="230"/>
      <c r="F68" s="247"/>
      <c r="G68" s="246"/>
      <c r="H68" s="246"/>
      <c r="I68" s="241" t="s">
        <v>157</v>
      </c>
      <c r="J68" s="246"/>
      <c r="K68" s="246"/>
      <c r="L68" s="246"/>
      <c r="M68" s="230"/>
      <c r="N68" s="230"/>
      <c r="O68" s="234"/>
      <c r="P68" s="248"/>
      <c r="Q68" s="234"/>
      <c r="R68" s="246"/>
      <c r="S68" s="246"/>
      <c r="T68" s="246"/>
      <c r="U68" s="246"/>
      <c r="V68" s="246"/>
      <c r="W68" s="246"/>
      <c r="X68" s="246"/>
      <c r="Y68" s="246" t="s">
        <v>1951</v>
      </c>
      <c r="Z68" s="246"/>
      <c r="AA68" s="246"/>
      <c r="AB68" s="230"/>
      <c r="AC68" s="249"/>
      <c r="AD68" s="236"/>
      <c r="AE68" s="249"/>
      <c r="AF68" s="236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</row>
    <row r="69" spans="1:49" customFormat="1" ht="31.2" x14ac:dyDescent="0.3">
      <c r="A69" s="241">
        <v>418649</v>
      </c>
      <c r="B69" s="241" t="s">
        <v>1106</v>
      </c>
      <c r="C69" s="251" t="s">
        <v>332</v>
      </c>
      <c r="D69" s="252" t="s">
        <v>1203</v>
      </c>
      <c r="E69" s="230"/>
      <c r="F69" s="247"/>
      <c r="G69" s="246"/>
      <c r="H69" s="246"/>
      <c r="I69" s="241" t="s">
        <v>157</v>
      </c>
      <c r="J69" s="246"/>
      <c r="K69" s="246"/>
      <c r="L69" s="246"/>
      <c r="M69" s="230"/>
      <c r="N69" s="230"/>
      <c r="O69" s="234"/>
      <c r="P69" s="248"/>
      <c r="Q69" s="234"/>
      <c r="R69" s="246"/>
      <c r="S69" s="246"/>
      <c r="T69" s="246"/>
      <c r="U69" s="246"/>
      <c r="V69" s="246"/>
      <c r="W69" s="246"/>
      <c r="X69" s="246"/>
      <c r="Y69" s="246" t="s">
        <v>1951</v>
      </c>
      <c r="Z69" s="246"/>
      <c r="AA69" s="246"/>
      <c r="AB69" s="230"/>
      <c r="AC69" s="249"/>
      <c r="AD69" s="236"/>
      <c r="AE69" s="249"/>
      <c r="AF69" s="236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</row>
    <row r="70" spans="1:49" customFormat="1" ht="31.2" x14ac:dyDescent="0.3">
      <c r="A70" s="241">
        <v>418940</v>
      </c>
      <c r="B70" s="241" t="s">
        <v>1904</v>
      </c>
      <c r="C70" s="251" t="s">
        <v>284</v>
      </c>
      <c r="D70" s="252" t="s">
        <v>1905</v>
      </c>
      <c r="E70" s="230"/>
      <c r="F70" s="247"/>
      <c r="G70" s="246"/>
      <c r="H70" s="246"/>
      <c r="I70" s="241" t="s">
        <v>157</v>
      </c>
      <c r="J70" s="246"/>
      <c r="K70" s="246"/>
      <c r="L70" s="246"/>
      <c r="M70" s="230"/>
      <c r="N70" s="230"/>
      <c r="O70" s="234"/>
      <c r="P70" s="248"/>
      <c r="Q70" s="234"/>
      <c r="R70" s="246"/>
      <c r="S70" s="246"/>
      <c r="T70" s="246"/>
      <c r="U70" s="246"/>
      <c r="V70" s="246"/>
      <c r="W70" s="246"/>
      <c r="X70" s="246"/>
      <c r="Y70" s="246" t="s">
        <v>1951</v>
      </c>
      <c r="Z70" s="246"/>
      <c r="AA70" s="246"/>
      <c r="AB70" s="230"/>
      <c r="AC70" s="249"/>
      <c r="AD70" s="236"/>
      <c r="AE70" s="249"/>
      <c r="AF70" s="236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</row>
    <row r="71" spans="1:49" customFormat="1" ht="31.2" x14ac:dyDescent="0.3">
      <c r="A71" s="241">
        <v>421431</v>
      </c>
      <c r="B71" s="241" t="s">
        <v>1886</v>
      </c>
      <c r="C71" s="251" t="s">
        <v>547</v>
      </c>
      <c r="D71" s="252" t="s">
        <v>1887</v>
      </c>
      <c r="E71" s="230"/>
      <c r="F71" s="247"/>
      <c r="G71" s="246"/>
      <c r="H71" s="246"/>
      <c r="I71" s="241" t="s">
        <v>157</v>
      </c>
      <c r="J71" s="246"/>
      <c r="K71" s="246"/>
      <c r="L71" s="246"/>
      <c r="M71" s="230"/>
      <c r="N71" s="230"/>
      <c r="O71" s="234"/>
      <c r="P71" s="248"/>
      <c r="Q71" s="234"/>
      <c r="R71" s="246"/>
      <c r="S71" s="246"/>
      <c r="T71" s="246"/>
      <c r="U71" s="246"/>
      <c r="V71" s="246"/>
      <c r="W71" s="246"/>
      <c r="X71" s="246"/>
      <c r="Y71" s="246" t="s">
        <v>1951</v>
      </c>
      <c r="Z71" s="246"/>
      <c r="AA71" s="246"/>
      <c r="AB71" s="230"/>
      <c r="AC71" s="249"/>
      <c r="AD71" s="236"/>
      <c r="AE71" s="249"/>
      <c r="AF71" s="236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</row>
    <row r="72" spans="1:49" customFormat="1" ht="31.2" x14ac:dyDescent="0.3">
      <c r="A72" s="241">
        <v>421864</v>
      </c>
      <c r="B72" s="241" t="s">
        <v>1926</v>
      </c>
      <c r="C72" s="251" t="s">
        <v>1927</v>
      </c>
      <c r="D72" s="252" t="s">
        <v>257</v>
      </c>
      <c r="E72" s="230"/>
      <c r="F72" s="247"/>
      <c r="G72" s="246"/>
      <c r="H72" s="246"/>
      <c r="I72" s="241" t="s">
        <v>157</v>
      </c>
      <c r="J72" s="246"/>
      <c r="K72" s="246"/>
      <c r="L72" s="246"/>
      <c r="M72" s="230"/>
      <c r="N72" s="230"/>
      <c r="O72" s="234"/>
      <c r="P72" s="248"/>
      <c r="Q72" s="234"/>
      <c r="R72" s="246"/>
      <c r="S72" s="246"/>
      <c r="T72" s="246"/>
      <c r="U72" s="246"/>
      <c r="V72" s="246"/>
      <c r="W72" s="246"/>
      <c r="X72" s="246"/>
      <c r="Y72" s="246" t="s">
        <v>1951</v>
      </c>
      <c r="Z72" s="246"/>
      <c r="AA72" s="246"/>
      <c r="AB72" s="230"/>
      <c r="AC72" s="249"/>
      <c r="AD72" s="236"/>
      <c r="AE72" s="249"/>
      <c r="AF72" s="236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</row>
    <row r="73" spans="1:49" customFormat="1" ht="31.2" x14ac:dyDescent="0.3">
      <c r="A73" s="241">
        <v>421988</v>
      </c>
      <c r="B73" s="241" t="s">
        <v>1844</v>
      </c>
      <c r="C73" s="251" t="s">
        <v>524</v>
      </c>
      <c r="D73" s="252" t="s">
        <v>279</v>
      </c>
      <c r="E73" s="230"/>
      <c r="F73" s="247"/>
      <c r="G73" s="246"/>
      <c r="H73" s="246"/>
      <c r="I73" s="241" t="s">
        <v>157</v>
      </c>
      <c r="J73" s="246"/>
      <c r="K73" s="246"/>
      <c r="L73" s="246"/>
      <c r="M73" s="230"/>
      <c r="N73" s="230"/>
      <c r="O73" s="234"/>
      <c r="P73" s="248"/>
      <c r="Q73" s="234"/>
      <c r="R73" s="246"/>
      <c r="S73" s="246"/>
      <c r="T73" s="246"/>
      <c r="U73" s="246"/>
      <c r="V73" s="246"/>
      <c r="W73" s="246"/>
      <c r="X73" s="246"/>
      <c r="Y73" s="246" t="s">
        <v>1951</v>
      </c>
      <c r="Z73" s="246"/>
      <c r="AA73" s="246"/>
      <c r="AB73" s="230"/>
      <c r="AC73" s="249"/>
      <c r="AD73" s="236"/>
      <c r="AE73" s="249"/>
      <c r="AF73" s="236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</row>
    <row r="74" spans="1:49" customFormat="1" ht="31.2" x14ac:dyDescent="0.3">
      <c r="A74" s="241">
        <v>422058</v>
      </c>
      <c r="B74" s="241" t="s">
        <v>1888</v>
      </c>
      <c r="C74" s="251" t="s">
        <v>762</v>
      </c>
      <c r="D74" s="252" t="s">
        <v>756</v>
      </c>
      <c r="E74" s="230"/>
      <c r="F74" s="247"/>
      <c r="G74" s="246"/>
      <c r="H74" s="246"/>
      <c r="I74" s="241" t="s">
        <v>157</v>
      </c>
      <c r="J74" s="246"/>
      <c r="K74" s="246"/>
      <c r="L74" s="246"/>
      <c r="M74" s="230"/>
      <c r="N74" s="230"/>
      <c r="O74" s="234"/>
      <c r="P74" s="248"/>
      <c r="Q74" s="234"/>
      <c r="R74" s="246"/>
      <c r="S74" s="246"/>
      <c r="T74" s="246"/>
      <c r="U74" s="246"/>
      <c r="V74" s="246"/>
      <c r="W74" s="246"/>
      <c r="X74" s="246"/>
      <c r="Y74" s="246" t="s">
        <v>1951</v>
      </c>
      <c r="Z74" s="246"/>
      <c r="AA74" s="246"/>
      <c r="AB74" s="230"/>
      <c r="AC74" s="249"/>
      <c r="AD74" s="236"/>
      <c r="AE74" s="249"/>
      <c r="AF74" s="236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</row>
    <row r="75" spans="1:49" customFormat="1" ht="15" x14ac:dyDescent="0.25">
      <c r="A75">
        <v>413075</v>
      </c>
      <c r="B75" t="s">
        <v>710</v>
      </c>
      <c r="C75" t="s">
        <v>711</v>
      </c>
      <c r="D75" t="s">
        <v>1727</v>
      </c>
      <c r="E75" t="s">
        <v>77</v>
      </c>
      <c r="F75" s="148">
        <v>32993</v>
      </c>
      <c r="G75" t="s">
        <v>27</v>
      </c>
      <c r="I75" t="s">
        <v>157</v>
      </c>
      <c r="N75" s="230"/>
      <c r="Y75" t="s">
        <v>668</v>
      </c>
      <c r="AL75" s="230"/>
      <c r="AM75" s="230"/>
      <c r="AN75" s="230"/>
      <c r="AP75" t="s">
        <v>638</v>
      </c>
      <c r="AQ75" t="s">
        <v>638</v>
      </c>
    </row>
    <row r="76" spans="1:49" customFormat="1" ht="15" x14ac:dyDescent="0.25">
      <c r="A76">
        <v>402354</v>
      </c>
      <c r="B76" t="s">
        <v>1680</v>
      </c>
      <c r="C76" t="s">
        <v>255</v>
      </c>
      <c r="D76" t="s">
        <v>1681</v>
      </c>
      <c r="E76" t="s">
        <v>77</v>
      </c>
      <c r="F76" s="148">
        <v>0</v>
      </c>
      <c r="I76" t="s">
        <v>157</v>
      </c>
      <c r="M76" s="230"/>
      <c r="N76" s="230"/>
      <c r="Y76" t="s">
        <v>667</v>
      </c>
      <c r="AL76" s="230"/>
      <c r="AM76" s="230"/>
      <c r="AN76" s="230"/>
    </row>
    <row r="77" spans="1:49" customFormat="1" ht="15" x14ac:dyDescent="0.25">
      <c r="A77">
        <v>402731</v>
      </c>
      <c r="B77" t="s">
        <v>672</v>
      </c>
      <c r="C77" t="s">
        <v>258</v>
      </c>
      <c r="D77" t="s">
        <v>1702</v>
      </c>
      <c r="E77" t="s">
        <v>77</v>
      </c>
      <c r="F77" s="148">
        <v>28247</v>
      </c>
      <c r="G77" t="s">
        <v>1821</v>
      </c>
      <c r="I77" t="s">
        <v>157</v>
      </c>
      <c r="M77" s="230"/>
      <c r="N77" s="230"/>
      <c r="Y77" t="s">
        <v>667</v>
      </c>
      <c r="AL77" s="230"/>
      <c r="AM77" s="230"/>
      <c r="AN77" s="230"/>
      <c r="AP77" t="s">
        <v>639</v>
      </c>
    </row>
    <row r="78" spans="1:49" customFormat="1" ht="15" x14ac:dyDescent="0.25">
      <c r="A78">
        <v>403240</v>
      </c>
      <c r="B78" t="s">
        <v>673</v>
      </c>
      <c r="C78" t="s">
        <v>674</v>
      </c>
      <c r="D78" t="s">
        <v>462</v>
      </c>
      <c r="E78" t="s">
        <v>78</v>
      </c>
      <c r="F78" s="148">
        <v>30525</v>
      </c>
      <c r="G78" t="s">
        <v>27</v>
      </c>
      <c r="I78" t="s">
        <v>157</v>
      </c>
      <c r="M78" s="230"/>
      <c r="N78" s="230"/>
      <c r="O78">
        <v>601</v>
      </c>
      <c r="P78" s="148">
        <v>45715</v>
      </c>
      <c r="Q78">
        <v>100000</v>
      </c>
      <c r="Y78" t="s">
        <v>667</v>
      </c>
      <c r="AL78" s="230"/>
      <c r="AM78" s="230"/>
      <c r="AN78" s="230"/>
    </row>
    <row r="79" spans="1:49" customFormat="1" ht="15" x14ac:dyDescent="0.25">
      <c r="A79">
        <v>403797</v>
      </c>
      <c r="B79" t="s">
        <v>677</v>
      </c>
      <c r="C79" t="s">
        <v>249</v>
      </c>
      <c r="D79" t="s">
        <v>1703</v>
      </c>
      <c r="E79" t="s">
        <v>77</v>
      </c>
      <c r="F79" s="148">
        <v>28211</v>
      </c>
      <c r="G79" t="s">
        <v>293</v>
      </c>
      <c r="I79" t="s">
        <v>157</v>
      </c>
      <c r="M79" s="230"/>
      <c r="N79" s="230"/>
      <c r="Y79" t="s">
        <v>667</v>
      </c>
      <c r="AL79" s="230"/>
      <c r="AM79" s="230"/>
      <c r="AN79" s="230"/>
    </row>
    <row r="80" spans="1:49" customFormat="1" ht="15" x14ac:dyDescent="0.25">
      <c r="A80">
        <v>404312</v>
      </c>
      <c r="B80" t="s">
        <v>681</v>
      </c>
      <c r="C80" t="s">
        <v>299</v>
      </c>
      <c r="D80" t="s">
        <v>292</v>
      </c>
      <c r="E80" t="s">
        <v>78</v>
      </c>
      <c r="F80" s="148">
        <v>31330</v>
      </c>
      <c r="G80" t="s">
        <v>27</v>
      </c>
      <c r="I80" t="s">
        <v>157</v>
      </c>
      <c r="M80" s="230"/>
      <c r="N80" s="230"/>
      <c r="Y80" t="s">
        <v>667</v>
      </c>
      <c r="AL80" s="230"/>
      <c r="AM80" s="230"/>
      <c r="AN80" s="230"/>
      <c r="AP80" t="s">
        <v>639</v>
      </c>
    </row>
    <row r="81" spans="1:49" customFormat="1" ht="15" x14ac:dyDescent="0.25">
      <c r="A81">
        <v>409087</v>
      </c>
      <c r="B81" t="s">
        <v>690</v>
      </c>
      <c r="C81" t="s">
        <v>328</v>
      </c>
      <c r="D81" t="s">
        <v>1715</v>
      </c>
      <c r="E81" t="s">
        <v>78</v>
      </c>
      <c r="F81" s="148">
        <v>29869</v>
      </c>
      <c r="G81" t="s">
        <v>67</v>
      </c>
      <c r="I81" t="s">
        <v>157</v>
      </c>
      <c r="N81" s="230"/>
      <c r="Y81" t="s">
        <v>667</v>
      </c>
      <c r="AL81" s="230"/>
      <c r="AM81" s="230"/>
      <c r="AN81" s="230"/>
      <c r="AP81" t="s">
        <v>638</v>
      </c>
      <c r="AQ81" t="s">
        <v>638</v>
      </c>
    </row>
    <row r="82" spans="1:49" customFormat="1" ht="15" x14ac:dyDescent="0.25">
      <c r="A82">
        <v>409550</v>
      </c>
      <c r="B82" t="s">
        <v>692</v>
      </c>
      <c r="C82" t="s">
        <v>269</v>
      </c>
      <c r="D82" t="s">
        <v>1717</v>
      </c>
      <c r="E82" t="s">
        <v>77</v>
      </c>
      <c r="F82" s="148">
        <v>31973</v>
      </c>
      <c r="G82" t="s">
        <v>1827</v>
      </c>
      <c r="I82" t="s">
        <v>157</v>
      </c>
      <c r="N82" s="230"/>
      <c r="Y82" t="s">
        <v>667</v>
      </c>
      <c r="AL82" s="230"/>
      <c r="AM82" s="230"/>
      <c r="AN82" s="230"/>
      <c r="AQ82" t="s">
        <v>638</v>
      </c>
    </row>
    <row r="83" spans="1:49" customFormat="1" ht="15" x14ac:dyDescent="0.25">
      <c r="A83">
        <v>410507</v>
      </c>
      <c r="B83" t="s">
        <v>693</v>
      </c>
      <c r="C83" t="s">
        <v>266</v>
      </c>
      <c r="D83" t="s">
        <v>267</v>
      </c>
      <c r="E83" t="s">
        <v>78</v>
      </c>
      <c r="F83" s="148">
        <v>30439</v>
      </c>
      <c r="G83" t="s">
        <v>27</v>
      </c>
      <c r="I83" t="s">
        <v>157</v>
      </c>
      <c r="N83" s="230"/>
      <c r="Y83" t="s">
        <v>667</v>
      </c>
      <c r="AL83" s="230"/>
      <c r="AM83" s="230"/>
      <c r="AN83" s="230"/>
      <c r="AP83" t="s">
        <v>639</v>
      </c>
    </row>
    <row r="84" spans="1:49" customFormat="1" ht="15" x14ac:dyDescent="0.25">
      <c r="A84">
        <v>411116</v>
      </c>
      <c r="B84" t="s">
        <v>696</v>
      </c>
      <c r="C84" t="s">
        <v>365</v>
      </c>
      <c r="D84" t="s">
        <v>1829</v>
      </c>
      <c r="E84" t="s">
        <v>77</v>
      </c>
      <c r="F84" s="148">
        <v>31983</v>
      </c>
      <c r="G84" t="s">
        <v>27</v>
      </c>
      <c r="I84" t="s">
        <v>157</v>
      </c>
      <c r="N84" s="230"/>
      <c r="Y84" t="s">
        <v>667</v>
      </c>
      <c r="AL84" s="230"/>
      <c r="AM84" s="230"/>
      <c r="AN84" s="230"/>
    </row>
    <row r="85" spans="1:49" customFormat="1" ht="15" x14ac:dyDescent="0.25">
      <c r="A85">
        <v>411578</v>
      </c>
      <c r="B85" t="s">
        <v>1683</v>
      </c>
      <c r="C85" t="s">
        <v>1165</v>
      </c>
      <c r="D85" t="s">
        <v>1684</v>
      </c>
      <c r="E85" t="s">
        <v>77</v>
      </c>
      <c r="F85" s="148">
        <v>0</v>
      </c>
      <c r="I85" t="s">
        <v>157</v>
      </c>
      <c r="N85" s="230"/>
      <c r="O85">
        <v>668</v>
      </c>
      <c r="P85" s="148">
        <v>45721</v>
      </c>
      <c r="Q85">
        <v>100000</v>
      </c>
      <c r="Y85" t="s">
        <v>667</v>
      </c>
      <c r="AL85" s="230"/>
      <c r="AM85" s="230"/>
      <c r="AN85" s="230"/>
    </row>
    <row r="86" spans="1:49" customFormat="1" ht="15" x14ac:dyDescent="0.25">
      <c r="A86">
        <v>412011</v>
      </c>
      <c r="B86" t="s">
        <v>701</v>
      </c>
      <c r="C86" t="s">
        <v>378</v>
      </c>
      <c r="D86" t="s">
        <v>1724</v>
      </c>
      <c r="E86" t="s">
        <v>78</v>
      </c>
      <c r="F86" s="148">
        <v>32510</v>
      </c>
      <c r="G86" t="s">
        <v>27</v>
      </c>
      <c r="I86" t="s">
        <v>157</v>
      </c>
      <c r="N86" s="230"/>
      <c r="Y86" t="s">
        <v>667</v>
      </c>
      <c r="AL86" s="230"/>
      <c r="AM86" s="230"/>
      <c r="AN86" s="230"/>
      <c r="AP86" t="s">
        <v>639</v>
      </c>
      <c r="AQ86" t="s">
        <v>638</v>
      </c>
    </row>
    <row r="87" spans="1:49" customFormat="1" ht="15" x14ac:dyDescent="0.25">
      <c r="A87">
        <v>414357</v>
      </c>
      <c r="B87" t="s">
        <v>720</v>
      </c>
      <c r="C87" t="s">
        <v>269</v>
      </c>
      <c r="D87" t="s">
        <v>286</v>
      </c>
      <c r="E87" t="s">
        <v>77</v>
      </c>
      <c r="F87" s="148">
        <v>33341</v>
      </c>
      <c r="I87" t="s">
        <v>157</v>
      </c>
      <c r="N87" s="230"/>
      <c r="Y87" t="s">
        <v>667</v>
      </c>
      <c r="AL87" s="230"/>
      <c r="AM87" s="230"/>
      <c r="AN87" s="230"/>
      <c r="AP87" t="s">
        <v>639</v>
      </c>
      <c r="AQ87" t="s">
        <v>638</v>
      </c>
    </row>
    <row r="88" spans="1:49" customFormat="1" ht="15" x14ac:dyDescent="0.25">
      <c r="A88">
        <v>414615</v>
      </c>
      <c r="B88" t="s">
        <v>723</v>
      </c>
      <c r="C88" t="s">
        <v>442</v>
      </c>
      <c r="D88" t="s">
        <v>695</v>
      </c>
      <c r="E88" t="s">
        <v>78</v>
      </c>
      <c r="F88" s="148">
        <v>32314</v>
      </c>
      <c r="I88" t="s">
        <v>157</v>
      </c>
      <c r="N88" s="230"/>
      <c r="Y88" t="s">
        <v>667</v>
      </c>
      <c r="AL88" s="230"/>
      <c r="AM88" s="230"/>
      <c r="AN88" s="230"/>
      <c r="AP88" t="s">
        <v>639</v>
      </c>
      <c r="AQ88" t="s">
        <v>638</v>
      </c>
    </row>
    <row r="89" spans="1:49" customFormat="1" ht="15" x14ac:dyDescent="0.25">
      <c r="A89">
        <v>415129</v>
      </c>
      <c r="B89" t="s">
        <v>729</v>
      </c>
      <c r="C89" t="s">
        <v>549</v>
      </c>
      <c r="D89" t="s">
        <v>502</v>
      </c>
      <c r="E89" t="s">
        <v>78</v>
      </c>
      <c r="F89" s="148">
        <v>34056</v>
      </c>
      <c r="I89" t="s">
        <v>157</v>
      </c>
      <c r="N89" s="230"/>
      <c r="Y89" t="s">
        <v>667</v>
      </c>
      <c r="AL89" s="230"/>
      <c r="AM89" s="230"/>
      <c r="AN89" s="230"/>
    </row>
    <row r="90" spans="1:49" customFormat="1" ht="15" x14ac:dyDescent="0.25">
      <c r="A90">
        <v>415362</v>
      </c>
      <c r="B90" t="s">
        <v>732</v>
      </c>
      <c r="C90" t="s">
        <v>436</v>
      </c>
      <c r="D90" t="s">
        <v>376</v>
      </c>
      <c r="E90" t="s">
        <v>77</v>
      </c>
      <c r="F90" s="148">
        <v>28492</v>
      </c>
      <c r="G90" t="s">
        <v>27</v>
      </c>
      <c r="H90" t="s">
        <v>24</v>
      </c>
      <c r="I90" t="s">
        <v>157</v>
      </c>
      <c r="J90" t="s">
        <v>23</v>
      </c>
      <c r="K90">
        <v>1998</v>
      </c>
      <c r="L90" t="s">
        <v>27</v>
      </c>
      <c r="M90" t="s">
        <v>27</v>
      </c>
      <c r="N90" s="230"/>
      <c r="Y90" t="s">
        <v>667</v>
      </c>
      <c r="AI90">
        <v>985223311</v>
      </c>
      <c r="AL90" s="230"/>
      <c r="AM90" s="230"/>
      <c r="AN90" s="230"/>
      <c r="AW90">
        <v>1030290316</v>
      </c>
    </row>
    <row r="91" spans="1:49" customFormat="1" ht="15" x14ac:dyDescent="0.25">
      <c r="A91">
        <v>415524</v>
      </c>
      <c r="B91" t="s">
        <v>733</v>
      </c>
      <c r="C91" t="s">
        <v>734</v>
      </c>
      <c r="D91" t="s">
        <v>243</v>
      </c>
      <c r="E91" t="s">
        <v>77</v>
      </c>
      <c r="F91" s="148">
        <v>31463</v>
      </c>
      <c r="G91" t="s">
        <v>374</v>
      </c>
      <c r="H91" t="s">
        <v>28</v>
      </c>
      <c r="I91" t="s">
        <v>157</v>
      </c>
      <c r="M91" t="s">
        <v>624</v>
      </c>
      <c r="N91" s="230"/>
      <c r="Y91" t="s">
        <v>667</v>
      </c>
      <c r="AL91" s="230"/>
      <c r="AM91" s="230"/>
      <c r="AN91" s="230"/>
      <c r="AP91" t="s">
        <v>639</v>
      </c>
    </row>
    <row r="92" spans="1:49" customFormat="1" ht="15" x14ac:dyDescent="0.25">
      <c r="A92">
        <v>416908</v>
      </c>
      <c r="B92" t="s">
        <v>738</v>
      </c>
      <c r="C92" t="s">
        <v>243</v>
      </c>
      <c r="D92" t="s">
        <v>411</v>
      </c>
      <c r="E92" t="s">
        <v>78</v>
      </c>
      <c r="F92" s="148">
        <v>34056</v>
      </c>
      <c r="G92" t="s">
        <v>27</v>
      </c>
      <c r="H92" t="s">
        <v>24</v>
      </c>
      <c r="I92" t="s">
        <v>682</v>
      </c>
      <c r="J92" t="s">
        <v>25</v>
      </c>
      <c r="K92">
        <v>2011</v>
      </c>
      <c r="L92" t="s">
        <v>39</v>
      </c>
      <c r="M92" t="s">
        <v>39</v>
      </c>
      <c r="N92" s="230"/>
      <c r="Y92" t="s">
        <v>667</v>
      </c>
      <c r="AG92" t="s">
        <v>1700</v>
      </c>
      <c r="AI92">
        <v>991978183</v>
      </c>
      <c r="AK92" t="s">
        <v>719</v>
      </c>
      <c r="AL92" s="230"/>
      <c r="AM92" s="230"/>
      <c r="AN92" s="230"/>
      <c r="AW92">
        <v>3260005717</v>
      </c>
    </row>
    <row r="93" spans="1:49" customFormat="1" ht="15" x14ac:dyDescent="0.25">
      <c r="A93">
        <v>418209</v>
      </c>
      <c r="B93" t="s">
        <v>757</v>
      </c>
      <c r="C93" t="s">
        <v>1739</v>
      </c>
      <c r="D93" t="s">
        <v>747</v>
      </c>
      <c r="E93" t="s">
        <v>77</v>
      </c>
      <c r="F93" s="148">
        <v>34709</v>
      </c>
      <c r="I93" t="s">
        <v>157</v>
      </c>
      <c r="N93" s="230"/>
      <c r="Y93" t="s">
        <v>667</v>
      </c>
      <c r="AL93" s="230"/>
      <c r="AM93" s="230"/>
      <c r="AN93" s="230"/>
    </row>
    <row r="94" spans="1:49" customFormat="1" ht="15" x14ac:dyDescent="0.25">
      <c r="A94">
        <v>419974</v>
      </c>
      <c r="B94" t="s">
        <v>794</v>
      </c>
      <c r="C94" t="s">
        <v>796</v>
      </c>
      <c r="D94" t="s">
        <v>795</v>
      </c>
      <c r="E94" t="s">
        <v>78</v>
      </c>
      <c r="F94" s="148">
        <v>33239</v>
      </c>
      <c r="I94" t="s">
        <v>157</v>
      </c>
      <c r="N94" s="230"/>
      <c r="Y94" t="s">
        <v>667</v>
      </c>
      <c r="AL94" s="230"/>
      <c r="AM94" s="230"/>
      <c r="AN94" s="230"/>
    </row>
    <row r="95" spans="1:49" customFormat="1" ht="15" x14ac:dyDescent="0.25">
      <c r="A95">
        <v>420285</v>
      </c>
      <c r="B95" t="s">
        <v>1679</v>
      </c>
      <c r="C95" t="s">
        <v>534</v>
      </c>
      <c r="D95" t="s">
        <v>308</v>
      </c>
      <c r="E95" t="s">
        <v>78</v>
      </c>
      <c r="F95" s="148">
        <v>34719</v>
      </c>
      <c r="G95" t="s">
        <v>824</v>
      </c>
      <c r="H95" t="s">
        <v>24</v>
      </c>
      <c r="I95" t="s">
        <v>682</v>
      </c>
      <c r="J95" t="s">
        <v>23</v>
      </c>
      <c r="K95">
        <v>2014</v>
      </c>
      <c r="L95" t="s">
        <v>39</v>
      </c>
      <c r="N95" s="230"/>
      <c r="Y95" t="s">
        <v>667</v>
      </c>
      <c r="AG95" t="s">
        <v>1700</v>
      </c>
      <c r="AL95" s="230"/>
      <c r="AM95" s="230"/>
      <c r="AN95" s="230"/>
    </row>
    <row r="96" spans="1:49" customFormat="1" ht="15" x14ac:dyDescent="0.25">
      <c r="A96">
        <v>421194</v>
      </c>
      <c r="B96" t="s">
        <v>840</v>
      </c>
      <c r="C96" t="s">
        <v>315</v>
      </c>
      <c r="D96" t="s">
        <v>841</v>
      </c>
      <c r="E96" t="s">
        <v>78</v>
      </c>
      <c r="F96" s="148">
        <v>36161</v>
      </c>
      <c r="G96" t="s">
        <v>27</v>
      </c>
      <c r="H96" t="s">
        <v>24</v>
      </c>
      <c r="I96" t="s">
        <v>157</v>
      </c>
      <c r="N96" s="230"/>
      <c r="Y96" t="s">
        <v>667</v>
      </c>
      <c r="AG96" t="s">
        <v>1700</v>
      </c>
      <c r="AL96" s="230"/>
      <c r="AM96" s="230"/>
      <c r="AN96" s="230"/>
    </row>
    <row r="97" spans="1:49" customFormat="1" ht="15" x14ac:dyDescent="0.25">
      <c r="A97">
        <v>421900</v>
      </c>
      <c r="B97" t="s">
        <v>874</v>
      </c>
      <c r="C97" t="s">
        <v>310</v>
      </c>
      <c r="D97" t="s">
        <v>366</v>
      </c>
      <c r="E97" t="s">
        <v>77</v>
      </c>
      <c r="F97" s="148">
        <v>35065</v>
      </c>
      <c r="G97" t="s">
        <v>27</v>
      </c>
      <c r="H97" t="s">
        <v>28</v>
      </c>
      <c r="I97" t="s">
        <v>157</v>
      </c>
      <c r="J97" t="s">
        <v>25</v>
      </c>
      <c r="K97">
        <v>2014</v>
      </c>
      <c r="L97" t="s">
        <v>27</v>
      </c>
      <c r="M97" t="s">
        <v>624</v>
      </c>
      <c r="N97" s="230"/>
      <c r="Y97" t="s">
        <v>667</v>
      </c>
      <c r="AI97">
        <v>941457934</v>
      </c>
      <c r="AK97" t="s">
        <v>27</v>
      </c>
      <c r="AL97" s="230"/>
      <c r="AM97" s="230"/>
      <c r="AN97" s="230"/>
      <c r="AW97">
        <v>90010229352</v>
      </c>
    </row>
    <row r="98" spans="1:49" customFormat="1" ht="15" x14ac:dyDescent="0.25">
      <c r="A98">
        <v>423075</v>
      </c>
      <c r="B98" t="s">
        <v>940</v>
      </c>
      <c r="C98" t="s">
        <v>333</v>
      </c>
      <c r="D98" t="s">
        <v>941</v>
      </c>
      <c r="E98" t="s">
        <v>78</v>
      </c>
      <c r="F98" s="148">
        <v>36262</v>
      </c>
      <c r="G98" t="s">
        <v>942</v>
      </c>
      <c r="H98" t="s">
        <v>24</v>
      </c>
      <c r="I98" t="s">
        <v>682</v>
      </c>
      <c r="J98" t="s">
        <v>25</v>
      </c>
      <c r="K98">
        <v>2018</v>
      </c>
      <c r="L98" t="s">
        <v>27</v>
      </c>
      <c r="M98" t="s">
        <v>67</v>
      </c>
      <c r="N98" s="230"/>
      <c r="Y98" t="s">
        <v>667</v>
      </c>
      <c r="AG98" t="s">
        <v>1700</v>
      </c>
      <c r="AI98">
        <v>969080424</v>
      </c>
      <c r="AL98" s="230"/>
      <c r="AM98" s="230"/>
      <c r="AN98" s="230"/>
      <c r="AW98">
        <v>9080039499</v>
      </c>
    </row>
    <row r="99" spans="1:49" customFormat="1" ht="15" x14ac:dyDescent="0.25">
      <c r="A99">
        <v>423901</v>
      </c>
      <c r="B99" t="s">
        <v>1006</v>
      </c>
      <c r="C99" t="s">
        <v>555</v>
      </c>
      <c r="D99" t="s">
        <v>379</v>
      </c>
      <c r="E99" t="s">
        <v>78</v>
      </c>
      <c r="F99" s="148">
        <v>35796</v>
      </c>
      <c r="I99" t="s">
        <v>157</v>
      </c>
      <c r="N99" s="230"/>
      <c r="Y99" t="s">
        <v>667</v>
      </c>
      <c r="AL99" s="230"/>
      <c r="AM99" s="230"/>
      <c r="AN99" s="230"/>
      <c r="AP99" t="s">
        <v>639</v>
      </c>
    </row>
    <row r="100" spans="1:49" customFormat="1" ht="15" x14ac:dyDescent="0.25">
      <c r="A100">
        <v>424654</v>
      </c>
      <c r="B100" t="s">
        <v>1067</v>
      </c>
      <c r="C100" t="s">
        <v>342</v>
      </c>
      <c r="D100" t="s">
        <v>256</v>
      </c>
      <c r="E100" t="s">
        <v>77</v>
      </c>
      <c r="F100" s="148">
        <v>35982</v>
      </c>
      <c r="G100" t="s">
        <v>1068</v>
      </c>
      <c r="H100" t="s">
        <v>24</v>
      </c>
      <c r="I100" t="s">
        <v>157</v>
      </c>
      <c r="J100" t="s">
        <v>23</v>
      </c>
      <c r="K100">
        <v>2016</v>
      </c>
      <c r="L100" t="s">
        <v>27</v>
      </c>
      <c r="M100" t="s">
        <v>49</v>
      </c>
      <c r="N100" s="230"/>
      <c r="Y100" t="s">
        <v>667</v>
      </c>
      <c r="AI100">
        <v>936349487</v>
      </c>
      <c r="AL100" s="230"/>
      <c r="AM100" s="230"/>
      <c r="AN100" s="230"/>
      <c r="AW100">
        <v>5190024937</v>
      </c>
    </row>
    <row r="101" spans="1:49" customFormat="1" ht="15" x14ac:dyDescent="0.25">
      <c r="A101">
        <v>424737</v>
      </c>
      <c r="B101" t="s">
        <v>1079</v>
      </c>
      <c r="C101" t="s">
        <v>381</v>
      </c>
      <c r="D101" t="s">
        <v>505</v>
      </c>
      <c r="E101" t="s">
        <v>78</v>
      </c>
      <c r="F101" s="148">
        <v>35537</v>
      </c>
      <c r="G101" t="s">
        <v>27</v>
      </c>
      <c r="H101" t="s">
        <v>24</v>
      </c>
      <c r="I101" t="s">
        <v>682</v>
      </c>
      <c r="J101" t="s">
        <v>25</v>
      </c>
      <c r="K101">
        <v>2017</v>
      </c>
      <c r="L101" t="s">
        <v>27</v>
      </c>
      <c r="M101" t="s">
        <v>39</v>
      </c>
      <c r="N101" s="230"/>
      <c r="Y101" t="s">
        <v>667</v>
      </c>
      <c r="AG101" t="s">
        <v>1700</v>
      </c>
      <c r="AI101">
        <v>943928045</v>
      </c>
      <c r="AK101" t="s">
        <v>474</v>
      </c>
      <c r="AL101" s="230"/>
      <c r="AM101" s="230"/>
      <c r="AN101" s="230"/>
      <c r="AW101">
        <v>3280056869</v>
      </c>
    </row>
    <row r="102" spans="1:49" customFormat="1" ht="15" x14ac:dyDescent="0.25">
      <c r="A102">
        <v>424923</v>
      </c>
      <c r="B102" t="s">
        <v>1088</v>
      </c>
      <c r="C102" t="s">
        <v>387</v>
      </c>
      <c r="D102" t="s">
        <v>514</v>
      </c>
      <c r="E102" t="s">
        <v>78</v>
      </c>
      <c r="F102" s="148">
        <v>36161</v>
      </c>
      <c r="G102" t="s">
        <v>443</v>
      </c>
      <c r="H102" t="s">
        <v>28</v>
      </c>
      <c r="I102" t="s">
        <v>682</v>
      </c>
      <c r="J102" t="s">
        <v>25</v>
      </c>
      <c r="K102">
        <v>2017</v>
      </c>
      <c r="L102" t="s">
        <v>27</v>
      </c>
      <c r="M102" t="s">
        <v>624</v>
      </c>
      <c r="N102" s="230"/>
      <c r="Y102" t="s">
        <v>667</v>
      </c>
      <c r="AG102" t="s">
        <v>1700</v>
      </c>
      <c r="AI102">
        <v>994196227</v>
      </c>
      <c r="AK102" t="s">
        <v>1771</v>
      </c>
      <c r="AL102" s="230"/>
      <c r="AM102" s="230"/>
      <c r="AN102" s="230"/>
    </row>
    <row r="103" spans="1:49" customFormat="1" ht="15" x14ac:dyDescent="0.25">
      <c r="A103">
        <v>425424</v>
      </c>
      <c r="B103" t="s">
        <v>1114</v>
      </c>
      <c r="C103" t="s">
        <v>349</v>
      </c>
      <c r="D103" t="s">
        <v>697</v>
      </c>
      <c r="E103" t="s">
        <v>78</v>
      </c>
      <c r="F103" s="148">
        <v>35292</v>
      </c>
      <c r="G103" t="s">
        <v>948</v>
      </c>
      <c r="H103" t="s">
        <v>24</v>
      </c>
      <c r="I103" t="s">
        <v>157</v>
      </c>
      <c r="J103" t="s">
        <v>25</v>
      </c>
      <c r="K103">
        <v>2014</v>
      </c>
      <c r="L103" t="s">
        <v>74</v>
      </c>
      <c r="N103" s="230"/>
      <c r="Y103" t="s">
        <v>667</v>
      </c>
      <c r="AG103" t="s">
        <v>1700</v>
      </c>
      <c r="AI103">
        <v>991994261</v>
      </c>
      <c r="AK103" t="s">
        <v>1776</v>
      </c>
      <c r="AL103" s="230"/>
      <c r="AM103" s="230"/>
      <c r="AN103" s="230"/>
      <c r="AP103" t="s">
        <v>639</v>
      </c>
      <c r="AW103">
        <v>13100011650</v>
      </c>
    </row>
    <row r="104" spans="1:49" customFormat="1" ht="15" x14ac:dyDescent="0.25">
      <c r="A104">
        <v>428233</v>
      </c>
      <c r="B104" t="s">
        <v>1573</v>
      </c>
      <c r="C104" t="s">
        <v>1574</v>
      </c>
      <c r="D104" t="s">
        <v>427</v>
      </c>
      <c r="E104" t="s">
        <v>78</v>
      </c>
      <c r="F104" s="148">
        <v>37286</v>
      </c>
      <c r="G104" t="s">
        <v>385</v>
      </c>
      <c r="H104" t="s">
        <v>24</v>
      </c>
      <c r="I104" t="s">
        <v>682</v>
      </c>
      <c r="J104" t="s">
        <v>23</v>
      </c>
      <c r="K104">
        <v>2020</v>
      </c>
      <c r="L104" t="s">
        <v>39</v>
      </c>
      <c r="N104" s="230"/>
      <c r="Y104" t="s">
        <v>667</v>
      </c>
      <c r="AG104" t="s">
        <v>1700</v>
      </c>
      <c r="AI104">
        <v>993017327</v>
      </c>
      <c r="AL104" s="230"/>
      <c r="AM104" s="230"/>
      <c r="AN104" s="230"/>
      <c r="AP104" t="s">
        <v>639</v>
      </c>
      <c r="AW104">
        <v>14040065721</v>
      </c>
    </row>
    <row r="105" spans="1:49" customFormat="1" ht="15" x14ac:dyDescent="0.25">
      <c r="A105">
        <v>421853</v>
      </c>
      <c r="B105" t="s">
        <v>998</v>
      </c>
      <c r="C105" t="s">
        <v>240</v>
      </c>
      <c r="D105" t="s">
        <v>1617</v>
      </c>
      <c r="E105" t="s">
        <v>77</v>
      </c>
      <c r="F105" s="148">
        <v>35638</v>
      </c>
      <c r="G105" t="s">
        <v>323</v>
      </c>
      <c r="H105" t="s">
        <v>24</v>
      </c>
      <c r="I105" t="s">
        <v>157</v>
      </c>
      <c r="J105" t="s">
        <v>23</v>
      </c>
      <c r="K105">
        <v>2015</v>
      </c>
      <c r="L105" t="s">
        <v>27</v>
      </c>
      <c r="M105" t="s">
        <v>39</v>
      </c>
      <c r="N105" s="230"/>
      <c r="Y105" t="s">
        <v>1694</v>
      </c>
      <c r="AG105" t="s">
        <v>386</v>
      </c>
      <c r="AI105">
        <v>988451997</v>
      </c>
      <c r="AK105" t="s">
        <v>323</v>
      </c>
      <c r="AL105" s="230"/>
      <c r="AM105" s="230"/>
      <c r="AN105" s="230"/>
      <c r="AW105">
        <v>3150050486</v>
      </c>
    </row>
    <row r="106" spans="1:49" customFormat="1" ht="15" x14ac:dyDescent="0.25">
      <c r="A106">
        <v>420006</v>
      </c>
      <c r="B106" t="s">
        <v>801</v>
      </c>
      <c r="C106" t="s">
        <v>802</v>
      </c>
      <c r="D106" t="s">
        <v>803</v>
      </c>
      <c r="E106" t="s">
        <v>77</v>
      </c>
      <c r="F106" s="148">
        <v>35796</v>
      </c>
      <c r="G106" t="s">
        <v>27</v>
      </c>
      <c r="H106" t="s">
        <v>24</v>
      </c>
      <c r="I106" t="s">
        <v>157</v>
      </c>
      <c r="J106" t="s">
        <v>25</v>
      </c>
      <c r="K106">
        <v>2015</v>
      </c>
      <c r="L106" t="s">
        <v>27</v>
      </c>
      <c r="M106" t="s">
        <v>27</v>
      </c>
      <c r="N106" s="230"/>
      <c r="Y106" t="s">
        <v>676</v>
      </c>
      <c r="AG106" t="s">
        <v>1743</v>
      </c>
      <c r="AI106">
        <v>988124911</v>
      </c>
      <c r="AK106" t="s">
        <v>1744</v>
      </c>
      <c r="AL106" s="230"/>
      <c r="AM106" s="230"/>
      <c r="AN106" s="230"/>
      <c r="AW106">
        <v>1010376119</v>
      </c>
    </row>
    <row r="107" spans="1:49" customFormat="1" ht="15" x14ac:dyDescent="0.25">
      <c r="A107">
        <v>424016</v>
      </c>
      <c r="B107" t="s">
        <v>1018</v>
      </c>
      <c r="C107" t="s">
        <v>243</v>
      </c>
      <c r="D107" t="s">
        <v>411</v>
      </c>
      <c r="E107" t="s">
        <v>77</v>
      </c>
      <c r="F107" s="148">
        <v>35517</v>
      </c>
      <c r="G107" t="s">
        <v>27</v>
      </c>
      <c r="H107" t="s">
        <v>24</v>
      </c>
      <c r="I107" t="s">
        <v>157</v>
      </c>
      <c r="J107" t="s">
        <v>23</v>
      </c>
      <c r="K107">
        <v>2015</v>
      </c>
      <c r="L107" t="s">
        <v>27</v>
      </c>
      <c r="N107" s="230"/>
      <c r="Y107" t="s">
        <v>676</v>
      </c>
      <c r="AL107" s="230"/>
      <c r="AM107" s="230"/>
      <c r="AN107" s="230"/>
    </row>
    <row r="108" spans="1:49" customFormat="1" ht="15" x14ac:dyDescent="0.25">
      <c r="A108">
        <v>424478</v>
      </c>
      <c r="B108" t="s">
        <v>1047</v>
      </c>
      <c r="C108" t="s">
        <v>546</v>
      </c>
      <c r="D108" t="s">
        <v>1048</v>
      </c>
      <c r="E108" t="s">
        <v>78</v>
      </c>
      <c r="F108" s="148">
        <v>32669</v>
      </c>
      <c r="G108" t="s">
        <v>1049</v>
      </c>
      <c r="H108" t="s">
        <v>24</v>
      </c>
      <c r="I108" t="s">
        <v>682</v>
      </c>
      <c r="J108" t="s">
        <v>25</v>
      </c>
      <c r="K108">
        <v>2011</v>
      </c>
      <c r="L108" t="s">
        <v>74</v>
      </c>
      <c r="N108" s="230"/>
      <c r="Y108" t="s">
        <v>676</v>
      </c>
      <c r="AG108" t="s">
        <v>1700</v>
      </c>
      <c r="AL108" s="230"/>
      <c r="AM108" s="230"/>
      <c r="AN108" s="230"/>
      <c r="AW108">
        <v>13010131381</v>
      </c>
    </row>
    <row r="109" spans="1:49" customFormat="1" ht="15" x14ac:dyDescent="0.25">
      <c r="A109">
        <v>426291</v>
      </c>
      <c r="B109" t="s">
        <v>1781</v>
      </c>
      <c r="C109" t="s">
        <v>266</v>
      </c>
      <c r="D109" t="s">
        <v>311</v>
      </c>
      <c r="E109" t="s">
        <v>78</v>
      </c>
      <c r="F109" s="148">
        <v>36295</v>
      </c>
      <c r="I109" t="s">
        <v>157</v>
      </c>
      <c r="N109" s="230"/>
      <c r="Y109" t="s">
        <v>676</v>
      </c>
      <c r="AL109" s="230"/>
      <c r="AM109" s="230"/>
      <c r="AN109" s="230"/>
    </row>
    <row r="110" spans="1:49" customFormat="1" ht="15" x14ac:dyDescent="0.25">
      <c r="A110">
        <v>402116</v>
      </c>
      <c r="B110" t="s">
        <v>670</v>
      </c>
      <c r="C110" t="s">
        <v>671</v>
      </c>
      <c r="D110" t="s">
        <v>279</v>
      </c>
      <c r="E110" t="s">
        <v>78</v>
      </c>
      <c r="F110" s="148">
        <v>31230</v>
      </c>
      <c r="G110" t="s">
        <v>27</v>
      </c>
      <c r="I110" t="s">
        <v>157</v>
      </c>
      <c r="M110" s="230"/>
      <c r="N110" s="230"/>
      <c r="Y110" t="s">
        <v>1701</v>
      </c>
      <c r="AL110" s="230"/>
      <c r="AM110" s="230"/>
      <c r="AN110" s="230"/>
      <c r="AQ110" t="s">
        <v>638</v>
      </c>
    </row>
    <row r="111" spans="1:49" customFormat="1" ht="15" x14ac:dyDescent="0.25">
      <c r="A111">
        <v>404529</v>
      </c>
      <c r="B111" t="s">
        <v>683</v>
      </c>
      <c r="C111" t="s">
        <v>269</v>
      </c>
      <c r="D111" t="s">
        <v>684</v>
      </c>
      <c r="E111" t="s">
        <v>77</v>
      </c>
      <c r="F111" s="148">
        <v>30855</v>
      </c>
      <c r="G111" t="s">
        <v>27</v>
      </c>
      <c r="I111" t="s">
        <v>157</v>
      </c>
      <c r="M111" s="230"/>
      <c r="N111" s="230"/>
      <c r="Y111" t="s">
        <v>1701</v>
      </c>
      <c r="AL111" s="230"/>
      <c r="AM111" s="230"/>
      <c r="AN111" s="230"/>
    </row>
    <row r="112" spans="1:49" customFormat="1" ht="15" x14ac:dyDescent="0.25">
      <c r="A112">
        <v>412130</v>
      </c>
      <c r="B112" t="s">
        <v>703</v>
      </c>
      <c r="C112" t="s">
        <v>240</v>
      </c>
      <c r="D112" t="s">
        <v>241</v>
      </c>
      <c r="E112" t="s">
        <v>78</v>
      </c>
      <c r="F112" s="148">
        <v>31446</v>
      </c>
      <c r="G112" t="s">
        <v>242</v>
      </c>
      <c r="I112" t="s">
        <v>157</v>
      </c>
      <c r="N112" s="230"/>
      <c r="Y112" t="s">
        <v>1701</v>
      </c>
      <c r="AL112" s="230"/>
      <c r="AM112" s="230"/>
      <c r="AN112" s="230"/>
      <c r="AQ112" t="s">
        <v>638</v>
      </c>
    </row>
    <row r="113" spans="1:49" customFormat="1" ht="15" x14ac:dyDescent="0.25">
      <c r="A113">
        <v>412788</v>
      </c>
      <c r="B113" t="s">
        <v>707</v>
      </c>
      <c r="C113" t="s">
        <v>708</v>
      </c>
      <c r="D113" t="s">
        <v>260</v>
      </c>
      <c r="E113" t="s">
        <v>78</v>
      </c>
      <c r="F113" s="148">
        <v>32991</v>
      </c>
      <c r="G113" t="s">
        <v>27</v>
      </c>
      <c r="I113" t="s">
        <v>157</v>
      </c>
      <c r="N113" s="230"/>
      <c r="Y113" t="s">
        <v>1701</v>
      </c>
      <c r="AL113" s="230"/>
      <c r="AM113" s="230"/>
      <c r="AN113" s="230"/>
      <c r="AO113" t="s">
        <v>638</v>
      </c>
      <c r="AP113" t="s">
        <v>638</v>
      </c>
      <c r="AQ113" t="s">
        <v>638</v>
      </c>
    </row>
    <row r="114" spans="1:49" customFormat="1" ht="15" x14ac:dyDescent="0.25">
      <c r="A114">
        <v>413517</v>
      </c>
      <c r="B114" t="s">
        <v>714</v>
      </c>
      <c r="C114" t="s">
        <v>252</v>
      </c>
      <c r="D114" t="s">
        <v>253</v>
      </c>
      <c r="E114" t="s">
        <v>78</v>
      </c>
      <c r="F114" s="148">
        <v>33604</v>
      </c>
      <c r="G114" t="s">
        <v>254</v>
      </c>
      <c r="I114" t="s">
        <v>157</v>
      </c>
      <c r="N114" s="230"/>
      <c r="Y114" t="s">
        <v>1701</v>
      </c>
      <c r="AL114" s="230"/>
      <c r="AM114" s="230"/>
      <c r="AN114" s="230"/>
    </row>
    <row r="115" spans="1:49" customFormat="1" ht="15" x14ac:dyDescent="0.25">
      <c r="A115">
        <v>417547</v>
      </c>
      <c r="B115" t="s">
        <v>749</v>
      </c>
      <c r="C115" t="s">
        <v>328</v>
      </c>
      <c r="D115" t="s">
        <v>531</v>
      </c>
      <c r="E115" t="s">
        <v>78</v>
      </c>
      <c r="F115" s="148">
        <v>32797</v>
      </c>
      <c r="G115" t="s">
        <v>506</v>
      </c>
      <c r="H115" t="s">
        <v>24</v>
      </c>
      <c r="I115" t="s">
        <v>157</v>
      </c>
      <c r="J115" t="s">
        <v>23</v>
      </c>
      <c r="K115">
        <v>2007</v>
      </c>
      <c r="L115" t="s">
        <v>27</v>
      </c>
      <c r="M115" t="s">
        <v>59</v>
      </c>
      <c r="N115" s="230"/>
      <c r="Y115" t="s">
        <v>1701</v>
      </c>
      <c r="AG115" t="s">
        <v>1700</v>
      </c>
      <c r="AI115">
        <v>932410267</v>
      </c>
      <c r="AL115" s="230"/>
      <c r="AM115" s="230"/>
      <c r="AN115" s="230"/>
      <c r="AW115">
        <v>7040048738</v>
      </c>
    </row>
    <row r="116" spans="1:49" customFormat="1" ht="15" x14ac:dyDescent="0.25">
      <c r="A116">
        <v>418125</v>
      </c>
      <c r="B116" t="s">
        <v>755</v>
      </c>
      <c r="C116" t="s">
        <v>276</v>
      </c>
      <c r="D116" t="s">
        <v>285</v>
      </c>
      <c r="E116" t="s">
        <v>78</v>
      </c>
      <c r="F116" s="148">
        <v>35094</v>
      </c>
      <c r="I116" t="s">
        <v>157</v>
      </c>
      <c r="N116" s="230"/>
      <c r="Y116" t="s">
        <v>1701</v>
      </c>
      <c r="AL116" s="230"/>
      <c r="AM116" s="230"/>
      <c r="AN116" s="230"/>
      <c r="AQ116" t="s">
        <v>638</v>
      </c>
    </row>
    <row r="117" spans="1:49" customFormat="1" ht="15" x14ac:dyDescent="0.25">
      <c r="A117">
        <v>418656</v>
      </c>
      <c r="B117" t="s">
        <v>763</v>
      </c>
      <c r="C117" t="s">
        <v>764</v>
      </c>
      <c r="D117" t="s">
        <v>326</v>
      </c>
      <c r="E117" t="s">
        <v>77</v>
      </c>
      <c r="F117" s="148">
        <v>35135</v>
      </c>
      <c r="I117" t="s">
        <v>157</v>
      </c>
      <c r="N117" s="230"/>
      <c r="Y117" t="s">
        <v>1701</v>
      </c>
      <c r="AL117" s="230"/>
      <c r="AM117" s="230"/>
      <c r="AN117" s="230"/>
    </row>
    <row r="118" spans="1:49" customFormat="1" ht="15" x14ac:dyDescent="0.25">
      <c r="A118">
        <v>419296</v>
      </c>
      <c r="B118" t="s">
        <v>768</v>
      </c>
      <c r="C118" t="s">
        <v>769</v>
      </c>
      <c r="D118" t="s">
        <v>770</v>
      </c>
      <c r="E118" t="s">
        <v>78</v>
      </c>
      <c r="F118" s="148">
        <v>33992</v>
      </c>
      <c r="I118" t="s">
        <v>157</v>
      </c>
      <c r="N118" s="230"/>
      <c r="Y118" t="s">
        <v>1701</v>
      </c>
      <c r="AL118" s="230"/>
      <c r="AM118" s="230"/>
      <c r="AN118" s="230"/>
    </row>
    <row r="119" spans="1:49" customFormat="1" ht="15" x14ac:dyDescent="0.25">
      <c r="A119">
        <v>419317</v>
      </c>
      <c r="B119" t="s">
        <v>771</v>
      </c>
      <c r="C119" t="s">
        <v>772</v>
      </c>
      <c r="D119" t="s">
        <v>248</v>
      </c>
      <c r="E119" t="s">
        <v>77</v>
      </c>
      <c r="F119" s="148">
        <v>34903</v>
      </c>
      <c r="I119" t="s">
        <v>157</v>
      </c>
      <c r="N119" s="230"/>
      <c r="Y119" t="s">
        <v>1701</v>
      </c>
      <c r="AL119" s="230"/>
      <c r="AM119" s="230"/>
      <c r="AN119" s="230"/>
    </row>
    <row r="120" spans="1:49" customFormat="1" ht="15" x14ac:dyDescent="0.25">
      <c r="A120">
        <v>419338</v>
      </c>
      <c r="B120" t="s">
        <v>773</v>
      </c>
      <c r="C120" t="s">
        <v>255</v>
      </c>
      <c r="D120" t="s">
        <v>262</v>
      </c>
      <c r="E120" t="s">
        <v>78</v>
      </c>
      <c r="F120" s="148">
        <v>35136</v>
      </c>
      <c r="G120" t="s">
        <v>27</v>
      </c>
      <c r="H120" t="s">
        <v>24</v>
      </c>
      <c r="I120" t="s">
        <v>157</v>
      </c>
      <c r="J120" t="s">
        <v>25</v>
      </c>
      <c r="K120">
        <v>2014</v>
      </c>
      <c r="L120" t="s">
        <v>27</v>
      </c>
      <c r="M120" t="s">
        <v>27</v>
      </c>
      <c r="N120" s="230"/>
      <c r="Y120" t="s">
        <v>1701</v>
      </c>
      <c r="AG120" t="s">
        <v>1700</v>
      </c>
      <c r="AI120">
        <v>988540578</v>
      </c>
      <c r="AL120" s="230"/>
      <c r="AM120" s="230"/>
      <c r="AN120" s="230"/>
      <c r="AW120">
        <v>1010121735</v>
      </c>
    </row>
    <row r="121" spans="1:49" customFormat="1" ht="15" x14ac:dyDescent="0.25">
      <c r="A121">
        <v>419519</v>
      </c>
      <c r="B121" t="s">
        <v>781</v>
      </c>
      <c r="C121" t="s">
        <v>255</v>
      </c>
      <c r="D121" t="s">
        <v>257</v>
      </c>
      <c r="E121" t="s">
        <v>78</v>
      </c>
      <c r="F121" s="148">
        <v>35082</v>
      </c>
      <c r="G121" t="s">
        <v>27</v>
      </c>
      <c r="H121" t="s">
        <v>24</v>
      </c>
      <c r="I121" t="s">
        <v>157</v>
      </c>
      <c r="J121" t="s">
        <v>25</v>
      </c>
      <c r="K121">
        <v>2013</v>
      </c>
      <c r="L121" t="s">
        <v>27</v>
      </c>
      <c r="M121" t="s">
        <v>27</v>
      </c>
      <c r="N121" s="230"/>
      <c r="Y121" t="s">
        <v>1701</v>
      </c>
      <c r="AG121" t="s">
        <v>1700</v>
      </c>
      <c r="AI121">
        <v>937224495</v>
      </c>
      <c r="AK121" t="s">
        <v>1741</v>
      </c>
      <c r="AL121" s="230"/>
      <c r="AM121" s="230"/>
      <c r="AN121" s="230"/>
      <c r="AW121">
        <v>1020250462</v>
      </c>
    </row>
    <row r="122" spans="1:49" customFormat="1" ht="15" x14ac:dyDescent="0.25">
      <c r="A122">
        <v>420137</v>
      </c>
      <c r="B122" t="s">
        <v>806</v>
      </c>
      <c r="C122" t="s">
        <v>342</v>
      </c>
      <c r="D122" t="s">
        <v>245</v>
      </c>
      <c r="E122" t="s">
        <v>77</v>
      </c>
      <c r="F122" s="148">
        <v>34943</v>
      </c>
      <c r="G122" t="s">
        <v>265</v>
      </c>
      <c r="H122" t="s">
        <v>24</v>
      </c>
      <c r="I122" t="s">
        <v>157</v>
      </c>
      <c r="J122" t="s">
        <v>25</v>
      </c>
      <c r="K122">
        <v>2015</v>
      </c>
      <c r="L122" t="s">
        <v>27</v>
      </c>
      <c r="M122" t="s">
        <v>39</v>
      </c>
      <c r="N122" s="230"/>
      <c r="Y122" t="s">
        <v>1701</v>
      </c>
      <c r="AG122" t="s">
        <v>265</v>
      </c>
      <c r="AI122">
        <v>931484061</v>
      </c>
      <c r="AK122" t="s">
        <v>1745</v>
      </c>
      <c r="AL122" s="230"/>
      <c r="AM122" s="230"/>
      <c r="AN122" s="230"/>
      <c r="AQ122" t="s">
        <v>638</v>
      </c>
      <c r="AW122">
        <v>3010096246</v>
      </c>
    </row>
    <row r="123" spans="1:49" customFormat="1" ht="15" x14ac:dyDescent="0.25">
      <c r="A123">
        <v>421517</v>
      </c>
      <c r="B123" t="s">
        <v>852</v>
      </c>
      <c r="C123" t="s">
        <v>255</v>
      </c>
      <c r="D123" t="s">
        <v>853</v>
      </c>
      <c r="E123" t="s">
        <v>77</v>
      </c>
      <c r="F123" s="148">
        <v>0</v>
      </c>
      <c r="I123" t="s">
        <v>157</v>
      </c>
      <c r="N123" s="230"/>
      <c r="Y123" t="s">
        <v>1701</v>
      </c>
      <c r="AL123" s="230"/>
      <c r="AM123" s="230"/>
      <c r="AN123" s="230"/>
    </row>
    <row r="124" spans="1:49" customFormat="1" ht="15" x14ac:dyDescent="0.25">
      <c r="A124">
        <v>421534</v>
      </c>
      <c r="B124" t="s">
        <v>854</v>
      </c>
      <c r="C124" t="s">
        <v>627</v>
      </c>
      <c r="D124" t="s">
        <v>435</v>
      </c>
      <c r="E124" t="s">
        <v>77</v>
      </c>
      <c r="F124" s="148">
        <v>35204</v>
      </c>
      <c r="I124" t="s">
        <v>157</v>
      </c>
      <c r="N124" s="230"/>
      <c r="Y124" t="s">
        <v>1701</v>
      </c>
      <c r="AL124" s="230"/>
      <c r="AM124" s="230"/>
      <c r="AN124" s="230"/>
    </row>
    <row r="125" spans="1:49" customFormat="1" ht="15" x14ac:dyDescent="0.25">
      <c r="A125">
        <v>421594</v>
      </c>
      <c r="B125" t="s">
        <v>856</v>
      </c>
      <c r="C125" t="s">
        <v>299</v>
      </c>
      <c r="D125" t="s">
        <v>381</v>
      </c>
      <c r="E125" t="s">
        <v>77</v>
      </c>
      <c r="F125" s="148">
        <v>36161</v>
      </c>
      <c r="I125" t="s">
        <v>157</v>
      </c>
      <c r="N125" s="230"/>
      <c r="Y125" t="s">
        <v>1701</v>
      </c>
      <c r="AL125" s="230"/>
      <c r="AM125" s="230"/>
      <c r="AN125" s="230"/>
    </row>
    <row r="126" spans="1:49" customFormat="1" ht="15" x14ac:dyDescent="0.25">
      <c r="A126">
        <v>421815</v>
      </c>
      <c r="B126" t="s">
        <v>867</v>
      </c>
      <c r="C126" t="s">
        <v>868</v>
      </c>
      <c r="D126" t="s">
        <v>310</v>
      </c>
      <c r="E126" t="s">
        <v>77</v>
      </c>
      <c r="F126" s="148">
        <v>34824</v>
      </c>
      <c r="I126" t="s">
        <v>157</v>
      </c>
      <c r="N126" s="230"/>
      <c r="Y126" t="s">
        <v>1701</v>
      </c>
      <c r="AL126" s="230"/>
      <c r="AM126" s="230"/>
      <c r="AN126" s="230"/>
      <c r="AO126" t="s">
        <v>638</v>
      </c>
      <c r="AQ126" t="s">
        <v>638</v>
      </c>
    </row>
    <row r="127" spans="1:49" customFormat="1" ht="15" x14ac:dyDescent="0.25">
      <c r="A127">
        <v>421892</v>
      </c>
      <c r="B127" t="s">
        <v>871</v>
      </c>
      <c r="C127" t="s">
        <v>872</v>
      </c>
      <c r="D127" t="s">
        <v>873</v>
      </c>
      <c r="E127" t="s">
        <v>77</v>
      </c>
      <c r="F127" s="148">
        <v>36183</v>
      </c>
      <c r="I127" t="s">
        <v>157</v>
      </c>
      <c r="N127" s="230"/>
      <c r="Y127" t="s">
        <v>1701</v>
      </c>
      <c r="AL127" s="230"/>
      <c r="AM127" s="230"/>
      <c r="AN127" s="230"/>
    </row>
    <row r="128" spans="1:49" customFormat="1" ht="15" x14ac:dyDescent="0.25">
      <c r="A128">
        <v>421947</v>
      </c>
      <c r="B128" t="s">
        <v>876</v>
      </c>
      <c r="C128" t="s">
        <v>338</v>
      </c>
      <c r="D128" t="s">
        <v>348</v>
      </c>
      <c r="E128" t="s">
        <v>77</v>
      </c>
      <c r="F128" s="148">
        <v>35065</v>
      </c>
      <c r="I128" t="s">
        <v>157</v>
      </c>
      <c r="N128" s="230"/>
      <c r="Y128" t="s">
        <v>1701</v>
      </c>
      <c r="AL128" s="230"/>
      <c r="AM128" s="230"/>
      <c r="AN128" s="230"/>
    </row>
    <row r="129" spans="1:49" customFormat="1" ht="15" x14ac:dyDescent="0.25">
      <c r="A129">
        <v>422315</v>
      </c>
      <c r="B129" t="s">
        <v>892</v>
      </c>
      <c r="C129" t="s">
        <v>340</v>
      </c>
      <c r="D129" t="s">
        <v>893</v>
      </c>
      <c r="E129" t="s">
        <v>78</v>
      </c>
      <c r="F129" s="148">
        <v>35916</v>
      </c>
      <c r="G129" t="s">
        <v>719</v>
      </c>
      <c r="H129" t="s">
        <v>24</v>
      </c>
      <c r="I129" t="s">
        <v>157</v>
      </c>
      <c r="J129" t="s">
        <v>25</v>
      </c>
      <c r="K129">
        <v>2016</v>
      </c>
      <c r="L129" t="s">
        <v>39</v>
      </c>
      <c r="M129" t="s">
        <v>39</v>
      </c>
      <c r="N129" s="230"/>
      <c r="Y129" t="s">
        <v>1701</v>
      </c>
      <c r="AG129" t="s">
        <v>1700</v>
      </c>
      <c r="AI129">
        <v>938562434</v>
      </c>
      <c r="AK129" t="s">
        <v>1754</v>
      </c>
      <c r="AL129" s="230"/>
      <c r="AM129" s="230"/>
      <c r="AN129" s="230"/>
      <c r="AP129" t="s">
        <v>639</v>
      </c>
      <c r="AW129">
        <v>3260012015</v>
      </c>
    </row>
    <row r="130" spans="1:49" customFormat="1" ht="15" x14ac:dyDescent="0.25">
      <c r="A130">
        <v>422409</v>
      </c>
      <c r="B130" t="s">
        <v>897</v>
      </c>
      <c r="C130" t="s">
        <v>898</v>
      </c>
      <c r="D130" t="s">
        <v>585</v>
      </c>
      <c r="E130" t="s">
        <v>78</v>
      </c>
      <c r="F130" s="148">
        <v>34700</v>
      </c>
      <c r="I130" t="s">
        <v>157</v>
      </c>
      <c r="N130" s="230"/>
      <c r="Y130" t="s">
        <v>1701</v>
      </c>
      <c r="AL130" s="230"/>
      <c r="AM130" s="230"/>
      <c r="AN130" s="230"/>
      <c r="AQ130" t="s">
        <v>638</v>
      </c>
    </row>
    <row r="131" spans="1:49" customFormat="1" ht="15" x14ac:dyDescent="0.25">
      <c r="A131">
        <v>422448</v>
      </c>
      <c r="B131" t="s">
        <v>902</v>
      </c>
      <c r="C131" t="s">
        <v>276</v>
      </c>
      <c r="D131" t="s">
        <v>336</v>
      </c>
      <c r="E131" t="s">
        <v>77</v>
      </c>
      <c r="F131" s="148">
        <v>35570</v>
      </c>
      <c r="I131" t="s">
        <v>157</v>
      </c>
      <c r="N131" s="230"/>
      <c r="Y131" t="s">
        <v>1701</v>
      </c>
      <c r="AL131" s="230"/>
      <c r="AM131" s="230"/>
      <c r="AN131" s="230"/>
    </row>
    <row r="132" spans="1:49" customFormat="1" ht="15" x14ac:dyDescent="0.25">
      <c r="A132">
        <v>422561</v>
      </c>
      <c r="B132" t="s">
        <v>915</v>
      </c>
      <c r="C132" t="s">
        <v>361</v>
      </c>
      <c r="D132" t="s">
        <v>592</v>
      </c>
      <c r="E132" t="s">
        <v>77</v>
      </c>
      <c r="F132" s="148">
        <v>33300</v>
      </c>
      <c r="I132" t="s">
        <v>157</v>
      </c>
      <c r="N132" s="230"/>
      <c r="Y132" t="s">
        <v>1701</v>
      </c>
      <c r="AL132" s="230"/>
      <c r="AM132" s="230"/>
      <c r="AN132" s="230"/>
    </row>
    <row r="133" spans="1:49" customFormat="1" ht="15" x14ac:dyDescent="0.25">
      <c r="A133">
        <v>422667</v>
      </c>
      <c r="B133" t="s">
        <v>919</v>
      </c>
      <c r="C133" t="s">
        <v>255</v>
      </c>
      <c r="D133" t="s">
        <v>256</v>
      </c>
      <c r="E133" t="s">
        <v>77</v>
      </c>
      <c r="F133" s="148">
        <v>35460</v>
      </c>
      <c r="I133" t="s">
        <v>157</v>
      </c>
      <c r="N133" s="230"/>
      <c r="Y133" t="s">
        <v>1701</v>
      </c>
      <c r="AL133" s="230"/>
      <c r="AM133" s="230"/>
      <c r="AN133" s="230"/>
      <c r="AQ133" t="s">
        <v>638</v>
      </c>
    </row>
    <row r="134" spans="1:49" customFormat="1" ht="15" x14ac:dyDescent="0.25">
      <c r="A134">
        <v>422751</v>
      </c>
      <c r="B134" t="s">
        <v>923</v>
      </c>
      <c r="C134" t="s">
        <v>514</v>
      </c>
      <c r="D134" t="s">
        <v>552</v>
      </c>
      <c r="E134" t="s">
        <v>78</v>
      </c>
      <c r="F134" s="148">
        <v>34806</v>
      </c>
      <c r="I134" t="s">
        <v>157</v>
      </c>
      <c r="N134" s="230"/>
      <c r="Y134" t="s">
        <v>1701</v>
      </c>
      <c r="AL134" s="230"/>
      <c r="AM134" s="230"/>
      <c r="AN134" s="230"/>
    </row>
    <row r="135" spans="1:49" customFormat="1" ht="15" x14ac:dyDescent="0.25">
      <c r="A135">
        <v>422933</v>
      </c>
      <c r="B135" t="s">
        <v>930</v>
      </c>
      <c r="C135" t="s">
        <v>454</v>
      </c>
      <c r="D135" t="s">
        <v>259</v>
      </c>
      <c r="E135" t="s">
        <v>77</v>
      </c>
      <c r="F135" s="148">
        <v>35796</v>
      </c>
      <c r="I135" t="s">
        <v>157</v>
      </c>
      <c r="N135" s="230"/>
      <c r="Y135" t="s">
        <v>1701</v>
      </c>
      <c r="AL135" s="230"/>
      <c r="AM135" s="230"/>
      <c r="AN135" s="230"/>
    </row>
    <row r="136" spans="1:49" customFormat="1" ht="15" x14ac:dyDescent="0.25">
      <c r="A136">
        <v>422934</v>
      </c>
      <c r="B136" t="s">
        <v>931</v>
      </c>
      <c r="C136" t="s">
        <v>439</v>
      </c>
      <c r="D136" t="s">
        <v>932</v>
      </c>
      <c r="E136" t="s">
        <v>77</v>
      </c>
      <c r="F136" s="148">
        <v>36348</v>
      </c>
      <c r="I136" t="s">
        <v>157</v>
      </c>
      <c r="N136" s="230"/>
      <c r="Y136" t="s">
        <v>1701</v>
      </c>
      <c r="AL136" s="230"/>
      <c r="AM136" s="230"/>
      <c r="AN136" s="230"/>
    </row>
    <row r="137" spans="1:49" customFormat="1" ht="15" x14ac:dyDescent="0.25">
      <c r="A137">
        <v>423229</v>
      </c>
      <c r="B137" t="s">
        <v>957</v>
      </c>
      <c r="C137" t="s">
        <v>868</v>
      </c>
      <c r="D137" t="s">
        <v>387</v>
      </c>
      <c r="E137" t="s">
        <v>78</v>
      </c>
      <c r="F137" s="148">
        <v>36164</v>
      </c>
      <c r="G137" t="s">
        <v>27</v>
      </c>
      <c r="H137" t="s">
        <v>24</v>
      </c>
      <c r="I137" t="s">
        <v>157</v>
      </c>
      <c r="J137" t="s">
        <v>23</v>
      </c>
      <c r="K137">
        <v>2017</v>
      </c>
      <c r="L137" t="s">
        <v>27</v>
      </c>
      <c r="M137" t="s">
        <v>27</v>
      </c>
      <c r="N137" s="230"/>
      <c r="Y137" t="s">
        <v>1701</v>
      </c>
      <c r="AG137" t="s">
        <v>1700</v>
      </c>
      <c r="AI137">
        <v>937372118</v>
      </c>
      <c r="AK137" t="s">
        <v>27</v>
      </c>
      <c r="AL137" s="230"/>
      <c r="AM137" s="230"/>
      <c r="AN137" s="230"/>
      <c r="AW137">
        <v>1040152164</v>
      </c>
    </row>
    <row r="138" spans="1:49" customFormat="1" ht="15" x14ac:dyDescent="0.25">
      <c r="A138">
        <v>423280</v>
      </c>
      <c r="B138" t="s">
        <v>961</v>
      </c>
      <c r="C138" t="s">
        <v>962</v>
      </c>
      <c r="D138" t="s">
        <v>326</v>
      </c>
      <c r="E138" t="s">
        <v>77</v>
      </c>
      <c r="F138" s="148">
        <v>36336</v>
      </c>
      <c r="G138" t="s">
        <v>27</v>
      </c>
      <c r="H138" t="s">
        <v>24</v>
      </c>
      <c r="I138" t="s">
        <v>157</v>
      </c>
      <c r="J138" t="s">
        <v>25</v>
      </c>
      <c r="K138">
        <v>2017</v>
      </c>
      <c r="L138" t="s">
        <v>39</v>
      </c>
      <c r="M138" t="s">
        <v>27</v>
      </c>
      <c r="N138" s="230"/>
      <c r="Y138" t="s">
        <v>1701</v>
      </c>
      <c r="AG138" t="s">
        <v>1708</v>
      </c>
      <c r="AI138">
        <v>991919958</v>
      </c>
      <c r="AK138" t="s">
        <v>719</v>
      </c>
      <c r="AL138" s="230"/>
      <c r="AM138" s="230"/>
      <c r="AN138" s="230"/>
      <c r="AW138">
        <v>1020220148</v>
      </c>
    </row>
    <row r="139" spans="1:49" customFormat="1" ht="15" x14ac:dyDescent="0.25">
      <c r="A139">
        <v>423377</v>
      </c>
      <c r="B139" t="s">
        <v>967</v>
      </c>
      <c r="C139" t="s">
        <v>440</v>
      </c>
      <c r="D139" t="s">
        <v>741</v>
      </c>
      <c r="E139" t="s">
        <v>78</v>
      </c>
      <c r="F139" s="148">
        <v>36526</v>
      </c>
      <c r="I139" t="s">
        <v>157</v>
      </c>
      <c r="N139" s="230"/>
      <c r="Y139" t="s">
        <v>1701</v>
      </c>
      <c r="AL139" s="230"/>
      <c r="AM139" s="230"/>
      <c r="AN139" s="230"/>
      <c r="AQ139" t="s">
        <v>638</v>
      </c>
    </row>
    <row r="140" spans="1:49" customFormat="1" ht="15" x14ac:dyDescent="0.25">
      <c r="A140">
        <v>423394</v>
      </c>
      <c r="B140" t="s">
        <v>968</v>
      </c>
      <c r="C140" t="s">
        <v>255</v>
      </c>
      <c r="D140" t="s">
        <v>616</v>
      </c>
      <c r="E140" t="s">
        <v>77</v>
      </c>
      <c r="F140" s="148">
        <v>36240</v>
      </c>
      <c r="I140" t="s">
        <v>157</v>
      </c>
      <c r="N140" s="230"/>
      <c r="Y140" t="s">
        <v>1701</v>
      </c>
      <c r="AL140" s="230"/>
      <c r="AM140" s="230"/>
      <c r="AN140" s="230"/>
      <c r="AP140" t="s">
        <v>639</v>
      </c>
    </row>
    <row r="141" spans="1:49" customFormat="1" ht="15" x14ac:dyDescent="0.25">
      <c r="A141">
        <v>423420</v>
      </c>
      <c r="B141" t="s">
        <v>970</v>
      </c>
      <c r="C141" t="s">
        <v>423</v>
      </c>
      <c r="D141" t="s">
        <v>971</v>
      </c>
      <c r="E141" t="s">
        <v>77</v>
      </c>
      <c r="F141" s="148">
        <v>36551</v>
      </c>
      <c r="I141" t="s">
        <v>157</v>
      </c>
      <c r="N141" s="230"/>
      <c r="Y141" t="s">
        <v>1701</v>
      </c>
      <c r="AL141" s="230"/>
      <c r="AM141" s="230"/>
      <c r="AN141" s="230"/>
    </row>
    <row r="142" spans="1:49" customFormat="1" ht="15" x14ac:dyDescent="0.25">
      <c r="A142">
        <v>423422</v>
      </c>
      <c r="B142" t="s">
        <v>973</v>
      </c>
      <c r="C142" t="s">
        <v>974</v>
      </c>
      <c r="D142" t="s">
        <v>975</v>
      </c>
      <c r="E142" t="s">
        <v>77</v>
      </c>
      <c r="F142" s="148">
        <v>36526</v>
      </c>
      <c r="I142" t="s">
        <v>157</v>
      </c>
      <c r="N142" s="230"/>
      <c r="Y142" t="s">
        <v>1701</v>
      </c>
      <c r="AL142" s="230"/>
      <c r="AM142" s="230"/>
      <c r="AN142" s="230"/>
    </row>
    <row r="143" spans="1:49" customFormat="1" ht="15" x14ac:dyDescent="0.25">
      <c r="A143">
        <v>423676</v>
      </c>
      <c r="B143" t="s">
        <v>993</v>
      </c>
      <c r="C143" t="s">
        <v>412</v>
      </c>
      <c r="D143" t="s">
        <v>1762</v>
      </c>
      <c r="E143" t="s">
        <v>78</v>
      </c>
      <c r="F143" s="148">
        <v>36536</v>
      </c>
      <c r="I143" t="s">
        <v>157</v>
      </c>
      <c r="N143" s="230"/>
      <c r="Y143" t="s">
        <v>1701</v>
      </c>
      <c r="AL143" s="230"/>
      <c r="AM143" s="230"/>
      <c r="AN143" s="230"/>
    </row>
    <row r="144" spans="1:49" customFormat="1" ht="15" x14ac:dyDescent="0.25">
      <c r="A144">
        <v>423980</v>
      </c>
      <c r="B144" t="s">
        <v>1016</v>
      </c>
      <c r="C144" t="s">
        <v>282</v>
      </c>
      <c r="D144" t="s">
        <v>344</v>
      </c>
      <c r="E144" t="s">
        <v>77</v>
      </c>
      <c r="F144" s="148">
        <v>33164</v>
      </c>
      <c r="I144" t="s">
        <v>157</v>
      </c>
      <c r="N144" s="230"/>
      <c r="Y144" t="s">
        <v>1701</v>
      </c>
      <c r="AL144" s="230"/>
      <c r="AM144" s="230"/>
      <c r="AN144" s="230"/>
    </row>
    <row r="145" spans="1:49" customFormat="1" ht="15" x14ac:dyDescent="0.25">
      <c r="A145">
        <v>424042</v>
      </c>
      <c r="B145" t="s">
        <v>1020</v>
      </c>
      <c r="C145" t="s">
        <v>618</v>
      </c>
      <c r="D145" t="s">
        <v>680</v>
      </c>
      <c r="E145" t="s">
        <v>78</v>
      </c>
      <c r="F145" s="148">
        <v>35203</v>
      </c>
      <c r="I145" t="s">
        <v>157</v>
      </c>
      <c r="N145" s="230"/>
      <c r="Y145" t="s">
        <v>1701</v>
      </c>
      <c r="AL145" s="230"/>
      <c r="AM145" s="230"/>
      <c r="AN145" s="230"/>
    </row>
    <row r="146" spans="1:49" customFormat="1" ht="15" x14ac:dyDescent="0.25">
      <c r="A146">
        <v>424212</v>
      </c>
      <c r="B146" t="s">
        <v>1029</v>
      </c>
      <c r="C146" t="s">
        <v>558</v>
      </c>
      <c r="D146" t="s">
        <v>1030</v>
      </c>
      <c r="E146" t="s">
        <v>78</v>
      </c>
      <c r="F146" s="148">
        <v>36195</v>
      </c>
      <c r="I146" t="s">
        <v>157</v>
      </c>
      <c r="N146" s="230"/>
      <c r="Y146" t="s">
        <v>1701</v>
      </c>
      <c r="AL146" s="230"/>
      <c r="AM146" s="230"/>
      <c r="AN146" s="230"/>
    </row>
    <row r="147" spans="1:49" customFormat="1" ht="15" x14ac:dyDescent="0.25">
      <c r="A147">
        <v>424447</v>
      </c>
      <c r="B147" t="s">
        <v>1046</v>
      </c>
      <c r="C147" t="s">
        <v>269</v>
      </c>
      <c r="D147" t="s">
        <v>550</v>
      </c>
      <c r="E147" t="s">
        <v>77</v>
      </c>
      <c r="F147" s="148">
        <v>36172</v>
      </c>
      <c r="I147" t="s">
        <v>157</v>
      </c>
      <c r="N147" s="230"/>
      <c r="Y147" t="s">
        <v>1701</v>
      </c>
      <c r="AL147" s="230"/>
      <c r="AM147" s="230"/>
      <c r="AN147" s="230"/>
      <c r="AQ147" t="s">
        <v>638</v>
      </c>
    </row>
    <row r="148" spans="1:49" customFormat="1" ht="15" x14ac:dyDescent="0.25">
      <c r="A148">
        <v>424613</v>
      </c>
      <c r="B148" t="s">
        <v>1062</v>
      </c>
      <c r="C148" t="s">
        <v>258</v>
      </c>
      <c r="D148" t="s">
        <v>1063</v>
      </c>
      <c r="E148" t="s">
        <v>78</v>
      </c>
      <c r="F148" s="148">
        <v>35068</v>
      </c>
      <c r="G148" t="s">
        <v>27</v>
      </c>
      <c r="H148" t="s">
        <v>24</v>
      </c>
      <c r="I148" t="s">
        <v>157</v>
      </c>
      <c r="J148" t="s">
        <v>23</v>
      </c>
      <c r="K148">
        <v>2016</v>
      </c>
      <c r="L148" t="s">
        <v>242</v>
      </c>
      <c r="M148" t="s">
        <v>27</v>
      </c>
      <c r="N148" s="230"/>
      <c r="Y148" t="s">
        <v>1701</v>
      </c>
      <c r="AG148" t="s">
        <v>1700</v>
      </c>
      <c r="AI148">
        <v>968367709</v>
      </c>
      <c r="AK148" t="s">
        <v>27</v>
      </c>
      <c r="AL148" s="230"/>
      <c r="AM148" s="230"/>
      <c r="AN148" s="230"/>
      <c r="AQ148" t="s">
        <v>638</v>
      </c>
      <c r="AW148">
        <v>1040094481</v>
      </c>
    </row>
    <row r="149" spans="1:49" customFormat="1" ht="15" x14ac:dyDescent="0.25">
      <c r="A149">
        <v>424768</v>
      </c>
      <c r="B149" t="s">
        <v>1084</v>
      </c>
      <c r="C149" t="s">
        <v>706</v>
      </c>
      <c r="D149" t="s">
        <v>349</v>
      </c>
      <c r="E149" t="s">
        <v>78</v>
      </c>
      <c r="F149" s="148">
        <v>29330</v>
      </c>
      <c r="I149" t="s">
        <v>157</v>
      </c>
      <c r="N149" s="230"/>
      <c r="Y149" t="s">
        <v>1701</v>
      </c>
      <c r="AL149" s="230"/>
      <c r="AM149" s="230"/>
      <c r="AN149" s="230"/>
    </row>
    <row r="150" spans="1:49" customFormat="1" ht="15" x14ac:dyDescent="0.25">
      <c r="A150">
        <v>425205</v>
      </c>
      <c r="B150" t="s">
        <v>1105</v>
      </c>
      <c r="C150" t="s">
        <v>255</v>
      </c>
      <c r="D150" t="s">
        <v>612</v>
      </c>
      <c r="E150" t="s">
        <v>77</v>
      </c>
      <c r="F150" s="148">
        <v>35296</v>
      </c>
      <c r="I150" t="s">
        <v>157</v>
      </c>
      <c r="N150" s="230"/>
      <c r="Y150" t="s">
        <v>1701</v>
      </c>
      <c r="AL150" s="230"/>
      <c r="AM150" s="230"/>
      <c r="AN150" s="230"/>
    </row>
    <row r="151" spans="1:49" customFormat="1" ht="15" x14ac:dyDescent="0.25">
      <c r="A151">
        <v>425520</v>
      </c>
      <c r="B151" t="s">
        <v>1120</v>
      </c>
      <c r="C151" t="s">
        <v>491</v>
      </c>
      <c r="D151" t="s">
        <v>1121</v>
      </c>
      <c r="E151" t="s">
        <v>77</v>
      </c>
      <c r="F151" s="148">
        <v>32976</v>
      </c>
      <c r="G151" t="s">
        <v>392</v>
      </c>
      <c r="H151" t="s">
        <v>24</v>
      </c>
      <c r="I151" t="s">
        <v>157</v>
      </c>
      <c r="J151" t="s">
        <v>25</v>
      </c>
      <c r="K151">
        <v>2012</v>
      </c>
      <c r="L151" t="s">
        <v>27</v>
      </c>
      <c r="N151" s="230"/>
      <c r="Y151" t="s">
        <v>1701</v>
      </c>
      <c r="AL151" s="230"/>
      <c r="AM151" s="230"/>
      <c r="AN151" s="230"/>
    </row>
    <row r="152" spans="1:49" customFormat="1" ht="15" x14ac:dyDescent="0.25">
      <c r="A152">
        <v>425550</v>
      </c>
      <c r="B152" t="s">
        <v>1124</v>
      </c>
      <c r="C152" t="s">
        <v>352</v>
      </c>
      <c r="D152" t="s">
        <v>879</v>
      </c>
      <c r="E152" t="s">
        <v>78</v>
      </c>
      <c r="F152" s="148">
        <v>25873</v>
      </c>
      <c r="I152" t="s">
        <v>157</v>
      </c>
      <c r="N152" s="230"/>
      <c r="Y152" t="s">
        <v>1701</v>
      </c>
      <c r="AL152" s="230"/>
      <c r="AM152" s="230"/>
      <c r="AN152" s="230"/>
      <c r="AO152" t="s">
        <v>638</v>
      </c>
      <c r="AQ152" t="s">
        <v>638</v>
      </c>
    </row>
    <row r="153" spans="1:49" customFormat="1" ht="15" x14ac:dyDescent="0.25">
      <c r="A153">
        <v>425563</v>
      </c>
      <c r="B153" t="s">
        <v>1125</v>
      </c>
      <c r="C153" t="s">
        <v>927</v>
      </c>
      <c r="D153" t="s">
        <v>418</v>
      </c>
      <c r="E153" t="s">
        <v>78</v>
      </c>
      <c r="F153" s="148">
        <v>29646</v>
      </c>
      <c r="G153" t="s">
        <v>27</v>
      </c>
      <c r="H153" t="s">
        <v>24</v>
      </c>
      <c r="I153" t="s">
        <v>157</v>
      </c>
      <c r="J153" t="s">
        <v>25</v>
      </c>
      <c r="K153">
        <v>1998</v>
      </c>
      <c r="L153" t="s">
        <v>242</v>
      </c>
      <c r="M153" t="s">
        <v>27</v>
      </c>
      <c r="N153" s="230"/>
      <c r="Y153" t="s">
        <v>1701</v>
      </c>
      <c r="AG153" t="s">
        <v>1700</v>
      </c>
      <c r="AI153">
        <v>981400067</v>
      </c>
      <c r="AK153" t="s">
        <v>385</v>
      </c>
      <c r="AL153" s="230"/>
      <c r="AM153" s="230"/>
      <c r="AN153" s="230"/>
      <c r="AW153">
        <v>1040124185</v>
      </c>
    </row>
    <row r="154" spans="1:49" customFormat="1" ht="15" x14ac:dyDescent="0.25">
      <c r="A154">
        <v>425564</v>
      </c>
      <c r="B154" t="s">
        <v>1126</v>
      </c>
      <c r="C154" t="s">
        <v>839</v>
      </c>
      <c r="D154" t="s">
        <v>304</v>
      </c>
      <c r="E154" t="s">
        <v>78</v>
      </c>
      <c r="F154" s="148">
        <v>36161</v>
      </c>
      <c r="I154" t="s">
        <v>157</v>
      </c>
      <c r="N154" s="230"/>
      <c r="Y154" t="s">
        <v>1701</v>
      </c>
      <c r="AL154" s="230"/>
      <c r="AM154" s="230"/>
      <c r="AN154" s="230"/>
    </row>
    <row r="155" spans="1:49" customFormat="1" ht="15" x14ac:dyDescent="0.25">
      <c r="A155">
        <v>425701</v>
      </c>
      <c r="B155" t="s">
        <v>1142</v>
      </c>
      <c r="C155" t="s">
        <v>288</v>
      </c>
      <c r="D155" t="s">
        <v>286</v>
      </c>
      <c r="E155" t="s">
        <v>78</v>
      </c>
      <c r="F155" s="148">
        <v>32910</v>
      </c>
      <c r="G155" t="s">
        <v>27</v>
      </c>
      <c r="H155" t="s">
        <v>24</v>
      </c>
      <c r="I155" t="s">
        <v>157</v>
      </c>
      <c r="J155" t="s">
        <v>23</v>
      </c>
      <c r="K155">
        <v>2009</v>
      </c>
      <c r="L155" t="s">
        <v>27</v>
      </c>
      <c r="N155" s="230"/>
      <c r="Y155" t="s">
        <v>1701</v>
      </c>
      <c r="AG155" t="s">
        <v>1700</v>
      </c>
      <c r="AL155" s="230"/>
      <c r="AM155" s="230"/>
      <c r="AN155" s="230"/>
      <c r="AP155" t="s">
        <v>639</v>
      </c>
    </row>
    <row r="156" spans="1:49" customFormat="1" ht="15" x14ac:dyDescent="0.25">
      <c r="A156">
        <v>425822</v>
      </c>
      <c r="B156" t="s">
        <v>1153</v>
      </c>
      <c r="C156" t="s">
        <v>1154</v>
      </c>
      <c r="D156" t="s">
        <v>543</v>
      </c>
      <c r="E156" t="s">
        <v>77</v>
      </c>
      <c r="F156" s="148">
        <v>36526</v>
      </c>
      <c r="I156" t="s">
        <v>157</v>
      </c>
      <c r="N156" s="230"/>
      <c r="Y156" t="s">
        <v>1701</v>
      </c>
      <c r="AL156" s="230"/>
      <c r="AM156" s="230"/>
      <c r="AN156" s="230"/>
    </row>
    <row r="157" spans="1:49" customFormat="1" ht="15" x14ac:dyDescent="0.25">
      <c r="A157">
        <v>425863</v>
      </c>
      <c r="B157" t="s">
        <v>1157</v>
      </c>
      <c r="C157" t="s">
        <v>240</v>
      </c>
      <c r="D157" t="s">
        <v>1158</v>
      </c>
      <c r="E157" t="s">
        <v>78</v>
      </c>
      <c r="F157" s="148">
        <v>35578</v>
      </c>
      <c r="I157" t="s">
        <v>157</v>
      </c>
      <c r="N157" s="230"/>
      <c r="Y157" t="s">
        <v>1701</v>
      </c>
      <c r="AL157" s="230"/>
      <c r="AM157" s="230"/>
      <c r="AN157" s="230"/>
    </row>
    <row r="158" spans="1:49" customFormat="1" ht="15" x14ac:dyDescent="0.25">
      <c r="A158">
        <v>426089</v>
      </c>
      <c r="B158" t="s">
        <v>1189</v>
      </c>
      <c r="C158" t="s">
        <v>1190</v>
      </c>
      <c r="D158" t="s">
        <v>1191</v>
      </c>
      <c r="E158" t="s">
        <v>78</v>
      </c>
      <c r="F158" s="148">
        <v>36531</v>
      </c>
      <c r="I158" t="s">
        <v>157</v>
      </c>
      <c r="N158" s="230"/>
      <c r="Y158" t="s">
        <v>1701</v>
      </c>
      <c r="AL158" s="230"/>
      <c r="AM158" s="230"/>
      <c r="AN158" s="230"/>
    </row>
    <row r="159" spans="1:49" customFormat="1" ht="15" x14ac:dyDescent="0.25">
      <c r="A159">
        <v>426091</v>
      </c>
      <c r="B159" t="s">
        <v>1193</v>
      </c>
      <c r="C159" t="s">
        <v>606</v>
      </c>
      <c r="D159" t="s">
        <v>262</v>
      </c>
      <c r="E159" t="s">
        <v>78</v>
      </c>
      <c r="F159" s="148">
        <v>36647</v>
      </c>
      <c r="I159" t="s">
        <v>157</v>
      </c>
      <c r="N159" s="230"/>
      <c r="Y159" t="s">
        <v>1701</v>
      </c>
      <c r="AL159" s="230"/>
      <c r="AM159" s="230"/>
      <c r="AN159" s="230"/>
    </row>
    <row r="160" spans="1:49" customFormat="1" ht="15" x14ac:dyDescent="0.25">
      <c r="A160">
        <v>426161</v>
      </c>
      <c r="B160" t="s">
        <v>1198</v>
      </c>
      <c r="C160" t="s">
        <v>1199</v>
      </c>
      <c r="D160" t="s">
        <v>1200</v>
      </c>
      <c r="E160" t="s">
        <v>78</v>
      </c>
      <c r="F160" s="148">
        <v>35942</v>
      </c>
      <c r="G160" t="s">
        <v>27</v>
      </c>
      <c r="H160" t="s">
        <v>28</v>
      </c>
      <c r="I160" t="s">
        <v>157</v>
      </c>
      <c r="J160" t="s">
        <v>23</v>
      </c>
      <c r="K160">
        <v>2017</v>
      </c>
      <c r="L160" t="s">
        <v>39</v>
      </c>
      <c r="M160" t="s">
        <v>624</v>
      </c>
      <c r="N160" s="230"/>
      <c r="Y160" t="s">
        <v>1701</v>
      </c>
      <c r="AG160" t="s">
        <v>1700</v>
      </c>
      <c r="AL160" s="230"/>
      <c r="AM160" s="230"/>
      <c r="AN160" s="230"/>
    </row>
    <row r="161" spans="1:49" customFormat="1" ht="15" x14ac:dyDescent="0.25">
      <c r="A161">
        <v>426163</v>
      </c>
      <c r="B161" t="s">
        <v>1201</v>
      </c>
      <c r="C161" t="s">
        <v>243</v>
      </c>
      <c r="D161" t="s">
        <v>257</v>
      </c>
      <c r="E161" t="s">
        <v>78</v>
      </c>
      <c r="F161" s="148">
        <v>29864</v>
      </c>
      <c r="G161" t="s">
        <v>27</v>
      </c>
      <c r="H161" t="s">
        <v>24</v>
      </c>
      <c r="I161" t="s">
        <v>157</v>
      </c>
      <c r="J161" t="s">
        <v>23</v>
      </c>
      <c r="K161">
        <v>2000</v>
      </c>
      <c r="L161" t="s">
        <v>39</v>
      </c>
      <c r="N161" s="230"/>
      <c r="Y161" t="s">
        <v>1701</v>
      </c>
      <c r="AG161" t="s">
        <v>1700</v>
      </c>
      <c r="AI161">
        <v>945539804</v>
      </c>
      <c r="AK161" t="s">
        <v>27</v>
      </c>
      <c r="AL161" s="230"/>
      <c r="AM161" s="230"/>
      <c r="AN161" s="230"/>
      <c r="AW161">
        <v>14020049365</v>
      </c>
    </row>
    <row r="162" spans="1:49" customFormat="1" ht="15" x14ac:dyDescent="0.25">
      <c r="A162">
        <v>426164</v>
      </c>
      <c r="B162" t="s">
        <v>1202</v>
      </c>
      <c r="C162" t="s">
        <v>255</v>
      </c>
      <c r="D162" t="s">
        <v>291</v>
      </c>
      <c r="E162" t="s">
        <v>78</v>
      </c>
      <c r="F162" s="148">
        <v>36161</v>
      </c>
      <c r="I162" t="s">
        <v>157</v>
      </c>
      <c r="N162" s="230"/>
      <c r="Y162" t="s">
        <v>1701</v>
      </c>
      <c r="AL162" s="230"/>
      <c r="AM162" s="230"/>
      <c r="AN162" s="230"/>
      <c r="AQ162" t="s">
        <v>638</v>
      </c>
    </row>
    <row r="163" spans="1:49" customFormat="1" ht="15" x14ac:dyDescent="0.25">
      <c r="A163">
        <v>426386</v>
      </c>
      <c r="B163" t="s">
        <v>1235</v>
      </c>
      <c r="C163" t="s">
        <v>459</v>
      </c>
      <c r="D163" t="s">
        <v>326</v>
      </c>
      <c r="E163" t="s">
        <v>77</v>
      </c>
      <c r="F163" s="148">
        <v>36418</v>
      </c>
      <c r="I163" t="s">
        <v>157</v>
      </c>
      <c r="N163" s="230"/>
      <c r="Y163" t="s">
        <v>1701</v>
      </c>
      <c r="AL163" s="230"/>
      <c r="AM163" s="230"/>
      <c r="AN163" s="230"/>
    </row>
    <row r="164" spans="1:49" customFormat="1" ht="15" x14ac:dyDescent="0.25">
      <c r="A164">
        <v>426536</v>
      </c>
      <c r="B164" t="s">
        <v>1259</v>
      </c>
      <c r="C164" t="s">
        <v>243</v>
      </c>
      <c r="D164" t="s">
        <v>251</v>
      </c>
      <c r="E164" t="s">
        <v>78</v>
      </c>
      <c r="F164" s="148">
        <v>35065</v>
      </c>
      <c r="I164" t="s">
        <v>157</v>
      </c>
      <c r="N164" s="230"/>
      <c r="Y164" t="s">
        <v>1701</v>
      </c>
      <c r="AL164" s="230"/>
      <c r="AM164" s="230"/>
      <c r="AN164" s="230"/>
    </row>
    <row r="165" spans="1:49" customFormat="1" ht="15" x14ac:dyDescent="0.25">
      <c r="A165">
        <v>426944</v>
      </c>
      <c r="B165" t="s">
        <v>1318</v>
      </c>
      <c r="C165" t="s">
        <v>945</v>
      </c>
      <c r="D165" t="s">
        <v>305</v>
      </c>
      <c r="E165" t="s">
        <v>77</v>
      </c>
      <c r="F165" s="148">
        <v>36540</v>
      </c>
      <c r="G165" t="s">
        <v>346</v>
      </c>
      <c r="H165" t="s">
        <v>24</v>
      </c>
      <c r="I165" t="s">
        <v>157</v>
      </c>
      <c r="J165" t="s">
        <v>25</v>
      </c>
      <c r="K165">
        <v>2017</v>
      </c>
      <c r="L165" t="s">
        <v>39</v>
      </c>
      <c r="N165" s="230"/>
      <c r="Y165" t="s">
        <v>1701</v>
      </c>
      <c r="AL165" s="230"/>
      <c r="AM165" s="230"/>
      <c r="AN165" s="230"/>
      <c r="AP165" t="s">
        <v>639</v>
      </c>
    </row>
    <row r="166" spans="1:49" customFormat="1" ht="15" x14ac:dyDescent="0.25">
      <c r="A166">
        <v>427067</v>
      </c>
      <c r="B166" t="s">
        <v>1335</v>
      </c>
      <c r="C166" t="s">
        <v>398</v>
      </c>
      <c r="D166" t="s">
        <v>399</v>
      </c>
      <c r="E166" t="s">
        <v>77</v>
      </c>
      <c r="F166" s="148">
        <v>34626</v>
      </c>
      <c r="I166" t="s">
        <v>157</v>
      </c>
      <c r="N166" s="230"/>
      <c r="Y166" t="s">
        <v>1701</v>
      </c>
      <c r="AL166" s="230"/>
      <c r="AM166" s="230"/>
      <c r="AN166" s="230"/>
    </row>
    <row r="167" spans="1:49" customFormat="1" ht="15" x14ac:dyDescent="0.25">
      <c r="A167">
        <v>427113</v>
      </c>
      <c r="B167" t="s">
        <v>1341</v>
      </c>
      <c r="C167" t="s">
        <v>1342</v>
      </c>
      <c r="D167" t="s">
        <v>544</v>
      </c>
      <c r="E167" t="s">
        <v>78</v>
      </c>
      <c r="F167" s="148">
        <v>35124</v>
      </c>
      <c r="G167" t="s">
        <v>457</v>
      </c>
      <c r="H167" t="s">
        <v>24</v>
      </c>
      <c r="I167" t="s">
        <v>157</v>
      </c>
      <c r="J167" t="s">
        <v>23</v>
      </c>
      <c r="K167">
        <v>2014</v>
      </c>
      <c r="L167" t="s">
        <v>39</v>
      </c>
      <c r="M167" t="s">
        <v>39</v>
      </c>
      <c r="N167" s="230"/>
      <c r="Y167" t="s">
        <v>1701</v>
      </c>
      <c r="AG167" t="s">
        <v>1700</v>
      </c>
      <c r="AI167">
        <v>959658045</v>
      </c>
      <c r="AK167" t="s">
        <v>27</v>
      </c>
      <c r="AL167" s="230"/>
      <c r="AM167" s="230"/>
      <c r="AN167" s="230"/>
      <c r="AW167">
        <v>3200035454</v>
      </c>
    </row>
    <row r="168" spans="1:49" customFormat="1" ht="15" x14ac:dyDescent="0.25">
      <c r="A168">
        <v>412156</v>
      </c>
      <c r="B168" t="s">
        <v>704</v>
      </c>
      <c r="C168" t="s">
        <v>255</v>
      </c>
      <c r="D168" t="s">
        <v>705</v>
      </c>
      <c r="E168" t="s">
        <v>77</v>
      </c>
      <c r="F168" s="148">
        <v>31155</v>
      </c>
      <c r="G168" t="s">
        <v>27</v>
      </c>
      <c r="I168" t="s">
        <v>157</v>
      </c>
      <c r="N168" s="230"/>
      <c r="Y168" t="s">
        <v>641</v>
      </c>
      <c r="AL168" s="230"/>
      <c r="AM168" s="230"/>
      <c r="AN168" s="230"/>
      <c r="AP168" t="s">
        <v>639</v>
      </c>
    </row>
    <row r="169" spans="1:49" customFormat="1" ht="15" x14ac:dyDescent="0.25">
      <c r="A169">
        <v>415110</v>
      </c>
      <c r="B169" t="s">
        <v>728</v>
      </c>
      <c r="C169" t="s">
        <v>414</v>
      </c>
      <c r="D169" t="s">
        <v>409</v>
      </c>
      <c r="E169" t="s">
        <v>77</v>
      </c>
      <c r="F169" s="148">
        <v>30939</v>
      </c>
      <c r="I169" t="s">
        <v>157</v>
      </c>
      <c r="N169" s="230"/>
      <c r="Y169" t="s">
        <v>641</v>
      </c>
      <c r="AL169" s="230"/>
      <c r="AM169" s="230"/>
      <c r="AN169" s="230"/>
    </row>
    <row r="170" spans="1:49" customFormat="1" ht="15" x14ac:dyDescent="0.25">
      <c r="A170">
        <v>419394</v>
      </c>
      <c r="B170" t="s">
        <v>774</v>
      </c>
      <c r="C170" t="s">
        <v>266</v>
      </c>
      <c r="D170" t="s">
        <v>775</v>
      </c>
      <c r="E170" t="s">
        <v>77</v>
      </c>
      <c r="F170" s="148">
        <v>34880</v>
      </c>
      <c r="G170" t="s">
        <v>27</v>
      </c>
      <c r="H170" t="s">
        <v>24</v>
      </c>
      <c r="I170" t="s">
        <v>157</v>
      </c>
      <c r="J170" t="s">
        <v>25</v>
      </c>
      <c r="K170">
        <v>2015</v>
      </c>
      <c r="L170" t="s">
        <v>27</v>
      </c>
      <c r="M170" t="s">
        <v>27</v>
      </c>
      <c r="N170" s="230"/>
      <c r="O170">
        <v>710</v>
      </c>
      <c r="P170" s="148">
        <v>45722</v>
      </c>
      <c r="Q170">
        <v>150000</v>
      </c>
      <c r="Y170" t="s">
        <v>641</v>
      </c>
      <c r="AI170">
        <v>945628852</v>
      </c>
      <c r="AL170" s="230"/>
      <c r="AM170" s="230"/>
      <c r="AN170" s="230"/>
      <c r="AW170">
        <v>1040363183</v>
      </c>
    </row>
    <row r="171" spans="1:49" customFormat="1" ht="15" x14ac:dyDescent="0.25">
      <c r="A171">
        <v>419492</v>
      </c>
      <c r="B171" t="s">
        <v>779</v>
      </c>
      <c r="C171" t="s">
        <v>780</v>
      </c>
      <c r="D171" t="s">
        <v>381</v>
      </c>
      <c r="E171" t="s">
        <v>78</v>
      </c>
      <c r="F171" s="148">
        <v>33970</v>
      </c>
      <c r="I171" t="s">
        <v>157</v>
      </c>
      <c r="N171" s="230"/>
      <c r="Y171" t="s">
        <v>641</v>
      </c>
      <c r="AL171" s="230"/>
      <c r="AM171" s="230"/>
      <c r="AN171" s="230"/>
    </row>
    <row r="172" spans="1:49" customFormat="1" ht="15" x14ac:dyDescent="0.25">
      <c r="A172">
        <v>420358</v>
      </c>
      <c r="B172" t="s">
        <v>815</v>
      </c>
      <c r="C172" t="s">
        <v>569</v>
      </c>
      <c r="D172" t="s">
        <v>262</v>
      </c>
      <c r="E172" t="s">
        <v>78</v>
      </c>
      <c r="F172" s="148">
        <v>35810</v>
      </c>
      <c r="I172" t="s">
        <v>157</v>
      </c>
      <c r="N172" s="230"/>
      <c r="Y172" t="s">
        <v>641</v>
      </c>
      <c r="AL172" s="230"/>
      <c r="AM172" s="230"/>
      <c r="AN172" s="230"/>
    </row>
    <row r="173" spans="1:49" customFormat="1" ht="15" x14ac:dyDescent="0.25">
      <c r="A173">
        <v>420549</v>
      </c>
      <c r="B173" t="s">
        <v>1676</v>
      </c>
      <c r="C173" t="s">
        <v>514</v>
      </c>
      <c r="D173" t="s">
        <v>1677</v>
      </c>
      <c r="E173" t="s">
        <v>77</v>
      </c>
      <c r="F173" s="148">
        <v>0</v>
      </c>
      <c r="I173" t="s">
        <v>157</v>
      </c>
      <c r="N173" s="230"/>
      <c r="Y173" t="s">
        <v>641</v>
      </c>
      <c r="AL173" s="230"/>
      <c r="AM173" s="230"/>
      <c r="AN173" s="230"/>
      <c r="AQ173" t="s">
        <v>638</v>
      </c>
    </row>
    <row r="174" spans="1:49" customFormat="1" ht="15" x14ac:dyDescent="0.25">
      <c r="A174">
        <v>420759</v>
      </c>
      <c r="B174" t="s">
        <v>828</v>
      </c>
      <c r="C174" t="s">
        <v>436</v>
      </c>
      <c r="D174" t="s">
        <v>829</v>
      </c>
      <c r="E174" t="s">
        <v>77</v>
      </c>
      <c r="F174" s="148">
        <v>35796</v>
      </c>
      <c r="G174" t="s">
        <v>27</v>
      </c>
      <c r="H174" t="s">
        <v>24</v>
      </c>
      <c r="I174" t="s">
        <v>157</v>
      </c>
      <c r="J174" t="s">
        <v>23</v>
      </c>
      <c r="K174">
        <v>2016</v>
      </c>
      <c r="L174" t="s">
        <v>27</v>
      </c>
      <c r="M174" t="s">
        <v>27</v>
      </c>
      <c r="N174" s="230"/>
      <c r="Y174" t="s">
        <v>641</v>
      </c>
      <c r="AL174" s="230"/>
      <c r="AM174" s="230"/>
      <c r="AN174" s="230"/>
      <c r="AW174">
        <v>1030120866</v>
      </c>
    </row>
    <row r="175" spans="1:49" customFormat="1" ht="15" x14ac:dyDescent="0.25">
      <c r="A175">
        <v>421083</v>
      </c>
      <c r="B175" t="s">
        <v>1685</v>
      </c>
      <c r="C175" t="s">
        <v>1296</v>
      </c>
      <c r="D175" t="s">
        <v>1686</v>
      </c>
      <c r="E175" t="s">
        <v>78</v>
      </c>
      <c r="F175" s="148">
        <v>0</v>
      </c>
      <c r="H175" t="s">
        <v>24</v>
      </c>
      <c r="I175" t="s">
        <v>157</v>
      </c>
      <c r="M175" t="s">
        <v>27</v>
      </c>
      <c r="N175" s="230"/>
      <c r="O175">
        <v>907</v>
      </c>
      <c r="P175" s="148">
        <v>45757</v>
      </c>
      <c r="Q175">
        <v>100000</v>
      </c>
      <c r="Y175" t="s">
        <v>641</v>
      </c>
      <c r="AG175" t="s">
        <v>1700</v>
      </c>
      <c r="AL175" s="230"/>
      <c r="AM175" s="230"/>
      <c r="AN175" s="230"/>
      <c r="AW175">
        <v>1030359596</v>
      </c>
    </row>
    <row r="176" spans="1:49" customFormat="1" ht="15" x14ac:dyDescent="0.25">
      <c r="A176">
        <v>421502</v>
      </c>
      <c r="B176" t="s">
        <v>849</v>
      </c>
      <c r="C176" t="s">
        <v>271</v>
      </c>
      <c r="D176" t="s">
        <v>290</v>
      </c>
      <c r="E176" t="s">
        <v>78</v>
      </c>
      <c r="F176" s="148">
        <v>35996</v>
      </c>
      <c r="G176" t="s">
        <v>74</v>
      </c>
      <c r="H176" t="s">
        <v>24</v>
      </c>
      <c r="I176" t="s">
        <v>157</v>
      </c>
      <c r="J176" t="s">
        <v>25</v>
      </c>
      <c r="K176">
        <v>2016</v>
      </c>
      <c r="L176" t="s">
        <v>74</v>
      </c>
      <c r="N176" s="230"/>
      <c r="Y176" t="s">
        <v>641</v>
      </c>
      <c r="AG176" t="s">
        <v>1700</v>
      </c>
      <c r="AI176">
        <v>936506642</v>
      </c>
      <c r="AK176" t="s">
        <v>74</v>
      </c>
      <c r="AL176" s="230"/>
      <c r="AM176" s="230"/>
      <c r="AN176" s="230"/>
      <c r="AW176">
        <v>13120007129</v>
      </c>
    </row>
    <row r="177" spans="1:49" customFormat="1" ht="15" x14ac:dyDescent="0.25">
      <c r="A177">
        <v>421972</v>
      </c>
      <c r="B177" t="s">
        <v>878</v>
      </c>
      <c r="C177" t="s">
        <v>343</v>
      </c>
      <c r="D177" t="s">
        <v>879</v>
      </c>
      <c r="E177" t="s">
        <v>77</v>
      </c>
      <c r="F177" s="148">
        <v>35115</v>
      </c>
      <c r="G177" t="s">
        <v>27</v>
      </c>
      <c r="H177" t="s">
        <v>24</v>
      </c>
      <c r="I177" t="s">
        <v>157</v>
      </c>
      <c r="J177" t="s">
        <v>23</v>
      </c>
      <c r="K177">
        <v>2015</v>
      </c>
      <c r="L177" t="s">
        <v>27</v>
      </c>
      <c r="M177" t="s">
        <v>27</v>
      </c>
      <c r="N177" s="230"/>
      <c r="Y177" t="s">
        <v>641</v>
      </c>
      <c r="AG177" t="s">
        <v>1722</v>
      </c>
      <c r="AI177">
        <v>946543053</v>
      </c>
      <c r="AK177" t="s">
        <v>1750</v>
      </c>
      <c r="AL177" s="230"/>
      <c r="AM177" s="230"/>
      <c r="AN177" s="230"/>
      <c r="AW177">
        <v>1040101041</v>
      </c>
    </row>
    <row r="178" spans="1:49" customFormat="1" ht="15" x14ac:dyDescent="0.25">
      <c r="A178">
        <v>423666</v>
      </c>
      <c r="B178" t="s">
        <v>992</v>
      </c>
      <c r="C178" t="s">
        <v>485</v>
      </c>
      <c r="D178" t="s">
        <v>515</v>
      </c>
      <c r="E178" t="s">
        <v>77</v>
      </c>
      <c r="F178" s="148">
        <v>26698</v>
      </c>
      <c r="G178" t="s">
        <v>928</v>
      </c>
      <c r="H178" t="s">
        <v>24</v>
      </c>
      <c r="I178" t="s">
        <v>157</v>
      </c>
      <c r="J178" t="s">
        <v>23</v>
      </c>
      <c r="K178">
        <v>2017</v>
      </c>
      <c r="L178" t="s">
        <v>27</v>
      </c>
      <c r="N178" s="230"/>
      <c r="Y178" t="s">
        <v>641</v>
      </c>
      <c r="AL178" s="230"/>
      <c r="AM178" s="230"/>
      <c r="AN178" s="230"/>
    </row>
    <row r="179" spans="1:49" customFormat="1" ht="15" x14ac:dyDescent="0.25">
      <c r="A179">
        <v>423964</v>
      </c>
      <c r="B179" t="s">
        <v>1011</v>
      </c>
      <c r="C179" t="s">
        <v>255</v>
      </c>
      <c r="D179" t="s">
        <v>354</v>
      </c>
      <c r="E179" t="s">
        <v>78</v>
      </c>
      <c r="F179" s="148">
        <v>35068</v>
      </c>
      <c r="G179" t="s">
        <v>27</v>
      </c>
      <c r="H179" t="s">
        <v>24</v>
      </c>
      <c r="I179" t="s">
        <v>157</v>
      </c>
      <c r="J179" t="s">
        <v>25</v>
      </c>
      <c r="K179">
        <v>2013</v>
      </c>
      <c r="L179" t="s">
        <v>27</v>
      </c>
      <c r="M179" t="s">
        <v>56</v>
      </c>
      <c r="N179" s="230"/>
      <c r="Y179" t="s">
        <v>641</v>
      </c>
      <c r="AG179" t="s">
        <v>1700</v>
      </c>
      <c r="AI179">
        <v>938870526</v>
      </c>
      <c r="AK179" t="s">
        <v>1764</v>
      </c>
      <c r="AL179" s="230"/>
      <c r="AM179" s="230"/>
      <c r="AN179" s="230"/>
      <c r="AW179">
        <v>6100004442</v>
      </c>
    </row>
    <row r="180" spans="1:49" customFormat="1" ht="15" x14ac:dyDescent="0.25">
      <c r="A180">
        <v>408009</v>
      </c>
      <c r="B180" t="s">
        <v>1673</v>
      </c>
      <c r="C180" t="s">
        <v>343</v>
      </c>
      <c r="D180" t="s">
        <v>1674</v>
      </c>
      <c r="E180" t="s">
        <v>78</v>
      </c>
      <c r="F180" s="148">
        <v>0</v>
      </c>
      <c r="I180" t="s">
        <v>157</v>
      </c>
      <c r="N180" s="230"/>
      <c r="Y180" t="s">
        <v>642</v>
      </c>
      <c r="AL180" s="230"/>
      <c r="AM180" s="230"/>
      <c r="AN180" s="230"/>
      <c r="AQ180" t="s">
        <v>638</v>
      </c>
    </row>
    <row r="181" spans="1:49" customFormat="1" ht="15" x14ac:dyDescent="0.25">
      <c r="A181">
        <v>413072</v>
      </c>
      <c r="B181" t="s">
        <v>1240</v>
      </c>
      <c r="C181" t="s">
        <v>289</v>
      </c>
      <c r="D181" t="s">
        <v>1675</v>
      </c>
      <c r="E181" t="s">
        <v>78</v>
      </c>
      <c r="F181" s="148">
        <v>0</v>
      </c>
      <c r="I181" t="s">
        <v>157</v>
      </c>
      <c r="N181" s="230"/>
      <c r="Y181" t="s">
        <v>642</v>
      </c>
      <c r="AL181" s="230"/>
      <c r="AM181" s="230"/>
      <c r="AN181" s="230"/>
      <c r="AQ181" t="s">
        <v>638</v>
      </c>
    </row>
    <row r="182" spans="1:49" customFormat="1" ht="15" x14ac:dyDescent="0.25">
      <c r="A182">
        <v>414397</v>
      </c>
      <c r="B182" t="s">
        <v>721</v>
      </c>
      <c r="C182" t="s">
        <v>722</v>
      </c>
      <c r="D182" t="s">
        <v>349</v>
      </c>
      <c r="E182" t="s">
        <v>77</v>
      </c>
      <c r="F182" s="148">
        <v>26146</v>
      </c>
      <c r="I182" t="s">
        <v>157</v>
      </c>
      <c r="N182" s="230"/>
      <c r="Y182" t="s">
        <v>642</v>
      </c>
      <c r="AL182" s="230"/>
      <c r="AM182" s="230"/>
      <c r="AN182" s="230"/>
    </row>
    <row r="183" spans="1:49" customFormat="1" ht="15" x14ac:dyDescent="0.25">
      <c r="A183">
        <v>415320</v>
      </c>
      <c r="B183" t="s">
        <v>731</v>
      </c>
      <c r="C183" t="s">
        <v>495</v>
      </c>
      <c r="D183" t="s">
        <v>354</v>
      </c>
      <c r="E183" t="s">
        <v>77</v>
      </c>
      <c r="F183" s="148">
        <v>33268</v>
      </c>
      <c r="G183" t="s">
        <v>27</v>
      </c>
      <c r="H183" t="s">
        <v>24</v>
      </c>
      <c r="I183" t="s">
        <v>157</v>
      </c>
      <c r="J183" t="s">
        <v>25</v>
      </c>
      <c r="K183">
        <v>2009</v>
      </c>
      <c r="L183" t="s">
        <v>27</v>
      </c>
      <c r="N183" s="230"/>
      <c r="O183">
        <v>679</v>
      </c>
      <c r="P183" s="148">
        <v>45721</v>
      </c>
      <c r="Q183">
        <v>100000</v>
      </c>
      <c r="Y183" t="s">
        <v>642</v>
      </c>
      <c r="AL183" s="230"/>
      <c r="AM183" s="230"/>
      <c r="AN183" s="230"/>
    </row>
    <row r="184" spans="1:49" customFormat="1" ht="15" x14ac:dyDescent="0.25">
      <c r="A184">
        <v>418084</v>
      </c>
      <c r="B184" t="s">
        <v>752</v>
      </c>
      <c r="C184" t="s">
        <v>243</v>
      </c>
      <c r="D184" t="s">
        <v>753</v>
      </c>
      <c r="E184" t="s">
        <v>78</v>
      </c>
      <c r="F184" s="148">
        <v>34700</v>
      </c>
      <c r="I184" t="s">
        <v>157</v>
      </c>
      <c r="N184" s="230"/>
      <c r="Y184" t="s">
        <v>642</v>
      </c>
      <c r="AL184" s="230"/>
      <c r="AM184" s="230"/>
      <c r="AN184" s="230"/>
    </row>
    <row r="185" spans="1:49" customFormat="1" ht="15" x14ac:dyDescent="0.25">
      <c r="A185">
        <v>419448</v>
      </c>
      <c r="B185" t="s">
        <v>778</v>
      </c>
      <c r="C185" t="s">
        <v>266</v>
      </c>
      <c r="D185" t="s">
        <v>286</v>
      </c>
      <c r="E185" t="s">
        <v>77</v>
      </c>
      <c r="F185" s="148">
        <v>33372</v>
      </c>
      <c r="I185" t="s">
        <v>157</v>
      </c>
      <c r="N185" s="230"/>
      <c r="Y185" t="s">
        <v>642</v>
      </c>
      <c r="AL185" s="230"/>
      <c r="AM185" s="230"/>
      <c r="AN185" s="230"/>
    </row>
    <row r="186" spans="1:49" customFormat="1" ht="15" x14ac:dyDescent="0.25">
      <c r="A186">
        <v>419725</v>
      </c>
      <c r="B186" t="s">
        <v>787</v>
      </c>
      <c r="C186" t="s">
        <v>390</v>
      </c>
      <c r="D186" t="s">
        <v>397</v>
      </c>
      <c r="E186" t="s">
        <v>78</v>
      </c>
      <c r="F186" s="148">
        <v>33454</v>
      </c>
      <c r="G186" t="s">
        <v>27</v>
      </c>
      <c r="H186" t="s">
        <v>28</v>
      </c>
      <c r="I186" t="s">
        <v>157</v>
      </c>
      <c r="J186" t="s">
        <v>23</v>
      </c>
      <c r="K186">
        <v>2010</v>
      </c>
      <c r="L186" t="s">
        <v>27</v>
      </c>
      <c r="M186" t="s">
        <v>624</v>
      </c>
      <c r="N186" s="230"/>
      <c r="Y186" t="s">
        <v>642</v>
      </c>
      <c r="AG186" t="s">
        <v>1700</v>
      </c>
      <c r="AI186">
        <v>962667626</v>
      </c>
      <c r="AL186" s="230"/>
      <c r="AM186" s="230"/>
      <c r="AN186" s="230"/>
    </row>
    <row r="187" spans="1:49" customFormat="1" ht="15" x14ac:dyDescent="0.25">
      <c r="A187">
        <v>419990</v>
      </c>
      <c r="B187" t="s">
        <v>797</v>
      </c>
      <c r="C187" t="s">
        <v>798</v>
      </c>
      <c r="D187" t="s">
        <v>799</v>
      </c>
      <c r="E187" t="s">
        <v>78</v>
      </c>
      <c r="F187" s="148">
        <v>34578</v>
      </c>
      <c r="I187" t="s">
        <v>157</v>
      </c>
      <c r="N187" s="230"/>
      <c r="Y187" t="s">
        <v>642</v>
      </c>
      <c r="AL187" s="230"/>
      <c r="AM187" s="230"/>
      <c r="AN187" s="230"/>
    </row>
    <row r="188" spans="1:49" customFormat="1" ht="15" x14ac:dyDescent="0.25">
      <c r="A188">
        <v>420242</v>
      </c>
      <c r="B188" t="s">
        <v>809</v>
      </c>
      <c r="C188" t="s">
        <v>697</v>
      </c>
      <c r="D188" t="s">
        <v>250</v>
      </c>
      <c r="E188" t="s">
        <v>78</v>
      </c>
      <c r="F188" s="148">
        <v>33970</v>
      </c>
      <c r="G188" t="s">
        <v>810</v>
      </c>
      <c r="H188" t="s">
        <v>24</v>
      </c>
      <c r="I188" t="s">
        <v>157</v>
      </c>
      <c r="J188" t="s">
        <v>23</v>
      </c>
      <c r="K188">
        <v>2011</v>
      </c>
      <c r="L188" t="s">
        <v>39</v>
      </c>
      <c r="M188" t="s">
        <v>59</v>
      </c>
      <c r="N188" s="230"/>
      <c r="Y188" t="s">
        <v>642</v>
      </c>
      <c r="AG188" t="s">
        <v>1700</v>
      </c>
      <c r="AL188" s="230"/>
      <c r="AM188" s="230"/>
      <c r="AN188" s="230"/>
      <c r="AP188" t="s">
        <v>639</v>
      </c>
      <c r="AW188">
        <v>7040065791</v>
      </c>
    </row>
    <row r="189" spans="1:49" customFormat="1" ht="15" x14ac:dyDescent="0.25">
      <c r="A189">
        <v>420251</v>
      </c>
      <c r="B189" t="s">
        <v>811</v>
      </c>
      <c r="C189" t="s">
        <v>442</v>
      </c>
      <c r="D189" t="s">
        <v>298</v>
      </c>
      <c r="E189" t="s">
        <v>78</v>
      </c>
      <c r="F189" s="148">
        <v>29598</v>
      </c>
      <c r="I189" t="s">
        <v>157</v>
      </c>
      <c r="N189" s="230"/>
      <c r="Y189" t="s">
        <v>642</v>
      </c>
      <c r="AL189" s="230"/>
      <c r="AM189" s="230"/>
      <c r="AN189" s="230"/>
    </row>
    <row r="190" spans="1:49" customFormat="1" ht="15" x14ac:dyDescent="0.25">
      <c r="A190">
        <v>420284</v>
      </c>
      <c r="B190" t="s">
        <v>812</v>
      </c>
      <c r="C190" t="s">
        <v>802</v>
      </c>
      <c r="D190" t="s">
        <v>517</v>
      </c>
      <c r="E190" t="s">
        <v>78</v>
      </c>
      <c r="F190" s="148">
        <v>27039</v>
      </c>
      <c r="G190" t="s">
        <v>27</v>
      </c>
      <c r="H190" t="s">
        <v>24</v>
      </c>
      <c r="I190" t="s">
        <v>157</v>
      </c>
      <c r="J190" t="s">
        <v>25</v>
      </c>
      <c r="K190">
        <v>1992</v>
      </c>
      <c r="L190" t="s">
        <v>27</v>
      </c>
      <c r="N190" s="230"/>
      <c r="Y190" t="s">
        <v>642</v>
      </c>
      <c r="AG190" t="s">
        <v>1700</v>
      </c>
      <c r="AL190" s="230"/>
      <c r="AM190" s="230"/>
      <c r="AN190" s="230"/>
      <c r="AP190" t="s">
        <v>639</v>
      </c>
    </row>
    <row r="191" spans="1:49" customFormat="1" ht="15" x14ac:dyDescent="0.25">
      <c r="A191">
        <v>420334</v>
      </c>
      <c r="B191" t="s">
        <v>813</v>
      </c>
      <c r="C191" t="s">
        <v>735</v>
      </c>
      <c r="D191" t="s">
        <v>814</v>
      </c>
      <c r="E191" t="s">
        <v>78</v>
      </c>
      <c r="F191" s="148">
        <v>34632</v>
      </c>
      <c r="I191" t="s">
        <v>157</v>
      </c>
      <c r="N191" s="230"/>
      <c r="Y191" t="s">
        <v>642</v>
      </c>
      <c r="AL191" s="230"/>
      <c r="AM191" s="230"/>
      <c r="AN191" s="230"/>
    </row>
    <row r="192" spans="1:49" customFormat="1" ht="15" x14ac:dyDescent="0.25">
      <c r="A192">
        <v>421037</v>
      </c>
      <c r="B192" t="s">
        <v>836</v>
      </c>
      <c r="C192" t="s">
        <v>837</v>
      </c>
      <c r="D192" t="s">
        <v>413</v>
      </c>
      <c r="E192" t="s">
        <v>78</v>
      </c>
      <c r="F192" s="148">
        <v>0</v>
      </c>
      <c r="I192" t="s">
        <v>157</v>
      </c>
      <c r="N192" s="230"/>
      <c r="Y192" t="s">
        <v>642</v>
      </c>
      <c r="AL192" s="230"/>
      <c r="AM192" s="230"/>
      <c r="AN192" s="230"/>
    </row>
    <row r="193" spans="1:49" customFormat="1" ht="15" x14ac:dyDescent="0.25">
      <c r="A193">
        <v>421305</v>
      </c>
      <c r="B193" t="s">
        <v>845</v>
      </c>
      <c r="C193" t="s">
        <v>490</v>
      </c>
      <c r="D193" t="s">
        <v>1747</v>
      </c>
      <c r="E193" t="s">
        <v>78</v>
      </c>
      <c r="F193" s="148">
        <v>31194</v>
      </c>
      <c r="I193" t="s">
        <v>157</v>
      </c>
      <c r="N193" s="230"/>
      <c r="Y193" t="s">
        <v>642</v>
      </c>
      <c r="AL193" s="230"/>
      <c r="AM193" s="230"/>
      <c r="AN193" s="230"/>
    </row>
    <row r="194" spans="1:49" customFormat="1" ht="15" x14ac:dyDescent="0.25">
      <c r="A194">
        <v>421645</v>
      </c>
      <c r="B194" t="s">
        <v>858</v>
      </c>
      <c r="C194" t="s">
        <v>240</v>
      </c>
      <c r="D194" t="s">
        <v>756</v>
      </c>
      <c r="E194" t="s">
        <v>78</v>
      </c>
      <c r="F194" s="148">
        <v>26539</v>
      </c>
      <c r="G194" t="s">
        <v>27</v>
      </c>
      <c r="H194" t="s">
        <v>24</v>
      </c>
      <c r="I194" t="s">
        <v>157</v>
      </c>
      <c r="J194" t="s">
        <v>23</v>
      </c>
      <c r="K194">
        <v>1990</v>
      </c>
      <c r="L194" t="s">
        <v>27</v>
      </c>
      <c r="M194" t="s">
        <v>27</v>
      </c>
      <c r="N194" s="230"/>
      <c r="Y194" t="s">
        <v>642</v>
      </c>
      <c r="AG194" t="s">
        <v>1700</v>
      </c>
      <c r="AL194" s="230"/>
      <c r="AM194" s="230"/>
      <c r="AN194" s="230"/>
      <c r="AP194" t="s">
        <v>639</v>
      </c>
      <c r="AW194">
        <v>1010193633</v>
      </c>
    </row>
    <row r="195" spans="1:49" customFormat="1" ht="15" x14ac:dyDescent="0.25">
      <c r="A195">
        <v>421994</v>
      </c>
      <c r="B195" t="s">
        <v>490</v>
      </c>
      <c r="C195" t="s">
        <v>266</v>
      </c>
      <c r="D195" t="s">
        <v>397</v>
      </c>
      <c r="E195" t="s">
        <v>77</v>
      </c>
      <c r="F195" s="148">
        <v>35091</v>
      </c>
      <c r="G195" t="s">
        <v>27</v>
      </c>
      <c r="H195" t="s">
        <v>24</v>
      </c>
      <c r="I195" t="s">
        <v>157</v>
      </c>
      <c r="J195" t="s">
        <v>23</v>
      </c>
      <c r="K195">
        <v>2013</v>
      </c>
      <c r="L195" t="s">
        <v>27</v>
      </c>
      <c r="M195" t="s">
        <v>56</v>
      </c>
      <c r="N195" s="230"/>
      <c r="Y195" t="s">
        <v>642</v>
      </c>
      <c r="AG195" t="s">
        <v>27</v>
      </c>
      <c r="AI195">
        <v>947432041</v>
      </c>
      <c r="AK195" t="s">
        <v>27</v>
      </c>
      <c r="AL195" s="230"/>
      <c r="AM195" s="230"/>
      <c r="AN195" s="230"/>
      <c r="AW195">
        <v>6090024951</v>
      </c>
    </row>
    <row r="196" spans="1:49" customFormat="1" ht="15" x14ac:dyDescent="0.25">
      <c r="A196">
        <v>422344</v>
      </c>
      <c r="B196" t="s">
        <v>894</v>
      </c>
      <c r="C196" t="s">
        <v>431</v>
      </c>
      <c r="D196" t="s">
        <v>371</v>
      </c>
      <c r="E196" t="s">
        <v>78</v>
      </c>
      <c r="F196" s="148">
        <v>33245</v>
      </c>
      <c r="G196" t="s">
        <v>27</v>
      </c>
      <c r="H196" t="s">
        <v>24</v>
      </c>
      <c r="I196" t="s">
        <v>157</v>
      </c>
      <c r="J196" t="s">
        <v>25</v>
      </c>
      <c r="K196">
        <v>2008</v>
      </c>
      <c r="L196" t="s">
        <v>27</v>
      </c>
      <c r="M196" t="s">
        <v>27</v>
      </c>
      <c r="N196" s="230"/>
      <c r="Y196" t="s">
        <v>642</v>
      </c>
      <c r="AG196" t="s">
        <v>1700</v>
      </c>
      <c r="AI196">
        <v>992645861</v>
      </c>
      <c r="AK196" t="s">
        <v>27</v>
      </c>
      <c r="AL196" s="230"/>
      <c r="AM196" s="230"/>
      <c r="AN196" s="230"/>
      <c r="AW196">
        <v>1040304925</v>
      </c>
    </row>
    <row r="197" spans="1:49" customFormat="1" ht="15" x14ac:dyDescent="0.25">
      <c r="A197">
        <v>424073</v>
      </c>
      <c r="B197" t="s">
        <v>1022</v>
      </c>
      <c r="C197" t="s">
        <v>718</v>
      </c>
      <c r="D197" t="s">
        <v>406</v>
      </c>
      <c r="E197" t="s">
        <v>78</v>
      </c>
      <c r="F197" s="148">
        <v>30079</v>
      </c>
      <c r="I197" t="s">
        <v>157</v>
      </c>
      <c r="N197" s="230"/>
      <c r="Y197" t="s">
        <v>642</v>
      </c>
      <c r="AL197" s="230"/>
      <c r="AM197" s="230"/>
      <c r="AN197" s="230"/>
    </row>
    <row r="198" spans="1:49" customFormat="1" ht="15" x14ac:dyDescent="0.25">
      <c r="A198">
        <v>424603</v>
      </c>
      <c r="B198" t="s">
        <v>1060</v>
      </c>
      <c r="C198" t="s">
        <v>588</v>
      </c>
      <c r="D198" t="s">
        <v>336</v>
      </c>
      <c r="E198" t="s">
        <v>78</v>
      </c>
      <c r="F198" s="148">
        <v>34355</v>
      </c>
      <c r="G198" t="s">
        <v>1061</v>
      </c>
      <c r="H198" t="s">
        <v>24</v>
      </c>
      <c r="I198" t="s">
        <v>157</v>
      </c>
      <c r="J198" t="s">
        <v>23</v>
      </c>
      <c r="K198">
        <v>2012</v>
      </c>
      <c r="L198" t="s">
        <v>39</v>
      </c>
      <c r="M198" t="s">
        <v>39</v>
      </c>
      <c r="N198" s="230"/>
      <c r="Y198" t="s">
        <v>642</v>
      </c>
      <c r="AG198" t="s">
        <v>1700</v>
      </c>
      <c r="AI198">
        <v>998492302</v>
      </c>
      <c r="AK198" t="s">
        <v>1769</v>
      </c>
      <c r="AL198" s="230"/>
      <c r="AM198" s="230"/>
      <c r="AN198" s="230"/>
      <c r="AW198">
        <v>3020025132</v>
      </c>
    </row>
    <row r="199" spans="1:49" customFormat="1" ht="15" x14ac:dyDescent="0.25">
      <c r="A199">
        <v>424731</v>
      </c>
      <c r="B199" t="s">
        <v>1076</v>
      </c>
      <c r="C199" t="s">
        <v>1077</v>
      </c>
      <c r="D199" t="s">
        <v>1078</v>
      </c>
      <c r="E199" t="s">
        <v>78</v>
      </c>
      <c r="F199" s="148">
        <v>35431</v>
      </c>
      <c r="G199" t="s">
        <v>27</v>
      </c>
      <c r="H199" t="s">
        <v>630</v>
      </c>
      <c r="I199" t="s">
        <v>682</v>
      </c>
      <c r="J199" t="s">
        <v>23</v>
      </c>
      <c r="K199">
        <v>2014</v>
      </c>
      <c r="L199" t="s">
        <v>27</v>
      </c>
      <c r="M199" t="s">
        <v>624</v>
      </c>
      <c r="N199" s="230"/>
      <c r="Y199" t="s">
        <v>642</v>
      </c>
      <c r="AG199" t="s">
        <v>1700</v>
      </c>
      <c r="AL199" s="230"/>
      <c r="AM199" s="230"/>
      <c r="AN199" s="230"/>
    </row>
    <row r="200" spans="1:49" customFormat="1" ht="15" x14ac:dyDescent="0.25">
      <c r="A200">
        <v>424759</v>
      </c>
      <c r="B200" t="s">
        <v>1083</v>
      </c>
      <c r="C200" t="s">
        <v>459</v>
      </c>
      <c r="D200" t="s">
        <v>262</v>
      </c>
      <c r="E200" t="s">
        <v>78</v>
      </c>
      <c r="F200" s="148">
        <v>35276</v>
      </c>
      <c r="G200" t="s">
        <v>27</v>
      </c>
      <c r="H200" t="s">
        <v>28</v>
      </c>
      <c r="I200" t="s">
        <v>157</v>
      </c>
      <c r="J200" t="s">
        <v>23</v>
      </c>
      <c r="K200">
        <v>2015</v>
      </c>
      <c r="L200" t="s">
        <v>27</v>
      </c>
      <c r="M200" t="s">
        <v>624</v>
      </c>
      <c r="N200" s="230"/>
      <c r="Y200" t="s">
        <v>642</v>
      </c>
      <c r="AG200" t="s">
        <v>1700</v>
      </c>
      <c r="AI200">
        <v>997212952</v>
      </c>
      <c r="AK200" t="s">
        <v>27</v>
      </c>
      <c r="AL200" s="230"/>
      <c r="AM200" s="230"/>
      <c r="AN200" s="230"/>
      <c r="AP200" t="s">
        <v>639</v>
      </c>
    </row>
    <row r="201" spans="1:49" customFormat="1" ht="15" x14ac:dyDescent="0.25">
      <c r="A201">
        <v>425141</v>
      </c>
      <c r="B201" t="s">
        <v>1101</v>
      </c>
      <c r="C201" t="s">
        <v>839</v>
      </c>
      <c r="D201" t="s">
        <v>379</v>
      </c>
      <c r="E201" t="s">
        <v>78</v>
      </c>
      <c r="F201" s="148">
        <v>35714</v>
      </c>
      <c r="G201" t="s">
        <v>27</v>
      </c>
      <c r="H201" t="s">
        <v>24</v>
      </c>
      <c r="I201" t="s">
        <v>157</v>
      </c>
      <c r="J201" t="s">
        <v>23</v>
      </c>
      <c r="K201">
        <v>2016</v>
      </c>
      <c r="L201" t="s">
        <v>27</v>
      </c>
      <c r="M201" t="s">
        <v>27</v>
      </c>
      <c r="N201" s="230"/>
      <c r="Y201" t="s">
        <v>642</v>
      </c>
      <c r="AG201" t="s">
        <v>1700</v>
      </c>
      <c r="AL201" s="230"/>
      <c r="AM201" s="230"/>
      <c r="AN201" s="230"/>
      <c r="AP201" t="s">
        <v>639</v>
      </c>
      <c r="AW201">
        <v>1030070999</v>
      </c>
    </row>
    <row r="202" spans="1:49" customFormat="1" ht="15" x14ac:dyDescent="0.25">
      <c r="A202">
        <v>425391</v>
      </c>
      <c r="B202" t="s">
        <v>1110</v>
      </c>
      <c r="C202" t="s">
        <v>352</v>
      </c>
      <c r="D202" t="s">
        <v>1111</v>
      </c>
      <c r="E202" t="s">
        <v>77</v>
      </c>
      <c r="F202" s="148">
        <v>35565</v>
      </c>
      <c r="I202" t="s">
        <v>157</v>
      </c>
      <c r="N202" s="230"/>
      <c r="Y202" t="s">
        <v>642</v>
      </c>
      <c r="AL202" s="230"/>
      <c r="AM202" s="230"/>
      <c r="AN202" s="230"/>
    </row>
    <row r="203" spans="1:49" customFormat="1" ht="15" x14ac:dyDescent="0.25">
      <c r="A203">
        <v>414708</v>
      </c>
      <c r="B203" t="s">
        <v>725</v>
      </c>
      <c r="C203" t="s">
        <v>316</v>
      </c>
      <c r="D203" t="s">
        <v>726</v>
      </c>
      <c r="E203" t="s">
        <v>77</v>
      </c>
      <c r="F203" s="148">
        <v>33617</v>
      </c>
      <c r="G203" t="s">
        <v>611</v>
      </c>
      <c r="H203" t="s">
        <v>24</v>
      </c>
      <c r="I203" t="s">
        <v>157</v>
      </c>
      <c r="J203" t="s">
        <v>25</v>
      </c>
      <c r="K203">
        <v>2010</v>
      </c>
      <c r="L203" t="s">
        <v>39</v>
      </c>
      <c r="M203" t="s">
        <v>39</v>
      </c>
      <c r="N203" s="230"/>
      <c r="Y203" t="s">
        <v>640</v>
      </c>
      <c r="AG203" t="s">
        <v>265</v>
      </c>
      <c r="AI203">
        <v>932094428</v>
      </c>
      <c r="AK203" t="s">
        <v>265</v>
      </c>
      <c r="AL203" s="230"/>
      <c r="AM203" s="230"/>
      <c r="AN203" s="230"/>
      <c r="AW203">
        <v>3010097381</v>
      </c>
    </row>
    <row r="204" spans="1:49" customFormat="1" ht="15" x14ac:dyDescent="0.25">
      <c r="A204">
        <v>421345</v>
      </c>
      <c r="B204" t="s">
        <v>847</v>
      </c>
      <c r="C204" t="s">
        <v>485</v>
      </c>
      <c r="D204" t="s">
        <v>309</v>
      </c>
      <c r="E204" t="s">
        <v>78</v>
      </c>
      <c r="F204" s="148">
        <v>35836</v>
      </c>
      <c r="I204" t="s">
        <v>157</v>
      </c>
      <c r="N204" s="230"/>
      <c r="Y204" t="s">
        <v>640</v>
      </c>
      <c r="AL204" s="230"/>
      <c r="AM204" s="230"/>
      <c r="AN204" s="230"/>
    </row>
    <row r="205" spans="1:49" customFormat="1" ht="15" x14ac:dyDescent="0.25">
      <c r="A205">
        <v>421503</v>
      </c>
      <c r="B205" t="s">
        <v>850</v>
      </c>
      <c r="C205" t="s">
        <v>780</v>
      </c>
      <c r="D205" t="s">
        <v>851</v>
      </c>
      <c r="E205" t="s">
        <v>78</v>
      </c>
      <c r="F205" s="148">
        <v>0</v>
      </c>
      <c r="I205" t="s">
        <v>157</v>
      </c>
      <c r="N205" s="230"/>
      <c r="Y205" t="s">
        <v>640</v>
      </c>
      <c r="AL205" s="230"/>
      <c r="AM205" s="230"/>
      <c r="AN205" s="230"/>
      <c r="AP205" t="s">
        <v>639</v>
      </c>
      <c r="AQ205" t="s">
        <v>638</v>
      </c>
    </row>
    <row r="206" spans="1:49" customFormat="1" ht="15" x14ac:dyDescent="0.25">
      <c r="A206">
        <v>421743</v>
      </c>
      <c r="B206" t="s">
        <v>862</v>
      </c>
      <c r="C206" t="s">
        <v>249</v>
      </c>
      <c r="D206" t="s">
        <v>244</v>
      </c>
      <c r="E206" t="s">
        <v>78</v>
      </c>
      <c r="F206" s="148">
        <v>36161</v>
      </c>
      <c r="I206" t="s">
        <v>157</v>
      </c>
      <c r="N206" s="230"/>
      <c r="Y206" t="s">
        <v>640</v>
      </c>
      <c r="AL206" s="230"/>
      <c r="AM206" s="230"/>
      <c r="AN206" s="230"/>
      <c r="AP206" t="s">
        <v>639</v>
      </c>
    </row>
    <row r="207" spans="1:49" customFormat="1" ht="15" x14ac:dyDescent="0.25">
      <c r="A207">
        <v>422481</v>
      </c>
      <c r="B207" t="s">
        <v>903</v>
      </c>
      <c r="C207" t="s">
        <v>347</v>
      </c>
      <c r="D207" t="s">
        <v>503</v>
      </c>
      <c r="E207" t="s">
        <v>77</v>
      </c>
      <c r="F207" s="148">
        <v>31326</v>
      </c>
      <c r="G207" t="s">
        <v>27</v>
      </c>
      <c r="H207" t="s">
        <v>630</v>
      </c>
      <c r="I207" t="s">
        <v>157</v>
      </c>
      <c r="J207" t="s">
        <v>25</v>
      </c>
      <c r="K207">
        <v>2003</v>
      </c>
      <c r="L207" t="s">
        <v>27</v>
      </c>
      <c r="M207" t="s">
        <v>624</v>
      </c>
      <c r="N207" s="230"/>
      <c r="Y207" t="s">
        <v>640</v>
      </c>
      <c r="AG207" t="s">
        <v>1700</v>
      </c>
      <c r="AI207">
        <v>968686106</v>
      </c>
      <c r="AK207" t="s">
        <v>1756</v>
      </c>
      <c r="AL207" s="230"/>
      <c r="AM207" s="230"/>
      <c r="AN207" s="230"/>
      <c r="AP207" t="s">
        <v>639</v>
      </c>
    </row>
    <row r="208" spans="1:49" customFormat="1" ht="15" x14ac:dyDescent="0.25">
      <c r="A208">
        <v>422514</v>
      </c>
      <c r="B208" t="s">
        <v>908</v>
      </c>
      <c r="C208" t="s">
        <v>401</v>
      </c>
      <c r="D208" t="s">
        <v>429</v>
      </c>
      <c r="E208" t="s">
        <v>77</v>
      </c>
      <c r="F208" s="148">
        <v>35844</v>
      </c>
      <c r="G208" t="s">
        <v>27</v>
      </c>
      <c r="H208" t="s">
        <v>24</v>
      </c>
      <c r="I208" t="s">
        <v>157</v>
      </c>
      <c r="J208" t="s">
        <v>25</v>
      </c>
      <c r="K208">
        <v>2017</v>
      </c>
      <c r="L208" t="s">
        <v>27</v>
      </c>
      <c r="M208" t="s">
        <v>27</v>
      </c>
      <c r="N208" s="230"/>
      <c r="Y208" t="s">
        <v>640</v>
      </c>
      <c r="AG208" t="s">
        <v>1712</v>
      </c>
      <c r="AI208">
        <v>956605487</v>
      </c>
      <c r="AK208" t="s">
        <v>1757</v>
      </c>
      <c r="AL208" s="230"/>
      <c r="AM208" s="230"/>
      <c r="AN208" s="230"/>
      <c r="AP208" t="s">
        <v>639</v>
      </c>
      <c r="AW208">
        <v>1040003596</v>
      </c>
    </row>
    <row r="209" spans="1:49" customFormat="1" ht="15" x14ac:dyDescent="0.25">
      <c r="A209">
        <v>423193</v>
      </c>
      <c r="B209" t="s">
        <v>955</v>
      </c>
      <c r="C209" t="s">
        <v>417</v>
      </c>
      <c r="D209" t="s">
        <v>453</v>
      </c>
      <c r="E209" t="s">
        <v>77</v>
      </c>
      <c r="F209" s="148">
        <v>35560</v>
      </c>
      <c r="I209" t="s">
        <v>157</v>
      </c>
      <c r="N209" s="230"/>
      <c r="Y209" t="s">
        <v>640</v>
      </c>
      <c r="AL209" s="230"/>
      <c r="AM209" s="230"/>
      <c r="AN209" s="230"/>
    </row>
    <row r="210" spans="1:49" customFormat="1" ht="15" x14ac:dyDescent="0.25">
      <c r="A210">
        <v>423447</v>
      </c>
      <c r="B210" t="s">
        <v>980</v>
      </c>
      <c r="C210" t="s">
        <v>274</v>
      </c>
      <c r="D210" t="s">
        <v>981</v>
      </c>
      <c r="E210" t="s">
        <v>77</v>
      </c>
      <c r="F210" s="148">
        <v>35723</v>
      </c>
      <c r="I210" t="s">
        <v>157</v>
      </c>
      <c r="N210" s="230"/>
      <c r="Y210" t="s">
        <v>640</v>
      </c>
      <c r="AL210" s="230"/>
      <c r="AM210" s="230"/>
      <c r="AN210" s="230"/>
      <c r="AP210" t="s">
        <v>639</v>
      </c>
    </row>
    <row r="211" spans="1:49" customFormat="1" ht="15" x14ac:dyDescent="0.25">
      <c r="A211">
        <v>424010</v>
      </c>
      <c r="B211" t="s">
        <v>1017</v>
      </c>
      <c r="C211" t="s">
        <v>529</v>
      </c>
      <c r="D211" t="s">
        <v>958</v>
      </c>
      <c r="E211" t="s">
        <v>78</v>
      </c>
      <c r="F211" s="148">
        <v>36010</v>
      </c>
      <c r="I211" t="s">
        <v>157</v>
      </c>
      <c r="N211" s="230"/>
      <c r="Y211" t="s">
        <v>640</v>
      </c>
      <c r="AL211" s="230"/>
      <c r="AM211" s="230"/>
      <c r="AN211" s="230"/>
    </row>
    <row r="212" spans="1:49" customFormat="1" ht="15" x14ac:dyDescent="0.25">
      <c r="A212">
        <v>424551</v>
      </c>
      <c r="B212" t="s">
        <v>1058</v>
      </c>
      <c r="C212" t="s">
        <v>1059</v>
      </c>
      <c r="D212" t="s">
        <v>285</v>
      </c>
      <c r="E212" t="s">
        <v>77</v>
      </c>
      <c r="F212" s="148">
        <v>34335</v>
      </c>
      <c r="I212" t="s">
        <v>157</v>
      </c>
      <c r="N212" s="230"/>
      <c r="Y212" t="s">
        <v>640</v>
      </c>
      <c r="AL212" s="230"/>
      <c r="AM212" s="230"/>
      <c r="AN212" s="230"/>
    </row>
    <row r="213" spans="1:49" customFormat="1" ht="15" x14ac:dyDescent="0.25">
      <c r="A213">
        <v>425594</v>
      </c>
      <c r="B213" t="s">
        <v>1133</v>
      </c>
      <c r="C213" t="s">
        <v>846</v>
      </c>
      <c r="D213" t="s">
        <v>521</v>
      </c>
      <c r="E213" t="s">
        <v>77</v>
      </c>
      <c r="F213" s="148">
        <v>35065</v>
      </c>
      <c r="I213" t="s">
        <v>157</v>
      </c>
      <c r="N213" s="230"/>
      <c r="Y213" t="s">
        <v>640</v>
      </c>
      <c r="AL213" s="230"/>
      <c r="AM213" s="230"/>
      <c r="AN213" s="230"/>
    </row>
    <row r="214" spans="1:49" customFormat="1" ht="15" x14ac:dyDescent="0.25">
      <c r="A214">
        <v>426260</v>
      </c>
      <c r="B214" t="s">
        <v>1217</v>
      </c>
      <c r="C214" t="s">
        <v>243</v>
      </c>
      <c r="D214" t="s">
        <v>1218</v>
      </c>
      <c r="E214" t="s">
        <v>78</v>
      </c>
      <c r="F214" s="148">
        <v>36003</v>
      </c>
      <c r="G214" t="s">
        <v>27</v>
      </c>
      <c r="H214" t="s">
        <v>24</v>
      </c>
      <c r="I214" t="s">
        <v>682</v>
      </c>
      <c r="J214" t="s">
        <v>25</v>
      </c>
      <c r="K214">
        <v>2016</v>
      </c>
      <c r="L214" t="s">
        <v>76</v>
      </c>
      <c r="M214" t="s">
        <v>27</v>
      </c>
      <c r="N214" s="230"/>
      <c r="Y214" t="s">
        <v>640</v>
      </c>
      <c r="AG214" t="s">
        <v>1700</v>
      </c>
      <c r="AI214">
        <v>968540388</v>
      </c>
      <c r="AK214" t="s">
        <v>27</v>
      </c>
      <c r="AL214" s="230"/>
      <c r="AM214" s="230"/>
      <c r="AN214" s="230"/>
      <c r="AP214" t="s">
        <v>639</v>
      </c>
      <c r="AW214">
        <v>1040174383</v>
      </c>
    </row>
    <row r="215" spans="1:49" customFormat="1" ht="15" x14ac:dyDescent="0.25">
      <c r="A215">
        <v>426758</v>
      </c>
      <c r="B215" t="s">
        <v>1297</v>
      </c>
      <c r="C215" t="s">
        <v>711</v>
      </c>
      <c r="D215" t="s">
        <v>1298</v>
      </c>
      <c r="E215" t="s">
        <v>77</v>
      </c>
      <c r="F215" s="148">
        <v>33459</v>
      </c>
      <c r="G215" t="s">
        <v>622</v>
      </c>
      <c r="H215" t="s">
        <v>24</v>
      </c>
      <c r="I215" t="s">
        <v>157</v>
      </c>
      <c r="J215" t="s">
        <v>23</v>
      </c>
      <c r="K215">
        <v>2010</v>
      </c>
      <c r="L215" t="s">
        <v>56</v>
      </c>
      <c r="M215" t="s">
        <v>56</v>
      </c>
      <c r="N215" s="230"/>
      <c r="Y215" t="s">
        <v>640</v>
      </c>
      <c r="AG215" t="s">
        <v>1787</v>
      </c>
      <c r="AI215">
        <v>993775021</v>
      </c>
      <c r="AK215" t="s">
        <v>56</v>
      </c>
      <c r="AL215" s="230"/>
      <c r="AM215" s="230"/>
      <c r="AN215" s="230"/>
      <c r="AW215">
        <v>6010305178</v>
      </c>
    </row>
    <row r="216" spans="1:49" customFormat="1" ht="15" x14ac:dyDescent="0.25">
      <c r="A216">
        <v>426848</v>
      </c>
      <c r="B216" t="s">
        <v>1307</v>
      </c>
      <c r="C216" t="s">
        <v>331</v>
      </c>
      <c r="D216" t="s">
        <v>963</v>
      </c>
      <c r="E216" t="s">
        <v>78</v>
      </c>
      <c r="F216" s="148">
        <v>30234</v>
      </c>
      <c r="G216" t="s">
        <v>27</v>
      </c>
      <c r="H216" t="s">
        <v>24</v>
      </c>
      <c r="I216" t="s">
        <v>157</v>
      </c>
      <c r="J216" t="s">
        <v>25</v>
      </c>
      <c r="K216">
        <v>2000</v>
      </c>
      <c r="L216" t="s">
        <v>39</v>
      </c>
      <c r="M216" t="s">
        <v>27</v>
      </c>
      <c r="N216" s="230"/>
      <c r="Y216" t="s">
        <v>640</v>
      </c>
      <c r="AG216" t="s">
        <v>1700</v>
      </c>
      <c r="AI216">
        <v>992680260</v>
      </c>
      <c r="AK216" t="s">
        <v>27</v>
      </c>
      <c r="AL216" s="230"/>
      <c r="AM216" s="230"/>
      <c r="AN216" s="230"/>
      <c r="AW216">
        <v>1030348396</v>
      </c>
    </row>
    <row r="217" spans="1:49" customFormat="1" ht="15" x14ac:dyDescent="0.25">
      <c r="A217">
        <v>427105</v>
      </c>
      <c r="B217" t="s">
        <v>1339</v>
      </c>
      <c r="C217" t="s">
        <v>255</v>
      </c>
      <c r="D217" t="s">
        <v>395</v>
      </c>
      <c r="E217" t="s">
        <v>78</v>
      </c>
      <c r="F217" s="148">
        <v>0</v>
      </c>
      <c r="H217" t="s">
        <v>24</v>
      </c>
      <c r="I217" t="s">
        <v>682</v>
      </c>
      <c r="J217" t="s">
        <v>23</v>
      </c>
      <c r="K217">
        <v>2014</v>
      </c>
      <c r="L217" t="s">
        <v>39</v>
      </c>
      <c r="N217" s="230"/>
      <c r="Y217" t="s">
        <v>640</v>
      </c>
      <c r="AG217" t="s">
        <v>1700</v>
      </c>
      <c r="AL217" s="230"/>
      <c r="AM217" s="230"/>
      <c r="AN217" s="230"/>
      <c r="AP217" t="s">
        <v>639</v>
      </c>
    </row>
    <row r="218" spans="1:49" customFormat="1" ht="15" x14ac:dyDescent="0.25">
      <c r="A218">
        <v>413175</v>
      </c>
      <c r="B218" t="s">
        <v>712</v>
      </c>
      <c r="C218" t="s">
        <v>255</v>
      </c>
      <c r="D218" t="s">
        <v>336</v>
      </c>
      <c r="E218" t="s">
        <v>77</v>
      </c>
      <c r="F218" s="148">
        <v>31055</v>
      </c>
      <c r="G218" t="s">
        <v>713</v>
      </c>
      <c r="I218" t="s">
        <v>157</v>
      </c>
      <c r="N218" s="230"/>
      <c r="Y218" t="s">
        <v>657</v>
      </c>
      <c r="AL218" s="230"/>
      <c r="AM218" s="230"/>
      <c r="AN218" s="230"/>
    </row>
    <row r="219" spans="1:49" customFormat="1" ht="15" x14ac:dyDescent="0.25">
      <c r="A219">
        <v>417378</v>
      </c>
      <c r="B219" t="s">
        <v>748</v>
      </c>
      <c r="C219" t="s">
        <v>555</v>
      </c>
      <c r="D219" t="s">
        <v>308</v>
      </c>
      <c r="E219" t="s">
        <v>77</v>
      </c>
      <c r="F219" s="148">
        <v>34877</v>
      </c>
      <c r="I219" t="s">
        <v>157</v>
      </c>
      <c r="N219" s="230"/>
      <c r="Y219" t="s">
        <v>657</v>
      </c>
      <c r="AL219" s="230"/>
      <c r="AM219" s="230"/>
      <c r="AN219" s="230"/>
    </row>
    <row r="220" spans="1:49" customFormat="1" ht="15" x14ac:dyDescent="0.25">
      <c r="A220">
        <v>420380</v>
      </c>
      <c r="B220" t="s">
        <v>817</v>
      </c>
      <c r="C220" t="s">
        <v>698</v>
      </c>
      <c r="D220" t="s">
        <v>818</v>
      </c>
      <c r="E220" t="s">
        <v>78</v>
      </c>
      <c r="F220" s="148">
        <v>33253</v>
      </c>
      <c r="I220" t="s">
        <v>157</v>
      </c>
      <c r="N220" s="230"/>
      <c r="Y220" t="s">
        <v>657</v>
      </c>
      <c r="AL220" s="230"/>
      <c r="AM220" s="230"/>
      <c r="AN220" s="230"/>
    </row>
    <row r="221" spans="1:49" customFormat="1" ht="15" x14ac:dyDescent="0.25">
      <c r="A221">
        <v>421125</v>
      </c>
      <c r="B221" t="s">
        <v>838</v>
      </c>
      <c r="C221" t="s">
        <v>351</v>
      </c>
      <c r="D221" t="s">
        <v>585</v>
      </c>
      <c r="E221" t="s">
        <v>78</v>
      </c>
      <c r="F221" s="148">
        <v>35938</v>
      </c>
      <c r="I221" t="s">
        <v>157</v>
      </c>
      <c r="N221" s="230"/>
      <c r="Y221" t="s">
        <v>657</v>
      </c>
      <c r="AL221" s="230"/>
      <c r="AM221" s="230"/>
      <c r="AN221" s="230"/>
    </row>
    <row r="222" spans="1:49" customFormat="1" ht="15" x14ac:dyDescent="0.25">
      <c r="A222">
        <v>421619</v>
      </c>
      <c r="B222" t="s">
        <v>857</v>
      </c>
      <c r="C222" t="s">
        <v>340</v>
      </c>
      <c r="D222" t="s">
        <v>280</v>
      </c>
      <c r="E222" t="s">
        <v>78</v>
      </c>
      <c r="F222" s="148">
        <v>35796</v>
      </c>
      <c r="G222" t="s">
        <v>27</v>
      </c>
      <c r="H222" t="s">
        <v>24</v>
      </c>
      <c r="I222" t="s">
        <v>157</v>
      </c>
      <c r="J222" t="s">
        <v>23</v>
      </c>
      <c r="K222">
        <v>2016</v>
      </c>
      <c r="L222" t="s">
        <v>27</v>
      </c>
      <c r="M222" t="s">
        <v>27</v>
      </c>
      <c r="N222" s="230"/>
      <c r="Y222" t="s">
        <v>657</v>
      </c>
      <c r="AG222" t="s">
        <v>1700</v>
      </c>
      <c r="AI222">
        <v>987017211</v>
      </c>
      <c r="AK222" t="s">
        <v>27</v>
      </c>
      <c r="AL222" s="230"/>
      <c r="AM222" s="230"/>
      <c r="AN222" s="230"/>
      <c r="AW222">
        <v>1040047832</v>
      </c>
    </row>
    <row r="223" spans="1:49" customFormat="1" ht="15" x14ac:dyDescent="0.25">
      <c r="A223">
        <v>422737</v>
      </c>
      <c r="B223" t="s">
        <v>922</v>
      </c>
      <c r="C223" t="s">
        <v>338</v>
      </c>
      <c r="D223" t="s">
        <v>339</v>
      </c>
      <c r="E223" t="s">
        <v>78</v>
      </c>
      <c r="F223" s="148">
        <v>36226</v>
      </c>
      <c r="G223" t="s">
        <v>27</v>
      </c>
      <c r="H223" t="s">
        <v>24</v>
      </c>
      <c r="I223" t="s">
        <v>157</v>
      </c>
      <c r="J223" t="s">
        <v>23</v>
      </c>
      <c r="K223">
        <v>2017</v>
      </c>
      <c r="L223" t="s">
        <v>27</v>
      </c>
      <c r="M223" t="s">
        <v>27</v>
      </c>
      <c r="N223" s="230"/>
      <c r="Y223" t="s">
        <v>657</v>
      </c>
      <c r="AG223" t="s">
        <v>1700</v>
      </c>
      <c r="AI223">
        <v>999196320</v>
      </c>
      <c r="AK223" t="s">
        <v>719</v>
      </c>
      <c r="AL223" s="230"/>
      <c r="AM223" s="230"/>
      <c r="AN223" s="230"/>
      <c r="AW223">
        <v>1010424694</v>
      </c>
    </row>
    <row r="224" spans="1:49" customFormat="1" ht="15" x14ac:dyDescent="0.25">
      <c r="A224">
        <v>422869</v>
      </c>
      <c r="B224" t="s">
        <v>634</v>
      </c>
      <c r="C224" t="s">
        <v>766</v>
      </c>
      <c r="D224" t="s">
        <v>926</v>
      </c>
      <c r="E224" t="s">
        <v>77</v>
      </c>
      <c r="F224" s="148">
        <v>35796</v>
      </c>
      <c r="I224" t="s">
        <v>157</v>
      </c>
      <c r="N224" s="230"/>
      <c r="Y224" t="s">
        <v>657</v>
      </c>
      <c r="AL224" s="230"/>
      <c r="AM224" s="230"/>
      <c r="AN224" s="230"/>
    </row>
    <row r="225" spans="1:49" customFormat="1" ht="15" x14ac:dyDescent="0.25">
      <c r="A225">
        <v>423129</v>
      </c>
      <c r="B225" t="s">
        <v>950</v>
      </c>
      <c r="C225" t="s">
        <v>951</v>
      </c>
      <c r="D225" t="s">
        <v>285</v>
      </c>
      <c r="E225" t="s">
        <v>78</v>
      </c>
      <c r="F225" s="148">
        <v>36161</v>
      </c>
      <c r="I225" t="s">
        <v>157</v>
      </c>
      <c r="N225" s="230"/>
      <c r="Y225" t="s">
        <v>657</v>
      </c>
      <c r="AL225" s="230"/>
      <c r="AM225" s="230"/>
      <c r="AN225" s="230"/>
    </row>
    <row r="226" spans="1:49" customFormat="1" ht="15" x14ac:dyDescent="0.25">
      <c r="A226">
        <v>423154</v>
      </c>
      <c r="B226" t="s">
        <v>1687</v>
      </c>
      <c r="C226" t="s">
        <v>510</v>
      </c>
      <c r="D226" t="s">
        <v>313</v>
      </c>
      <c r="E226" t="s">
        <v>78</v>
      </c>
      <c r="F226" s="148">
        <v>36526</v>
      </c>
      <c r="G226" t="s">
        <v>27</v>
      </c>
      <c r="H226" t="s">
        <v>24</v>
      </c>
      <c r="I226" t="s">
        <v>157</v>
      </c>
      <c r="J226" t="s">
        <v>23</v>
      </c>
      <c r="K226">
        <v>2017</v>
      </c>
      <c r="L226" t="s">
        <v>27</v>
      </c>
      <c r="M226" t="s">
        <v>59</v>
      </c>
      <c r="N226" s="230"/>
      <c r="Y226" t="s">
        <v>657</v>
      </c>
      <c r="AG226" t="s">
        <v>1700</v>
      </c>
      <c r="AI226">
        <v>980182597</v>
      </c>
      <c r="AK226" t="s">
        <v>1721</v>
      </c>
      <c r="AL226" s="230"/>
      <c r="AM226" s="230"/>
      <c r="AN226" s="230"/>
      <c r="AW226">
        <v>7010201882</v>
      </c>
    </row>
    <row r="227" spans="1:49" customFormat="1" ht="15" x14ac:dyDescent="0.25">
      <c r="A227">
        <v>423171</v>
      </c>
      <c r="B227" t="s">
        <v>954</v>
      </c>
      <c r="C227" t="s">
        <v>425</v>
      </c>
      <c r="D227" t="s">
        <v>469</v>
      </c>
      <c r="E227" t="s">
        <v>78</v>
      </c>
      <c r="F227" s="148">
        <v>35560</v>
      </c>
      <c r="G227" t="s">
        <v>27</v>
      </c>
      <c r="H227" t="s">
        <v>24</v>
      </c>
      <c r="I227" t="s">
        <v>157</v>
      </c>
      <c r="J227" t="s">
        <v>23</v>
      </c>
      <c r="K227">
        <v>2017</v>
      </c>
      <c r="L227" t="s">
        <v>27</v>
      </c>
      <c r="M227" t="s">
        <v>39</v>
      </c>
      <c r="N227" s="230"/>
      <c r="Y227" t="s">
        <v>657</v>
      </c>
      <c r="AG227" t="s">
        <v>1700</v>
      </c>
      <c r="AI227">
        <v>991668959</v>
      </c>
      <c r="AK227" t="s">
        <v>27</v>
      </c>
      <c r="AL227" s="230"/>
      <c r="AM227" s="230"/>
      <c r="AN227" s="230"/>
      <c r="AP227" t="s">
        <v>639</v>
      </c>
      <c r="AW227">
        <v>3180033784</v>
      </c>
    </row>
    <row r="228" spans="1:49" customFormat="1" ht="15" x14ac:dyDescent="0.25">
      <c r="A228">
        <v>423375</v>
      </c>
      <c r="B228" t="s">
        <v>966</v>
      </c>
      <c r="C228" t="s">
        <v>868</v>
      </c>
      <c r="D228" t="s">
        <v>519</v>
      </c>
      <c r="E228" t="s">
        <v>78</v>
      </c>
      <c r="F228" s="148">
        <v>35945</v>
      </c>
      <c r="G228" t="s">
        <v>27</v>
      </c>
      <c r="H228" t="s">
        <v>24</v>
      </c>
      <c r="I228" t="s">
        <v>157</v>
      </c>
      <c r="J228" t="s">
        <v>23</v>
      </c>
      <c r="K228">
        <v>2017</v>
      </c>
      <c r="L228" t="s">
        <v>27</v>
      </c>
      <c r="N228" s="230"/>
      <c r="Y228" t="s">
        <v>657</v>
      </c>
      <c r="AG228" t="s">
        <v>1700</v>
      </c>
      <c r="AL228" s="230"/>
      <c r="AM228" s="230"/>
      <c r="AN228" s="230"/>
      <c r="AP228" t="s">
        <v>639</v>
      </c>
    </row>
    <row r="229" spans="1:49" customFormat="1" ht="15" x14ac:dyDescent="0.25">
      <c r="A229">
        <v>423453</v>
      </c>
      <c r="B229" t="s">
        <v>983</v>
      </c>
      <c r="C229" t="s">
        <v>316</v>
      </c>
      <c r="D229" t="s">
        <v>792</v>
      </c>
      <c r="E229" t="s">
        <v>78</v>
      </c>
      <c r="F229" s="148">
        <v>30711</v>
      </c>
      <c r="G229" t="s">
        <v>984</v>
      </c>
      <c r="H229" t="s">
        <v>24</v>
      </c>
      <c r="I229" t="s">
        <v>157</v>
      </c>
      <c r="J229" t="s">
        <v>25</v>
      </c>
      <c r="K229">
        <v>2004</v>
      </c>
      <c r="L229" t="s">
        <v>74</v>
      </c>
      <c r="N229" s="230"/>
      <c r="Y229" t="s">
        <v>657</v>
      </c>
      <c r="AG229" t="s">
        <v>1700</v>
      </c>
      <c r="AL229" s="230"/>
      <c r="AM229" s="230"/>
      <c r="AN229" s="230"/>
      <c r="AP229" t="s">
        <v>639</v>
      </c>
      <c r="AW229">
        <v>13010084580</v>
      </c>
    </row>
    <row r="230" spans="1:49" customFormat="1" ht="15" x14ac:dyDescent="0.25">
      <c r="A230">
        <v>423713</v>
      </c>
      <c r="B230" t="s">
        <v>994</v>
      </c>
      <c r="C230" t="s">
        <v>995</v>
      </c>
      <c r="D230" t="s">
        <v>327</v>
      </c>
      <c r="E230" t="s">
        <v>77</v>
      </c>
      <c r="F230" s="148">
        <v>36526</v>
      </c>
      <c r="G230" t="s">
        <v>27</v>
      </c>
      <c r="H230" t="s">
        <v>24</v>
      </c>
      <c r="I230" t="s">
        <v>157</v>
      </c>
      <c r="J230" t="s">
        <v>25</v>
      </c>
      <c r="K230">
        <v>2017</v>
      </c>
      <c r="L230" t="s">
        <v>76</v>
      </c>
      <c r="M230" t="s">
        <v>27</v>
      </c>
      <c r="N230" s="230"/>
      <c r="Y230" t="s">
        <v>657</v>
      </c>
      <c r="AG230" t="s">
        <v>1712</v>
      </c>
      <c r="AI230">
        <v>959377959</v>
      </c>
      <c r="AK230" t="s">
        <v>1763</v>
      </c>
      <c r="AL230" s="230"/>
      <c r="AM230" s="230"/>
      <c r="AN230" s="230"/>
      <c r="AW230">
        <v>1040373854</v>
      </c>
    </row>
    <row r="231" spans="1:49" customFormat="1" ht="15" x14ac:dyDescent="0.25">
      <c r="A231">
        <v>423790</v>
      </c>
      <c r="B231" t="s">
        <v>1002</v>
      </c>
      <c r="C231" t="s">
        <v>882</v>
      </c>
      <c r="D231" t="s">
        <v>354</v>
      </c>
      <c r="E231" t="s">
        <v>77</v>
      </c>
      <c r="F231" s="148">
        <v>35825</v>
      </c>
      <c r="I231" t="s">
        <v>157</v>
      </c>
      <c r="N231" s="230"/>
      <c r="Y231" t="s">
        <v>657</v>
      </c>
      <c r="AL231" s="230"/>
      <c r="AM231" s="230"/>
      <c r="AN231" s="230"/>
      <c r="AP231" t="s">
        <v>639</v>
      </c>
    </row>
    <row r="232" spans="1:49" customFormat="1" ht="15" x14ac:dyDescent="0.25">
      <c r="A232">
        <v>423896</v>
      </c>
      <c r="B232" t="s">
        <v>1005</v>
      </c>
      <c r="C232" t="s">
        <v>342</v>
      </c>
      <c r="D232" t="s">
        <v>373</v>
      </c>
      <c r="E232" t="s">
        <v>78</v>
      </c>
      <c r="F232" s="148">
        <v>36288</v>
      </c>
      <c r="I232" t="s">
        <v>157</v>
      </c>
      <c r="N232" s="230"/>
      <c r="Y232" t="s">
        <v>657</v>
      </c>
      <c r="AL232" s="230"/>
      <c r="AM232" s="230"/>
      <c r="AN232" s="230"/>
      <c r="AP232" t="s">
        <v>639</v>
      </c>
    </row>
    <row r="233" spans="1:49" customFormat="1" ht="15" x14ac:dyDescent="0.25">
      <c r="A233">
        <v>423976</v>
      </c>
      <c r="B233" t="s">
        <v>1013</v>
      </c>
      <c r="C233" t="s">
        <v>603</v>
      </c>
      <c r="D233" t="s">
        <v>1014</v>
      </c>
      <c r="E233" t="s">
        <v>77</v>
      </c>
      <c r="F233" s="148">
        <v>36251</v>
      </c>
      <c r="G233" t="s">
        <v>27</v>
      </c>
      <c r="H233" t="s">
        <v>24</v>
      </c>
      <c r="I233" t="s">
        <v>157</v>
      </c>
      <c r="J233" t="s">
        <v>25</v>
      </c>
      <c r="K233">
        <v>2017</v>
      </c>
      <c r="L233" t="s">
        <v>39</v>
      </c>
      <c r="M233" t="s">
        <v>39</v>
      </c>
      <c r="N233" s="230"/>
      <c r="Y233" t="s">
        <v>657</v>
      </c>
      <c r="AI233">
        <v>960670018</v>
      </c>
      <c r="AL233" s="230"/>
      <c r="AM233" s="230"/>
      <c r="AN233" s="230"/>
      <c r="AP233" t="s">
        <v>639</v>
      </c>
      <c r="AW233">
        <v>3080099328</v>
      </c>
    </row>
    <row r="234" spans="1:49" customFormat="1" ht="15" x14ac:dyDescent="0.25">
      <c r="A234">
        <v>424209</v>
      </c>
      <c r="B234" t="s">
        <v>1028</v>
      </c>
      <c r="C234" t="s">
        <v>375</v>
      </c>
      <c r="D234" t="s">
        <v>262</v>
      </c>
      <c r="E234" t="s">
        <v>78</v>
      </c>
      <c r="F234" s="148">
        <v>34178</v>
      </c>
      <c r="G234" t="s">
        <v>420</v>
      </c>
      <c r="H234" t="s">
        <v>24</v>
      </c>
      <c r="I234" t="s">
        <v>157</v>
      </c>
      <c r="J234" t="s">
        <v>23</v>
      </c>
      <c r="K234">
        <v>2013</v>
      </c>
      <c r="L234" t="s">
        <v>27</v>
      </c>
      <c r="N234" s="230"/>
      <c r="Y234" t="s">
        <v>657</v>
      </c>
      <c r="AG234" t="s">
        <v>1700</v>
      </c>
      <c r="AL234" s="230"/>
      <c r="AM234" s="230"/>
      <c r="AN234" s="230"/>
    </row>
    <row r="235" spans="1:49" customFormat="1" ht="15" x14ac:dyDescent="0.25">
      <c r="A235">
        <v>424238</v>
      </c>
      <c r="B235" t="s">
        <v>1031</v>
      </c>
      <c r="C235" t="s">
        <v>269</v>
      </c>
      <c r="D235" t="s">
        <v>1032</v>
      </c>
      <c r="E235" t="s">
        <v>78</v>
      </c>
      <c r="F235" s="148">
        <v>30266</v>
      </c>
      <c r="G235" t="s">
        <v>374</v>
      </c>
      <c r="H235" t="s">
        <v>28</v>
      </c>
      <c r="I235" t="s">
        <v>157</v>
      </c>
      <c r="J235" t="s">
        <v>25</v>
      </c>
      <c r="K235">
        <v>2000</v>
      </c>
      <c r="L235" t="s">
        <v>39</v>
      </c>
      <c r="M235" t="s">
        <v>624</v>
      </c>
      <c r="N235" s="230"/>
      <c r="Y235" t="s">
        <v>657</v>
      </c>
      <c r="AG235" t="s">
        <v>1700</v>
      </c>
      <c r="AI235">
        <v>992584886</v>
      </c>
      <c r="AK235" t="s">
        <v>242</v>
      </c>
      <c r="AL235" s="230"/>
      <c r="AM235" s="230"/>
      <c r="AN235" s="230"/>
      <c r="AP235" t="s">
        <v>639</v>
      </c>
    </row>
    <row r="236" spans="1:49" customFormat="1" ht="15" x14ac:dyDescent="0.25">
      <c r="A236">
        <v>424716</v>
      </c>
      <c r="B236" t="s">
        <v>1074</v>
      </c>
      <c r="C236" t="s">
        <v>525</v>
      </c>
      <c r="D236" t="s">
        <v>1075</v>
      </c>
      <c r="E236" t="s">
        <v>78</v>
      </c>
      <c r="F236" s="148">
        <v>34335</v>
      </c>
      <c r="G236" t="s">
        <v>46</v>
      </c>
      <c r="H236" t="s">
        <v>24</v>
      </c>
      <c r="I236" t="s">
        <v>157</v>
      </c>
      <c r="J236" t="s">
        <v>23</v>
      </c>
      <c r="K236">
        <v>2016</v>
      </c>
      <c r="L236" t="s">
        <v>39</v>
      </c>
      <c r="M236" t="s">
        <v>46</v>
      </c>
      <c r="N236" s="230"/>
      <c r="Y236" t="s">
        <v>657</v>
      </c>
      <c r="AG236" t="s">
        <v>1700</v>
      </c>
      <c r="AI236">
        <v>954204137</v>
      </c>
      <c r="AK236" t="s">
        <v>27</v>
      </c>
      <c r="AL236" s="230"/>
      <c r="AM236" s="230"/>
      <c r="AN236" s="230"/>
      <c r="AW236">
        <v>4010535058</v>
      </c>
    </row>
    <row r="237" spans="1:49" customFormat="1" ht="15" x14ac:dyDescent="0.25">
      <c r="A237">
        <v>424757</v>
      </c>
      <c r="B237" t="s">
        <v>1689</v>
      </c>
      <c r="C237" t="s">
        <v>600</v>
      </c>
      <c r="D237" t="s">
        <v>767</v>
      </c>
      <c r="E237" t="s">
        <v>78</v>
      </c>
      <c r="F237" s="148">
        <v>33810</v>
      </c>
      <c r="G237" t="s">
        <v>27</v>
      </c>
      <c r="H237" t="s">
        <v>24</v>
      </c>
      <c r="I237" t="s">
        <v>157</v>
      </c>
      <c r="J237" t="s">
        <v>25</v>
      </c>
      <c r="K237">
        <v>2012</v>
      </c>
      <c r="L237" t="s">
        <v>27</v>
      </c>
      <c r="M237" t="s">
        <v>49</v>
      </c>
      <c r="N237" s="230"/>
      <c r="Y237" t="s">
        <v>657</v>
      </c>
      <c r="AG237" t="s">
        <v>1700</v>
      </c>
      <c r="AI237">
        <v>987783195</v>
      </c>
      <c r="AK237" t="s">
        <v>1770</v>
      </c>
      <c r="AL237" s="230"/>
      <c r="AM237" s="230"/>
      <c r="AN237" s="230"/>
      <c r="AW237">
        <v>5170020624</v>
      </c>
    </row>
    <row r="238" spans="1:49" customFormat="1" ht="15" x14ac:dyDescent="0.25">
      <c r="A238">
        <v>424820</v>
      </c>
      <c r="B238" t="s">
        <v>1085</v>
      </c>
      <c r="C238" t="s">
        <v>359</v>
      </c>
      <c r="D238" t="s">
        <v>295</v>
      </c>
      <c r="E238" t="s">
        <v>78</v>
      </c>
      <c r="F238" s="148">
        <v>35796</v>
      </c>
      <c r="G238" t="s">
        <v>27</v>
      </c>
      <c r="H238" t="s">
        <v>24</v>
      </c>
      <c r="I238" t="s">
        <v>157</v>
      </c>
      <c r="J238" t="s">
        <v>25</v>
      </c>
      <c r="K238">
        <v>2015</v>
      </c>
      <c r="L238" t="s">
        <v>27</v>
      </c>
      <c r="M238" t="s">
        <v>56</v>
      </c>
      <c r="N238" s="230"/>
      <c r="Y238" t="s">
        <v>657</v>
      </c>
      <c r="AG238" t="s">
        <v>1700</v>
      </c>
      <c r="AI238">
        <v>935371011</v>
      </c>
      <c r="AK238" t="s">
        <v>27</v>
      </c>
      <c r="AL238" s="230"/>
      <c r="AM238" s="230"/>
      <c r="AN238" s="230"/>
      <c r="AW238">
        <v>6110066478</v>
      </c>
    </row>
    <row r="239" spans="1:49" customFormat="1" ht="15" x14ac:dyDescent="0.25">
      <c r="A239">
        <v>424978</v>
      </c>
      <c r="B239" t="s">
        <v>1091</v>
      </c>
      <c r="C239" t="s">
        <v>240</v>
      </c>
      <c r="D239" t="s">
        <v>257</v>
      </c>
      <c r="E239" t="s">
        <v>78</v>
      </c>
      <c r="F239" s="148">
        <v>34869</v>
      </c>
      <c r="G239" t="s">
        <v>1044</v>
      </c>
      <c r="H239" t="s">
        <v>24</v>
      </c>
      <c r="I239" t="s">
        <v>157</v>
      </c>
      <c r="J239" t="s">
        <v>25</v>
      </c>
      <c r="K239">
        <v>2013</v>
      </c>
      <c r="L239" t="s">
        <v>39</v>
      </c>
      <c r="M239" t="s">
        <v>39</v>
      </c>
      <c r="N239" s="230"/>
      <c r="Y239" t="s">
        <v>657</v>
      </c>
      <c r="AG239" t="s">
        <v>1700</v>
      </c>
      <c r="AL239" s="230"/>
      <c r="AM239" s="230"/>
      <c r="AN239" s="230"/>
      <c r="AW239">
        <v>3010153657</v>
      </c>
    </row>
    <row r="240" spans="1:49" customFormat="1" ht="15" x14ac:dyDescent="0.25">
      <c r="A240">
        <v>425201</v>
      </c>
      <c r="B240" t="s">
        <v>1103</v>
      </c>
      <c r="C240" t="s">
        <v>255</v>
      </c>
      <c r="D240" t="s">
        <v>344</v>
      </c>
      <c r="E240" t="s">
        <v>78</v>
      </c>
      <c r="F240" s="148">
        <v>35974</v>
      </c>
      <c r="G240" t="s">
        <v>27</v>
      </c>
      <c r="H240" t="s">
        <v>24</v>
      </c>
      <c r="I240" t="s">
        <v>157</v>
      </c>
      <c r="J240" t="s">
        <v>25</v>
      </c>
      <c r="K240">
        <v>2016</v>
      </c>
      <c r="L240" t="s">
        <v>39</v>
      </c>
      <c r="N240" s="230"/>
      <c r="Y240" t="s">
        <v>657</v>
      </c>
      <c r="AG240" t="s">
        <v>1700</v>
      </c>
      <c r="AI240">
        <v>988706176</v>
      </c>
      <c r="AK240" t="s">
        <v>27</v>
      </c>
      <c r="AL240" s="230"/>
      <c r="AM240" s="230"/>
      <c r="AN240" s="230"/>
      <c r="AP240" t="s">
        <v>639</v>
      </c>
      <c r="AW240">
        <v>14040107392</v>
      </c>
    </row>
    <row r="241" spans="1:49" customFormat="1" ht="15" x14ac:dyDescent="0.25">
      <c r="A241">
        <v>425577</v>
      </c>
      <c r="B241" t="s">
        <v>1128</v>
      </c>
      <c r="C241" t="s">
        <v>316</v>
      </c>
      <c r="D241" t="s">
        <v>544</v>
      </c>
      <c r="E241" t="s">
        <v>78</v>
      </c>
      <c r="F241" s="148">
        <v>34366</v>
      </c>
      <c r="I241" t="s">
        <v>157</v>
      </c>
      <c r="N241" s="230"/>
      <c r="Y241" t="s">
        <v>657</v>
      </c>
      <c r="AL241" s="230"/>
      <c r="AM241" s="230"/>
      <c r="AN241" s="230"/>
    </row>
    <row r="242" spans="1:49" customFormat="1" ht="15" x14ac:dyDescent="0.25">
      <c r="A242">
        <v>427098</v>
      </c>
      <c r="B242" t="s">
        <v>1337</v>
      </c>
      <c r="C242" t="s">
        <v>243</v>
      </c>
      <c r="D242" t="s">
        <v>349</v>
      </c>
      <c r="E242" t="s">
        <v>78</v>
      </c>
      <c r="F242" s="148">
        <v>29265</v>
      </c>
      <c r="G242" t="s">
        <v>27</v>
      </c>
      <c r="H242" t="s">
        <v>24</v>
      </c>
      <c r="I242" t="s">
        <v>157</v>
      </c>
      <c r="J242" t="s">
        <v>25</v>
      </c>
      <c r="K242">
        <v>1998</v>
      </c>
      <c r="L242" t="s">
        <v>27</v>
      </c>
      <c r="M242" t="s">
        <v>27</v>
      </c>
      <c r="N242" s="230"/>
      <c r="Y242" t="s">
        <v>657</v>
      </c>
      <c r="AG242" t="s">
        <v>1700</v>
      </c>
      <c r="AI242">
        <v>988861429</v>
      </c>
      <c r="AK242" t="s">
        <v>27</v>
      </c>
      <c r="AL242" s="230"/>
      <c r="AM242" s="230"/>
      <c r="AN242" s="230"/>
      <c r="AW242">
        <v>1030223580</v>
      </c>
    </row>
    <row r="243" spans="1:49" customFormat="1" ht="15" x14ac:dyDescent="0.25">
      <c r="A243">
        <v>418284</v>
      </c>
      <c r="B243" t="s">
        <v>759</v>
      </c>
      <c r="C243" t="s">
        <v>299</v>
      </c>
      <c r="D243" t="s">
        <v>257</v>
      </c>
      <c r="E243" t="s">
        <v>77</v>
      </c>
      <c r="F243" s="148">
        <v>34700</v>
      </c>
      <c r="I243" t="s">
        <v>157</v>
      </c>
      <c r="N243" s="230"/>
      <c r="Y243" t="s">
        <v>1693</v>
      </c>
      <c r="AL243" s="230"/>
      <c r="AM243" s="230"/>
      <c r="AN243" s="230"/>
      <c r="AP243" t="s">
        <v>639</v>
      </c>
    </row>
    <row r="244" spans="1:49" customFormat="1" ht="15" x14ac:dyDescent="0.25">
      <c r="A244">
        <v>418772</v>
      </c>
      <c r="B244" t="s">
        <v>765</v>
      </c>
      <c r="C244" t="s">
        <v>318</v>
      </c>
      <c r="D244" t="s">
        <v>522</v>
      </c>
      <c r="E244" t="s">
        <v>77</v>
      </c>
      <c r="F244" s="148">
        <v>32315</v>
      </c>
      <c r="G244" t="s">
        <v>27</v>
      </c>
      <c r="H244" t="s">
        <v>24</v>
      </c>
      <c r="I244" t="s">
        <v>157</v>
      </c>
      <c r="J244" t="s">
        <v>25</v>
      </c>
      <c r="K244">
        <v>2009</v>
      </c>
      <c r="L244" t="s">
        <v>27</v>
      </c>
      <c r="N244" s="230"/>
      <c r="Y244" t="s">
        <v>1693</v>
      </c>
      <c r="AG244" t="s">
        <v>1143</v>
      </c>
      <c r="AI244">
        <v>935203543</v>
      </c>
      <c r="AK244" t="s">
        <v>507</v>
      </c>
      <c r="AL244" s="230"/>
      <c r="AM244" s="230"/>
      <c r="AN244" s="230"/>
      <c r="AP244" t="s">
        <v>639</v>
      </c>
      <c r="AW244">
        <v>1040064737</v>
      </c>
    </row>
    <row r="245" spans="1:49" customFormat="1" ht="15" x14ac:dyDescent="0.25">
      <c r="A245">
        <v>419631</v>
      </c>
      <c r="B245" t="s">
        <v>782</v>
      </c>
      <c r="C245" t="s">
        <v>783</v>
      </c>
      <c r="D245" t="s">
        <v>784</v>
      </c>
      <c r="E245" t="s">
        <v>78</v>
      </c>
      <c r="F245" s="148">
        <v>35803</v>
      </c>
      <c r="G245" t="s">
        <v>27</v>
      </c>
      <c r="H245" t="s">
        <v>24</v>
      </c>
      <c r="I245" t="s">
        <v>682</v>
      </c>
      <c r="J245" t="s">
        <v>23</v>
      </c>
      <c r="K245">
        <v>2015</v>
      </c>
      <c r="L245" t="s">
        <v>39</v>
      </c>
      <c r="M245" t="s">
        <v>64</v>
      </c>
      <c r="N245" s="230"/>
      <c r="Y245" t="s">
        <v>1693</v>
      </c>
      <c r="AG245" t="s">
        <v>1700</v>
      </c>
      <c r="AI245">
        <v>969193808</v>
      </c>
      <c r="AK245" t="s">
        <v>1742</v>
      </c>
      <c r="AL245" s="230"/>
      <c r="AM245" s="230"/>
      <c r="AN245" s="230"/>
      <c r="AW245">
        <v>8130058753</v>
      </c>
    </row>
    <row r="246" spans="1:49" customFormat="1" ht="15" x14ac:dyDescent="0.25">
      <c r="A246">
        <v>420699</v>
      </c>
      <c r="B246" t="s">
        <v>827</v>
      </c>
      <c r="C246" t="s">
        <v>685</v>
      </c>
      <c r="D246" t="s">
        <v>561</v>
      </c>
      <c r="E246" t="s">
        <v>77</v>
      </c>
      <c r="F246" s="148">
        <v>36264</v>
      </c>
      <c r="G246" t="s">
        <v>246</v>
      </c>
      <c r="H246" t="s">
        <v>24</v>
      </c>
      <c r="I246" t="s">
        <v>157</v>
      </c>
      <c r="J246" t="s">
        <v>23</v>
      </c>
      <c r="K246">
        <v>2016</v>
      </c>
      <c r="L246" t="s">
        <v>27</v>
      </c>
      <c r="N246" s="230"/>
      <c r="Y246" t="s">
        <v>1693</v>
      </c>
      <c r="AL246" s="230"/>
      <c r="AM246" s="230"/>
      <c r="AN246" s="230"/>
    </row>
    <row r="247" spans="1:49" customFormat="1" ht="15" x14ac:dyDescent="0.25">
      <c r="A247">
        <v>420792</v>
      </c>
      <c r="B247" t="s">
        <v>830</v>
      </c>
      <c r="C247" t="s">
        <v>831</v>
      </c>
      <c r="D247" t="s">
        <v>387</v>
      </c>
      <c r="E247" t="s">
        <v>78</v>
      </c>
      <c r="F247" s="148">
        <v>35479</v>
      </c>
      <c r="G247" t="s">
        <v>27</v>
      </c>
      <c r="H247" t="s">
        <v>24</v>
      </c>
      <c r="I247" t="s">
        <v>157</v>
      </c>
      <c r="J247" t="s">
        <v>23</v>
      </c>
      <c r="K247">
        <v>2016</v>
      </c>
      <c r="L247" t="s">
        <v>27</v>
      </c>
      <c r="M247" t="s">
        <v>27</v>
      </c>
      <c r="N247" s="230"/>
      <c r="Y247" t="s">
        <v>1693</v>
      </c>
      <c r="AG247" t="s">
        <v>1700</v>
      </c>
      <c r="AL247" s="230"/>
      <c r="AM247" s="230"/>
      <c r="AN247" s="230"/>
      <c r="AW247">
        <v>1010282420</v>
      </c>
    </row>
    <row r="248" spans="1:49" customFormat="1" ht="15" x14ac:dyDescent="0.25">
      <c r="A248">
        <v>421288</v>
      </c>
      <c r="B248" t="s">
        <v>844</v>
      </c>
      <c r="C248" t="s">
        <v>452</v>
      </c>
      <c r="D248" t="s">
        <v>694</v>
      </c>
      <c r="E248" t="s">
        <v>77</v>
      </c>
      <c r="F248" s="148">
        <v>36161</v>
      </c>
      <c r="I248" t="s">
        <v>157</v>
      </c>
      <c r="N248" s="230"/>
      <c r="Y248" t="s">
        <v>1693</v>
      </c>
      <c r="AL248" s="230"/>
      <c r="AM248" s="230"/>
      <c r="AN248" s="230"/>
      <c r="AP248" t="s">
        <v>639</v>
      </c>
    </row>
    <row r="249" spans="1:49" customFormat="1" ht="15" x14ac:dyDescent="0.25">
      <c r="A249">
        <v>421803</v>
      </c>
      <c r="B249" t="s">
        <v>863</v>
      </c>
      <c r="C249" t="s">
        <v>864</v>
      </c>
      <c r="D249" t="s">
        <v>865</v>
      </c>
      <c r="E249" t="s">
        <v>78</v>
      </c>
      <c r="F249" s="148">
        <v>33444</v>
      </c>
      <c r="G249" t="s">
        <v>866</v>
      </c>
      <c r="H249" t="s">
        <v>24</v>
      </c>
      <c r="I249" t="s">
        <v>157</v>
      </c>
      <c r="J249" t="s">
        <v>23</v>
      </c>
      <c r="K249">
        <v>2009</v>
      </c>
      <c r="L249" t="s">
        <v>74</v>
      </c>
      <c r="N249" s="230"/>
      <c r="Y249" t="s">
        <v>1693</v>
      </c>
      <c r="AG249" t="s">
        <v>1700</v>
      </c>
      <c r="AI249">
        <v>935809328</v>
      </c>
      <c r="AK249" t="s">
        <v>74</v>
      </c>
      <c r="AL249" s="230"/>
      <c r="AM249" s="230"/>
      <c r="AN249" s="230"/>
      <c r="AQ249" t="s">
        <v>638</v>
      </c>
      <c r="AW249">
        <v>13100024386</v>
      </c>
    </row>
    <row r="250" spans="1:49" customFormat="1" ht="15" x14ac:dyDescent="0.25">
      <c r="A250">
        <v>422214</v>
      </c>
      <c r="B250" t="s">
        <v>888</v>
      </c>
      <c r="C250" t="s">
        <v>243</v>
      </c>
      <c r="D250" t="s">
        <v>889</v>
      </c>
      <c r="E250" t="s">
        <v>77</v>
      </c>
      <c r="F250" s="148">
        <v>36055</v>
      </c>
      <c r="G250" t="s">
        <v>27</v>
      </c>
      <c r="H250" t="s">
        <v>24</v>
      </c>
      <c r="I250" t="s">
        <v>157</v>
      </c>
      <c r="J250" t="s">
        <v>25</v>
      </c>
      <c r="K250">
        <v>2016</v>
      </c>
      <c r="L250" t="s">
        <v>27</v>
      </c>
      <c r="M250" t="s">
        <v>27</v>
      </c>
      <c r="N250" s="230"/>
      <c r="Y250" t="s">
        <v>1693</v>
      </c>
      <c r="AG250" t="s">
        <v>1752</v>
      </c>
      <c r="AI250">
        <v>991020682</v>
      </c>
      <c r="AK250" t="s">
        <v>1753</v>
      </c>
      <c r="AL250" s="230"/>
      <c r="AM250" s="230"/>
      <c r="AN250" s="230"/>
      <c r="AW250">
        <v>1030437737</v>
      </c>
    </row>
    <row r="251" spans="1:49" customFormat="1" ht="15" x14ac:dyDescent="0.25">
      <c r="A251">
        <v>422443</v>
      </c>
      <c r="B251" t="s">
        <v>901</v>
      </c>
      <c r="C251" t="s">
        <v>480</v>
      </c>
      <c r="D251" t="s">
        <v>521</v>
      </c>
      <c r="E251" t="s">
        <v>77</v>
      </c>
      <c r="F251" s="148">
        <v>33143</v>
      </c>
      <c r="I251" t="s">
        <v>157</v>
      </c>
      <c r="N251" s="230"/>
      <c r="Y251" t="s">
        <v>1693</v>
      </c>
      <c r="AL251" s="230"/>
      <c r="AM251" s="230"/>
      <c r="AN251" s="230"/>
      <c r="AP251" t="s">
        <v>639</v>
      </c>
    </row>
    <row r="252" spans="1:49" customFormat="1" ht="15" x14ac:dyDescent="0.25">
      <c r="A252">
        <v>423946</v>
      </c>
      <c r="B252" t="s">
        <v>1008</v>
      </c>
      <c r="C252" t="s">
        <v>534</v>
      </c>
      <c r="D252" t="s">
        <v>262</v>
      </c>
      <c r="E252" t="s">
        <v>77</v>
      </c>
      <c r="F252" s="148">
        <v>36043</v>
      </c>
      <c r="G252" t="s">
        <v>254</v>
      </c>
      <c r="H252" t="s">
        <v>24</v>
      </c>
      <c r="I252" t="s">
        <v>157</v>
      </c>
      <c r="J252" t="s">
        <v>23</v>
      </c>
      <c r="K252">
        <v>2017</v>
      </c>
      <c r="L252" t="s">
        <v>39</v>
      </c>
      <c r="M252" t="s">
        <v>39</v>
      </c>
      <c r="N252" s="230"/>
      <c r="Y252" t="s">
        <v>1693</v>
      </c>
      <c r="AG252" t="s">
        <v>386</v>
      </c>
      <c r="AI252">
        <v>984051602</v>
      </c>
      <c r="AK252" t="s">
        <v>27</v>
      </c>
      <c r="AL252" s="230"/>
      <c r="AM252" s="230"/>
      <c r="AN252" s="230"/>
      <c r="AW252">
        <v>3170000450</v>
      </c>
    </row>
    <row r="253" spans="1:49" customFormat="1" ht="15" x14ac:dyDescent="0.25">
      <c r="A253">
        <v>424186</v>
      </c>
      <c r="B253" t="s">
        <v>1027</v>
      </c>
      <c r="C253" t="s">
        <v>243</v>
      </c>
      <c r="D253" t="s">
        <v>268</v>
      </c>
      <c r="E253" t="s">
        <v>78</v>
      </c>
      <c r="F253" s="148">
        <v>36360</v>
      </c>
      <c r="G253" t="s">
        <v>27</v>
      </c>
      <c r="H253" t="s">
        <v>24</v>
      </c>
      <c r="I253" t="s">
        <v>157</v>
      </c>
      <c r="J253" t="s">
        <v>23</v>
      </c>
      <c r="K253">
        <v>2017</v>
      </c>
      <c r="L253" t="s">
        <v>27</v>
      </c>
      <c r="M253" t="s">
        <v>27</v>
      </c>
      <c r="N253" s="230"/>
      <c r="Y253" t="s">
        <v>1693</v>
      </c>
      <c r="AG253" t="s">
        <v>1700</v>
      </c>
      <c r="AI253">
        <v>988121699</v>
      </c>
      <c r="AL253" s="230"/>
      <c r="AM253" s="230"/>
      <c r="AN253" s="230"/>
      <c r="AW253">
        <v>1040420395</v>
      </c>
    </row>
    <row r="254" spans="1:49" customFormat="1" ht="15" x14ac:dyDescent="0.25">
      <c r="A254">
        <v>424399</v>
      </c>
      <c r="B254" t="s">
        <v>1039</v>
      </c>
      <c r="C254" t="s">
        <v>546</v>
      </c>
      <c r="D254" t="s">
        <v>570</v>
      </c>
      <c r="E254" t="s">
        <v>77</v>
      </c>
      <c r="F254" s="148">
        <v>35650</v>
      </c>
      <c r="G254" t="s">
        <v>39</v>
      </c>
      <c r="H254" t="s">
        <v>24</v>
      </c>
      <c r="I254" t="s">
        <v>157</v>
      </c>
      <c r="J254" t="s">
        <v>23</v>
      </c>
      <c r="K254">
        <v>2016</v>
      </c>
      <c r="L254" t="s">
        <v>39</v>
      </c>
      <c r="M254" t="s">
        <v>59</v>
      </c>
      <c r="N254" s="230"/>
      <c r="Y254" t="s">
        <v>1693</v>
      </c>
      <c r="AL254" s="230"/>
      <c r="AM254" s="230"/>
      <c r="AN254" s="230"/>
      <c r="AP254" t="s">
        <v>639</v>
      </c>
      <c r="AW254">
        <v>7010028090</v>
      </c>
    </row>
    <row r="255" spans="1:49" customFormat="1" ht="15" x14ac:dyDescent="0.25">
      <c r="A255">
        <v>424534</v>
      </c>
      <c r="B255" t="s">
        <v>1057</v>
      </c>
      <c r="C255" t="s">
        <v>361</v>
      </c>
      <c r="D255" t="s">
        <v>306</v>
      </c>
      <c r="E255" t="s">
        <v>78</v>
      </c>
      <c r="F255" s="148">
        <v>35988</v>
      </c>
      <c r="G255" t="s">
        <v>382</v>
      </c>
      <c r="H255" t="s">
        <v>24</v>
      </c>
      <c r="I255" t="s">
        <v>157</v>
      </c>
      <c r="J255" t="s">
        <v>25</v>
      </c>
      <c r="K255">
        <v>2016</v>
      </c>
      <c r="L255" t="s">
        <v>27</v>
      </c>
      <c r="M255" t="s">
        <v>27</v>
      </c>
      <c r="N255" s="230"/>
      <c r="Y255" t="s">
        <v>1693</v>
      </c>
      <c r="AG255" t="s">
        <v>1700</v>
      </c>
      <c r="AI255">
        <v>956459573</v>
      </c>
      <c r="AK255" t="s">
        <v>1768</v>
      </c>
      <c r="AL255" s="230"/>
      <c r="AM255" s="230"/>
      <c r="AN255" s="230"/>
      <c r="AQ255" t="s">
        <v>638</v>
      </c>
      <c r="AW255">
        <v>1010448341</v>
      </c>
    </row>
    <row r="256" spans="1:49" customFormat="1" ht="15" x14ac:dyDescent="0.25">
      <c r="A256">
        <v>426941</v>
      </c>
      <c r="B256" t="s">
        <v>1317</v>
      </c>
      <c r="C256" t="s">
        <v>331</v>
      </c>
      <c r="D256" t="s">
        <v>1272</v>
      </c>
      <c r="E256" t="s">
        <v>78</v>
      </c>
      <c r="F256" s="148">
        <v>35796</v>
      </c>
      <c r="G256" t="s">
        <v>293</v>
      </c>
      <c r="H256" t="s">
        <v>24</v>
      </c>
      <c r="I256" t="s">
        <v>682</v>
      </c>
      <c r="J256" t="s">
        <v>23</v>
      </c>
      <c r="K256">
        <v>2016</v>
      </c>
      <c r="L256" t="s">
        <v>39</v>
      </c>
      <c r="M256" t="s">
        <v>39</v>
      </c>
      <c r="N256" s="230"/>
      <c r="Y256" t="s">
        <v>1693</v>
      </c>
      <c r="AG256" t="s">
        <v>1700</v>
      </c>
      <c r="AI256">
        <v>954840829</v>
      </c>
      <c r="AL256" s="230"/>
      <c r="AM256" s="230"/>
      <c r="AN256" s="230"/>
      <c r="AW256">
        <v>3080047747</v>
      </c>
    </row>
    <row r="257" spans="1:49" customFormat="1" ht="15" x14ac:dyDescent="0.25">
      <c r="A257">
        <v>404482</v>
      </c>
      <c r="B257" t="s">
        <v>1704</v>
      </c>
      <c r="C257" t="s">
        <v>516</v>
      </c>
      <c r="D257" t="s">
        <v>1822</v>
      </c>
      <c r="E257" t="s">
        <v>77</v>
      </c>
      <c r="F257" s="148" t="s">
        <v>639</v>
      </c>
      <c r="G257" t="s">
        <v>639</v>
      </c>
      <c r="I257" t="s">
        <v>157</v>
      </c>
      <c r="M257" s="230"/>
      <c r="N257" s="230"/>
      <c r="AL257" s="230"/>
      <c r="AM257" s="230"/>
      <c r="AN257" s="230"/>
    </row>
    <row r="258" spans="1:49" customFormat="1" ht="15" x14ac:dyDescent="0.25">
      <c r="A258">
        <v>404565</v>
      </c>
      <c r="B258" t="s">
        <v>1705</v>
      </c>
      <c r="C258" t="s">
        <v>832</v>
      </c>
      <c r="D258" t="s">
        <v>1823</v>
      </c>
      <c r="E258" t="s">
        <v>77</v>
      </c>
      <c r="F258" s="148" t="s">
        <v>639</v>
      </c>
      <c r="G258" t="s">
        <v>639</v>
      </c>
      <c r="I258" t="s">
        <v>157</v>
      </c>
      <c r="M258" s="230"/>
      <c r="N258" s="230"/>
      <c r="AL258" s="230"/>
      <c r="AM258" s="230"/>
      <c r="AN258" s="230"/>
    </row>
    <row r="259" spans="1:49" customFormat="1" ht="15" x14ac:dyDescent="0.25">
      <c r="A259">
        <v>405123</v>
      </c>
      <c r="B259" t="s">
        <v>1706</v>
      </c>
      <c r="C259" t="s">
        <v>255</v>
      </c>
      <c r="D259" t="s">
        <v>702</v>
      </c>
      <c r="E259" t="s">
        <v>77</v>
      </c>
      <c r="F259" s="148" t="s">
        <v>639</v>
      </c>
      <c r="G259" t="s">
        <v>639</v>
      </c>
      <c r="I259" t="s">
        <v>157</v>
      </c>
      <c r="M259" s="230"/>
      <c r="N259" s="230"/>
      <c r="AL259" s="230"/>
      <c r="AM259" s="230"/>
      <c r="AN259" s="230"/>
    </row>
    <row r="260" spans="1:49" customFormat="1" ht="15" x14ac:dyDescent="0.25">
      <c r="A260">
        <v>405572</v>
      </c>
      <c r="B260" t="s">
        <v>1707</v>
      </c>
      <c r="C260" t="s">
        <v>572</v>
      </c>
      <c r="D260" t="s">
        <v>1824</v>
      </c>
      <c r="E260" t="s">
        <v>78</v>
      </c>
      <c r="F260" s="148" t="s">
        <v>639</v>
      </c>
      <c r="G260" t="s">
        <v>639</v>
      </c>
      <c r="I260" t="s">
        <v>157</v>
      </c>
      <c r="N260" s="230"/>
      <c r="AL260" s="230"/>
      <c r="AM260" s="230"/>
      <c r="AN260" s="230"/>
    </row>
    <row r="261" spans="1:49" customFormat="1" ht="15" x14ac:dyDescent="0.25">
      <c r="A261">
        <v>407169</v>
      </c>
      <c r="B261" t="s">
        <v>1710</v>
      </c>
      <c r="C261" t="s">
        <v>468</v>
      </c>
      <c r="D261" t="s">
        <v>1825</v>
      </c>
      <c r="E261" t="s">
        <v>77</v>
      </c>
      <c r="F261" s="148" t="s">
        <v>639</v>
      </c>
      <c r="G261" t="s">
        <v>639</v>
      </c>
      <c r="I261" t="s">
        <v>157</v>
      </c>
      <c r="N261" s="230"/>
      <c r="AL261" s="230"/>
      <c r="AM261" s="230"/>
      <c r="AN261" s="230"/>
    </row>
    <row r="262" spans="1:49" customFormat="1" ht="15" x14ac:dyDescent="0.25">
      <c r="A262">
        <v>407235</v>
      </c>
      <c r="B262" t="s">
        <v>1711</v>
      </c>
      <c r="C262" t="s">
        <v>325</v>
      </c>
      <c r="D262" t="s">
        <v>1826</v>
      </c>
      <c r="E262" t="s">
        <v>77</v>
      </c>
      <c r="F262" s="148" t="s">
        <v>639</v>
      </c>
      <c r="G262" t="s">
        <v>639</v>
      </c>
      <c r="I262" t="s">
        <v>157</v>
      </c>
      <c r="N262" s="230"/>
      <c r="O262">
        <v>829</v>
      </c>
      <c r="P262" s="148">
        <v>45742</v>
      </c>
      <c r="Q262">
        <v>70000</v>
      </c>
      <c r="AL262" s="230"/>
      <c r="AM262" s="230"/>
      <c r="AN262" s="230"/>
    </row>
    <row r="263" spans="1:49" customFormat="1" ht="15" x14ac:dyDescent="0.25">
      <c r="A263">
        <v>409739</v>
      </c>
      <c r="B263" t="s">
        <v>1718</v>
      </c>
      <c r="C263" t="s">
        <v>832</v>
      </c>
      <c r="D263" t="s">
        <v>1828</v>
      </c>
      <c r="E263" t="s">
        <v>77</v>
      </c>
      <c r="F263" s="148" t="s">
        <v>639</v>
      </c>
      <c r="G263" t="s">
        <v>639</v>
      </c>
      <c r="I263" t="s">
        <v>157</v>
      </c>
      <c r="N263" s="230"/>
      <c r="AL263" s="230"/>
      <c r="AM263" s="230"/>
      <c r="AN263" s="230"/>
    </row>
    <row r="264" spans="1:49" customFormat="1" ht="15" x14ac:dyDescent="0.25">
      <c r="A264">
        <v>409960</v>
      </c>
      <c r="B264" t="s">
        <v>1720</v>
      </c>
      <c r="C264" t="s">
        <v>243</v>
      </c>
      <c r="D264" t="s">
        <v>1121</v>
      </c>
      <c r="E264" t="s">
        <v>78</v>
      </c>
      <c r="F264" s="148" t="s">
        <v>639</v>
      </c>
      <c r="G264" t="s">
        <v>639</v>
      </c>
      <c r="I264" t="s">
        <v>157</v>
      </c>
      <c r="N264" s="230"/>
      <c r="AL264" s="230"/>
      <c r="AM264" s="230"/>
      <c r="AN264" s="230"/>
    </row>
    <row r="265" spans="1:49" customFormat="1" ht="15" x14ac:dyDescent="0.25">
      <c r="A265">
        <v>411702</v>
      </c>
      <c r="B265" t="s">
        <v>699</v>
      </c>
      <c r="C265" t="s">
        <v>700</v>
      </c>
      <c r="D265" t="s">
        <v>281</v>
      </c>
      <c r="E265" t="s">
        <v>77</v>
      </c>
      <c r="F265" s="148">
        <v>30742</v>
      </c>
      <c r="G265" t="s">
        <v>27</v>
      </c>
      <c r="I265" t="s">
        <v>157</v>
      </c>
      <c r="N265" s="230"/>
      <c r="AL265" s="230"/>
      <c r="AM265" s="230"/>
      <c r="AN265" s="230"/>
    </row>
    <row r="266" spans="1:49" customFormat="1" ht="15" x14ac:dyDescent="0.25">
      <c r="A266">
        <v>411830</v>
      </c>
      <c r="B266" t="s">
        <v>1723</v>
      </c>
      <c r="C266" t="s">
        <v>255</v>
      </c>
      <c r="D266" t="s">
        <v>1820</v>
      </c>
      <c r="E266" t="s">
        <v>77</v>
      </c>
      <c r="F266" s="148" t="s">
        <v>639</v>
      </c>
      <c r="G266" t="s">
        <v>639</v>
      </c>
      <c r="I266" t="s">
        <v>157</v>
      </c>
      <c r="N266" s="230"/>
      <c r="AL266" s="230"/>
      <c r="AM266" s="230"/>
      <c r="AN266" s="230"/>
    </row>
    <row r="267" spans="1:49" customFormat="1" ht="15" x14ac:dyDescent="0.25">
      <c r="A267">
        <v>412635</v>
      </c>
      <c r="B267" t="s">
        <v>1726</v>
      </c>
      <c r="C267" t="s">
        <v>886</v>
      </c>
      <c r="D267" t="s">
        <v>434</v>
      </c>
      <c r="E267" t="s">
        <v>78</v>
      </c>
      <c r="F267" s="148" t="s">
        <v>639</v>
      </c>
      <c r="G267" t="s">
        <v>639</v>
      </c>
      <c r="I267" t="s">
        <v>157</v>
      </c>
      <c r="N267" s="230"/>
      <c r="O267">
        <v>863</v>
      </c>
      <c r="P267" s="148">
        <v>45753</v>
      </c>
      <c r="Q267">
        <v>70000</v>
      </c>
      <c r="AL267" s="230"/>
      <c r="AM267" s="230"/>
      <c r="AN267" s="230"/>
    </row>
    <row r="268" spans="1:49" customFormat="1" ht="15" x14ac:dyDescent="0.25">
      <c r="A268">
        <v>413353</v>
      </c>
      <c r="B268" t="s">
        <v>1728</v>
      </c>
      <c r="C268" t="s">
        <v>525</v>
      </c>
      <c r="D268" t="s">
        <v>329</v>
      </c>
      <c r="E268" t="s">
        <v>77</v>
      </c>
      <c r="F268" s="148" t="s">
        <v>639</v>
      </c>
      <c r="G268" t="s">
        <v>639</v>
      </c>
      <c r="I268" t="s">
        <v>157</v>
      </c>
      <c r="N268" s="230"/>
      <c r="AL268" s="230"/>
      <c r="AM268" s="230"/>
      <c r="AN268" s="230"/>
    </row>
    <row r="269" spans="1:49" customFormat="1" ht="15" x14ac:dyDescent="0.25">
      <c r="A269">
        <v>413598</v>
      </c>
      <c r="B269" t="s">
        <v>1730</v>
      </c>
      <c r="C269" t="s">
        <v>272</v>
      </c>
      <c r="D269" t="s">
        <v>1731</v>
      </c>
      <c r="E269" t="s">
        <v>77</v>
      </c>
      <c r="F269" s="148">
        <v>33239</v>
      </c>
      <c r="G269" t="s">
        <v>1732</v>
      </c>
      <c r="H269" t="s">
        <v>24</v>
      </c>
      <c r="I269" t="s">
        <v>157</v>
      </c>
      <c r="J269" t="s">
        <v>23</v>
      </c>
      <c r="K269">
        <v>2007</v>
      </c>
      <c r="L269" t="s">
        <v>27</v>
      </c>
      <c r="M269" t="s">
        <v>39</v>
      </c>
      <c r="N269" s="230"/>
      <c r="AG269" t="s">
        <v>1732</v>
      </c>
      <c r="AI269">
        <v>934941189</v>
      </c>
      <c r="AK269" t="s">
        <v>1733</v>
      </c>
      <c r="AL269" s="230"/>
      <c r="AM269" s="230"/>
      <c r="AN269" s="230"/>
      <c r="AW269">
        <v>3250093007</v>
      </c>
    </row>
    <row r="270" spans="1:49" customFormat="1" ht="15" x14ac:dyDescent="0.25">
      <c r="A270">
        <v>413830</v>
      </c>
      <c r="B270" t="s">
        <v>1734</v>
      </c>
      <c r="C270" t="s">
        <v>1735</v>
      </c>
      <c r="D270" t="s">
        <v>248</v>
      </c>
      <c r="E270" t="s">
        <v>77</v>
      </c>
      <c r="F270" s="148">
        <v>32168</v>
      </c>
      <c r="G270" t="s">
        <v>27</v>
      </c>
      <c r="H270" t="s">
        <v>24</v>
      </c>
      <c r="I270" t="s">
        <v>157</v>
      </c>
      <c r="J270" t="s">
        <v>23</v>
      </c>
      <c r="K270">
        <v>2003</v>
      </c>
      <c r="L270" t="s">
        <v>27</v>
      </c>
      <c r="M270" t="s">
        <v>27</v>
      </c>
      <c r="N270" s="230"/>
      <c r="AG270" t="s">
        <v>1736</v>
      </c>
      <c r="AI270">
        <v>991710481</v>
      </c>
      <c r="AK270" t="s">
        <v>385</v>
      </c>
      <c r="AL270" s="230"/>
      <c r="AM270" s="230"/>
      <c r="AN270" s="230"/>
      <c r="AW270">
        <v>1010068208</v>
      </c>
    </row>
    <row r="271" spans="1:49" customFormat="1" ht="15" x14ac:dyDescent="0.25">
      <c r="A271">
        <v>417189</v>
      </c>
      <c r="B271" t="s">
        <v>742</v>
      </c>
      <c r="C271" t="s">
        <v>539</v>
      </c>
      <c r="D271" t="s">
        <v>743</v>
      </c>
      <c r="E271" t="s">
        <v>78</v>
      </c>
      <c r="F271" s="148">
        <v>34335</v>
      </c>
      <c r="G271" t="s">
        <v>293</v>
      </c>
      <c r="H271" t="s">
        <v>24</v>
      </c>
      <c r="I271" t="s">
        <v>157</v>
      </c>
      <c r="J271" t="s">
        <v>25</v>
      </c>
      <c r="K271">
        <v>2011</v>
      </c>
      <c r="L271" t="s">
        <v>39</v>
      </c>
      <c r="M271" t="s">
        <v>27</v>
      </c>
      <c r="N271" s="230"/>
      <c r="AG271" t="s">
        <v>1700</v>
      </c>
      <c r="AL271" s="230"/>
      <c r="AM271" s="230"/>
      <c r="AN271" s="230"/>
      <c r="AW271">
        <v>1030070999</v>
      </c>
    </row>
    <row r="272" spans="1:49" customFormat="1" ht="15" x14ac:dyDescent="0.25">
      <c r="A272">
        <v>417936</v>
      </c>
      <c r="B272" t="s">
        <v>750</v>
      </c>
      <c r="C272" t="s">
        <v>751</v>
      </c>
      <c r="D272" t="s">
        <v>362</v>
      </c>
      <c r="E272" t="s">
        <v>78</v>
      </c>
      <c r="F272" s="148">
        <v>32377</v>
      </c>
      <c r="G272" t="s">
        <v>27</v>
      </c>
      <c r="H272" t="s">
        <v>24</v>
      </c>
      <c r="I272" t="s">
        <v>157</v>
      </c>
      <c r="J272" t="s">
        <v>25</v>
      </c>
      <c r="K272">
        <v>2007</v>
      </c>
      <c r="L272" t="s">
        <v>27</v>
      </c>
      <c r="M272" t="s">
        <v>27</v>
      </c>
      <c r="N272" s="230"/>
      <c r="AG272" t="s">
        <v>1700</v>
      </c>
      <c r="AL272" s="230"/>
      <c r="AM272" s="230"/>
      <c r="AN272" s="230"/>
      <c r="AP272" t="s">
        <v>639</v>
      </c>
      <c r="AW272">
        <v>1020005083</v>
      </c>
    </row>
    <row r="273" spans="1:49" customFormat="1" ht="15" x14ac:dyDescent="0.25">
      <c r="A273">
        <v>418227</v>
      </c>
      <c r="B273" t="s">
        <v>758</v>
      </c>
      <c r="C273" t="s">
        <v>359</v>
      </c>
      <c r="D273" t="s">
        <v>393</v>
      </c>
      <c r="E273" t="s">
        <v>78</v>
      </c>
      <c r="F273" s="148">
        <v>33749</v>
      </c>
      <c r="G273" t="s">
        <v>27</v>
      </c>
      <c r="H273" t="s">
        <v>24</v>
      </c>
      <c r="I273" t="s">
        <v>157</v>
      </c>
      <c r="J273" t="s">
        <v>25</v>
      </c>
      <c r="K273">
        <v>2011</v>
      </c>
      <c r="L273" t="s">
        <v>27</v>
      </c>
      <c r="M273" t="s">
        <v>49</v>
      </c>
      <c r="N273" s="230"/>
      <c r="AG273" t="s">
        <v>1700</v>
      </c>
      <c r="AL273" s="230"/>
      <c r="AM273" s="230"/>
      <c r="AN273" s="230"/>
      <c r="AW273">
        <v>5100048886</v>
      </c>
    </row>
    <row r="274" spans="1:49" customFormat="1" ht="15" x14ac:dyDescent="0.25">
      <c r="A274">
        <v>418381</v>
      </c>
      <c r="B274" t="s">
        <v>760</v>
      </c>
      <c r="C274" t="s">
        <v>460</v>
      </c>
      <c r="D274" t="s">
        <v>563</v>
      </c>
      <c r="E274" t="s">
        <v>77</v>
      </c>
      <c r="F274" s="148">
        <v>30550</v>
      </c>
      <c r="G274" t="s">
        <v>761</v>
      </c>
      <c r="H274" t="s">
        <v>24</v>
      </c>
      <c r="I274" t="s">
        <v>157</v>
      </c>
      <c r="J274" t="s">
        <v>25</v>
      </c>
      <c r="K274">
        <v>2003</v>
      </c>
      <c r="L274" t="s">
        <v>74</v>
      </c>
      <c r="N274" s="230"/>
      <c r="O274">
        <v>919</v>
      </c>
      <c r="P274" s="148">
        <v>45757</v>
      </c>
      <c r="Q274">
        <v>70000</v>
      </c>
      <c r="AL274" s="230"/>
      <c r="AM274" s="230"/>
      <c r="AN274" s="230"/>
      <c r="AW274">
        <v>13030005894</v>
      </c>
    </row>
    <row r="275" spans="1:49" customFormat="1" ht="15" x14ac:dyDescent="0.25">
      <c r="A275">
        <v>419419</v>
      </c>
      <c r="B275" t="s">
        <v>776</v>
      </c>
      <c r="C275" t="s">
        <v>777</v>
      </c>
      <c r="D275" t="s">
        <v>319</v>
      </c>
      <c r="E275" t="s">
        <v>77</v>
      </c>
      <c r="F275" s="148">
        <v>31992</v>
      </c>
      <c r="G275" t="s">
        <v>27</v>
      </c>
      <c r="H275" t="s">
        <v>24</v>
      </c>
      <c r="I275" t="s">
        <v>157</v>
      </c>
      <c r="J275" t="s">
        <v>23</v>
      </c>
      <c r="K275">
        <v>2005</v>
      </c>
      <c r="L275" t="s">
        <v>27</v>
      </c>
      <c r="M275" t="s">
        <v>27</v>
      </c>
      <c r="N275" s="230"/>
      <c r="O275">
        <v>695</v>
      </c>
      <c r="P275" s="148">
        <v>45721</v>
      </c>
      <c r="Q275">
        <v>115000</v>
      </c>
      <c r="AI275">
        <v>988284714</v>
      </c>
      <c r="AK275" t="s">
        <v>27</v>
      </c>
      <c r="AL275" s="230"/>
      <c r="AM275" s="230"/>
      <c r="AN275" s="230"/>
      <c r="AW275">
        <v>1030117188</v>
      </c>
    </row>
    <row r="276" spans="1:49" customFormat="1" ht="15" x14ac:dyDescent="0.25">
      <c r="A276">
        <v>419691</v>
      </c>
      <c r="B276" t="s">
        <v>785</v>
      </c>
      <c r="C276" t="s">
        <v>540</v>
      </c>
      <c r="D276" t="s">
        <v>298</v>
      </c>
      <c r="E276" t="s">
        <v>78</v>
      </c>
      <c r="F276" s="148">
        <v>33970</v>
      </c>
      <c r="I276" t="s">
        <v>157</v>
      </c>
      <c r="N276" s="230"/>
      <c r="AL276" s="230"/>
      <c r="AM276" s="230"/>
      <c r="AN276" s="230"/>
      <c r="AP276" t="s">
        <v>639</v>
      </c>
      <c r="AQ276" t="s">
        <v>638</v>
      </c>
    </row>
    <row r="277" spans="1:49" customFormat="1" ht="15" x14ac:dyDescent="0.25">
      <c r="A277">
        <v>419829</v>
      </c>
      <c r="B277" t="s">
        <v>788</v>
      </c>
      <c r="C277" t="s">
        <v>789</v>
      </c>
      <c r="D277" t="s">
        <v>273</v>
      </c>
      <c r="E277" t="s">
        <v>78</v>
      </c>
      <c r="F277" s="148">
        <v>33703</v>
      </c>
      <c r="G277" t="s">
        <v>730</v>
      </c>
      <c r="H277" t="s">
        <v>24</v>
      </c>
      <c r="I277" t="s">
        <v>157</v>
      </c>
      <c r="J277" t="s">
        <v>25</v>
      </c>
      <c r="K277">
        <v>2010</v>
      </c>
      <c r="L277" t="s">
        <v>74</v>
      </c>
      <c r="N277" s="230"/>
      <c r="AG277" t="s">
        <v>1700</v>
      </c>
      <c r="AL277" s="230"/>
      <c r="AM277" s="230"/>
      <c r="AN277" s="230"/>
      <c r="AW277">
        <v>13050003642</v>
      </c>
    </row>
    <row r="278" spans="1:49" customFormat="1" ht="15" x14ac:dyDescent="0.25">
      <c r="A278">
        <v>420162</v>
      </c>
      <c r="B278" t="s">
        <v>807</v>
      </c>
      <c r="C278" t="s">
        <v>808</v>
      </c>
      <c r="D278" t="s">
        <v>241</v>
      </c>
      <c r="E278" t="s">
        <v>77</v>
      </c>
      <c r="F278" s="148">
        <v>35740</v>
      </c>
      <c r="G278" t="s">
        <v>27</v>
      </c>
      <c r="H278" t="s">
        <v>24</v>
      </c>
      <c r="I278" t="s">
        <v>157</v>
      </c>
      <c r="J278" t="s">
        <v>25</v>
      </c>
      <c r="K278">
        <v>2015</v>
      </c>
      <c r="L278" t="s">
        <v>27</v>
      </c>
      <c r="M278" t="s">
        <v>27</v>
      </c>
      <c r="N278" s="230"/>
      <c r="O278">
        <v>703</v>
      </c>
      <c r="P278" s="148">
        <v>45722</v>
      </c>
      <c r="Q278">
        <v>80000</v>
      </c>
      <c r="AG278" t="s">
        <v>1372</v>
      </c>
      <c r="AI278">
        <v>953384942</v>
      </c>
      <c r="AK278" t="s">
        <v>1746</v>
      </c>
      <c r="AL278" s="230"/>
      <c r="AM278" s="230"/>
      <c r="AN278" s="230"/>
      <c r="AW278">
        <v>1010152934</v>
      </c>
    </row>
    <row r="279" spans="1:49" customFormat="1" ht="15" x14ac:dyDescent="0.25">
      <c r="A279">
        <v>420370</v>
      </c>
      <c r="B279" t="s">
        <v>816</v>
      </c>
      <c r="C279" t="s">
        <v>617</v>
      </c>
      <c r="D279" t="s">
        <v>308</v>
      </c>
      <c r="E279" t="s">
        <v>77</v>
      </c>
      <c r="F279" s="148">
        <v>34789</v>
      </c>
      <c r="G279" t="s">
        <v>385</v>
      </c>
      <c r="H279" t="s">
        <v>24</v>
      </c>
      <c r="I279" t="s">
        <v>157</v>
      </c>
      <c r="J279" t="s">
        <v>23</v>
      </c>
      <c r="K279">
        <v>2013</v>
      </c>
      <c r="L279" t="s">
        <v>39</v>
      </c>
      <c r="M279" t="s">
        <v>39</v>
      </c>
      <c r="N279" s="230"/>
      <c r="AI279">
        <v>988179427</v>
      </c>
      <c r="AK279" t="s">
        <v>1742</v>
      </c>
      <c r="AL279" s="230"/>
      <c r="AM279" s="230"/>
      <c r="AN279" s="230"/>
      <c r="AP279" t="s">
        <v>639</v>
      </c>
      <c r="AW279">
        <v>3350021245</v>
      </c>
    </row>
    <row r="280" spans="1:49" customFormat="1" ht="15" x14ac:dyDescent="0.25">
      <c r="A280">
        <v>420398</v>
      </c>
      <c r="B280" t="s">
        <v>819</v>
      </c>
      <c r="C280" t="s">
        <v>820</v>
      </c>
      <c r="D280" t="s">
        <v>244</v>
      </c>
      <c r="E280" t="s">
        <v>78</v>
      </c>
      <c r="F280" s="148">
        <v>35553</v>
      </c>
      <c r="I280" t="s">
        <v>157</v>
      </c>
      <c r="N280" s="230"/>
      <c r="AL280" s="230"/>
      <c r="AM280" s="230"/>
      <c r="AN280" s="230"/>
    </row>
    <row r="281" spans="1:49" customFormat="1" ht="15" x14ac:dyDescent="0.25">
      <c r="A281">
        <v>420501</v>
      </c>
      <c r="B281" t="s">
        <v>822</v>
      </c>
      <c r="C281" t="s">
        <v>532</v>
      </c>
      <c r="D281" t="s">
        <v>411</v>
      </c>
      <c r="E281" t="s">
        <v>78</v>
      </c>
      <c r="F281" s="148">
        <v>32912</v>
      </c>
      <c r="I281" t="s">
        <v>157</v>
      </c>
      <c r="N281" s="230"/>
      <c r="AL281" s="230"/>
      <c r="AM281" s="230"/>
      <c r="AN281" s="230"/>
    </row>
    <row r="282" spans="1:49" customFormat="1" ht="15" x14ac:dyDescent="0.25">
      <c r="A282">
        <v>420638</v>
      </c>
      <c r="B282" t="s">
        <v>825</v>
      </c>
      <c r="C282" t="s">
        <v>322</v>
      </c>
      <c r="D282" t="s">
        <v>261</v>
      </c>
      <c r="E282" t="s">
        <v>78</v>
      </c>
      <c r="F282" s="148">
        <v>35825</v>
      </c>
      <c r="G282" t="s">
        <v>27</v>
      </c>
      <c r="H282" t="s">
        <v>24</v>
      </c>
      <c r="I282" t="s">
        <v>157</v>
      </c>
      <c r="J282" t="s">
        <v>25</v>
      </c>
      <c r="K282">
        <v>2016</v>
      </c>
      <c r="L282" t="s">
        <v>27</v>
      </c>
      <c r="N282" s="230"/>
      <c r="AG282" t="s">
        <v>1700</v>
      </c>
      <c r="AI282">
        <v>967783837</v>
      </c>
      <c r="AL282" s="230"/>
      <c r="AM282" s="230"/>
      <c r="AN282" s="230"/>
      <c r="AP282" t="s">
        <v>639</v>
      </c>
      <c r="AW282">
        <v>14010038462</v>
      </c>
    </row>
    <row r="283" spans="1:49" customFormat="1" ht="15" x14ac:dyDescent="0.25">
      <c r="A283">
        <v>420648</v>
      </c>
      <c r="B283" t="s">
        <v>826</v>
      </c>
      <c r="C283" t="s">
        <v>569</v>
      </c>
      <c r="D283" t="s">
        <v>393</v>
      </c>
      <c r="E283" t="s">
        <v>77</v>
      </c>
      <c r="F283" s="148">
        <v>35069</v>
      </c>
      <c r="G283" t="s">
        <v>27</v>
      </c>
      <c r="H283" t="s">
        <v>24</v>
      </c>
      <c r="I283" t="s">
        <v>157</v>
      </c>
      <c r="J283" t="s">
        <v>23</v>
      </c>
      <c r="K283">
        <v>2013</v>
      </c>
      <c r="L283" t="s">
        <v>27</v>
      </c>
      <c r="M283" t="s">
        <v>27</v>
      </c>
      <c r="N283" s="230"/>
      <c r="AI283">
        <v>998633994</v>
      </c>
      <c r="AL283" s="230"/>
      <c r="AM283" s="230"/>
      <c r="AN283" s="230"/>
      <c r="AW283">
        <v>1010028119</v>
      </c>
    </row>
    <row r="284" spans="1:49" customFormat="1" ht="15" x14ac:dyDescent="0.25">
      <c r="A284">
        <v>420871</v>
      </c>
      <c r="B284" t="s">
        <v>833</v>
      </c>
      <c r="C284" t="s">
        <v>331</v>
      </c>
      <c r="D284" t="s">
        <v>360</v>
      </c>
      <c r="E284" t="s">
        <v>78</v>
      </c>
      <c r="F284" s="148">
        <v>35547</v>
      </c>
      <c r="I284" t="s">
        <v>157</v>
      </c>
      <c r="N284" s="230"/>
      <c r="AL284" s="230"/>
      <c r="AM284" s="230"/>
      <c r="AN284" s="230"/>
    </row>
    <row r="285" spans="1:49" customFormat="1" ht="15" x14ac:dyDescent="0.25">
      <c r="A285">
        <v>420881</v>
      </c>
      <c r="B285" t="s">
        <v>834</v>
      </c>
      <c r="C285" t="s">
        <v>297</v>
      </c>
      <c r="D285" t="s">
        <v>251</v>
      </c>
      <c r="E285" t="s">
        <v>77</v>
      </c>
      <c r="F285" s="148">
        <v>35864</v>
      </c>
      <c r="I285" t="s">
        <v>157</v>
      </c>
      <c r="N285" s="230"/>
      <c r="AL285" s="230"/>
      <c r="AM285" s="230"/>
      <c r="AN285" s="230"/>
    </row>
    <row r="286" spans="1:49" customFormat="1" ht="15" x14ac:dyDescent="0.25">
      <c r="A286">
        <v>420974</v>
      </c>
      <c r="B286" t="s">
        <v>835</v>
      </c>
      <c r="C286" t="s">
        <v>351</v>
      </c>
      <c r="D286" t="s">
        <v>319</v>
      </c>
      <c r="E286" t="s">
        <v>77</v>
      </c>
      <c r="F286" s="148">
        <v>35932</v>
      </c>
      <c r="G286" t="s">
        <v>27</v>
      </c>
      <c r="H286" t="s">
        <v>24</v>
      </c>
      <c r="I286" t="s">
        <v>157</v>
      </c>
      <c r="J286" t="s">
        <v>25</v>
      </c>
      <c r="K286">
        <v>2016</v>
      </c>
      <c r="L286" t="s">
        <v>27</v>
      </c>
      <c r="M286" t="s">
        <v>49</v>
      </c>
      <c r="N286" s="230"/>
      <c r="AG286" t="s">
        <v>1071</v>
      </c>
      <c r="AI286">
        <v>949755934</v>
      </c>
      <c r="AK286" t="s">
        <v>27</v>
      </c>
      <c r="AL286" s="230"/>
      <c r="AM286" s="230"/>
      <c r="AN286" s="230"/>
      <c r="AW286">
        <v>5050105824</v>
      </c>
    </row>
    <row r="287" spans="1:49" customFormat="1" ht="15" x14ac:dyDescent="0.25">
      <c r="A287">
        <v>421196</v>
      </c>
      <c r="B287" t="s">
        <v>842</v>
      </c>
      <c r="C287" t="s">
        <v>510</v>
      </c>
      <c r="D287" t="s">
        <v>843</v>
      </c>
      <c r="E287" t="s">
        <v>77</v>
      </c>
      <c r="F287" s="148">
        <v>36035</v>
      </c>
      <c r="I287" t="s">
        <v>157</v>
      </c>
      <c r="N287" s="230"/>
      <c r="AL287" s="230"/>
      <c r="AM287" s="230"/>
      <c r="AN287" s="230"/>
    </row>
    <row r="288" spans="1:49" customFormat="1" ht="15" x14ac:dyDescent="0.25">
      <c r="A288">
        <v>421434</v>
      </c>
      <c r="B288" t="s">
        <v>848</v>
      </c>
      <c r="C288" t="s">
        <v>607</v>
      </c>
      <c r="D288" t="s">
        <v>285</v>
      </c>
      <c r="E288" t="s">
        <v>77</v>
      </c>
      <c r="F288" s="148">
        <v>36161</v>
      </c>
      <c r="G288" t="s">
        <v>46</v>
      </c>
      <c r="H288" t="s">
        <v>24</v>
      </c>
      <c r="I288" t="s">
        <v>157</v>
      </c>
      <c r="J288" t="s">
        <v>25</v>
      </c>
      <c r="K288">
        <v>2016</v>
      </c>
      <c r="L288" t="s">
        <v>27</v>
      </c>
      <c r="M288" t="s">
        <v>46</v>
      </c>
      <c r="N288" s="230"/>
      <c r="AG288" t="s">
        <v>1748</v>
      </c>
      <c r="AI288">
        <v>934442108</v>
      </c>
      <c r="AK288" t="s">
        <v>1749</v>
      </c>
      <c r="AL288" s="230"/>
      <c r="AM288" s="230"/>
      <c r="AN288" s="230"/>
      <c r="AW288">
        <v>4010544885</v>
      </c>
    </row>
    <row r="289" spans="1:49" customFormat="1" ht="15" x14ac:dyDescent="0.25">
      <c r="A289">
        <v>421693</v>
      </c>
      <c r="B289" t="s">
        <v>860</v>
      </c>
      <c r="C289" t="s">
        <v>678</v>
      </c>
      <c r="D289" t="s">
        <v>315</v>
      </c>
      <c r="E289" t="s">
        <v>77</v>
      </c>
      <c r="F289" s="148">
        <v>31136</v>
      </c>
      <c r="I289" t="s">
        <v>157</v>
      </c>
      <c r="N289" s="230"/>
      <c r="AL289" s="230"/>
      <c r="AM289" s="230"/>
      <c r="AN289" s="230"/>
    </row>
    <row r="290" spans="1:49" customFormat="1" ht="15" x14ac:dyDescent="0.25">
      <c r="A290">
        <v>421846</v>
      </c>
      <c r="B290" t="s">
        <v>870</v>
      </c>
      <c r="C290" t="s">
        <v>436</v>
      </c>
      <c r="D290" t="s">
        <v>248</v>
      </c>
      <c r="E290" t="s">
        <v>77</v>
      </c>
      <c r="F290" s="148">
        <v>36183</v>
      </c>
      <c r="G290" t="s">
        <v>27</v>
      </c>
      <c r="H290" t="s">
        <v>24</v>
      </c>
      <c r="I290" t="s">
        <v>157</v>
      </c>
      <c r="J290" t="s">
        <v>25</v>
      </c>
      <c r="K290">
        <v>2016</v>
      </c>
      <c r="L290" t="s">
        <v>27</v>
      </c>
      <c r="N290" s="230"/>
      <c r="AL290" s="230"/>
      <c r="AM290" s="230"/>
      <c r="AN290" s="230"/>
      <c r="AW290">
        <v>14010041373</v>
      </c>
    </row>
    <row r="291" spans="1:49" customFormat="1" ht="15" x14ac:dyDescent="0.25">
      <c r="A291">
        <v>421992</v>
      </c>
      <c r="B291" t="s">
        <v>880</v>
      </c>
      <c r="C291" t="s">
        <v>269</v>
      </c>
      <c r="D291" t="s">
        <v>531</v>
      </c>
      <c r="E291" t="s">
        <v>77</v>
      </c>
      <c r="F291" s="148">
        <v>36106</v>
      </c>
      <c r="G291" t="s">
        <v>881</v>
      </c>
      <c r="H291" t="s">
        <v>24</v>
      </c>
      <c r="I291" t="s">
        <v>157</v>
      </c>
      <c r="J291" t="s">
        <v>25</v>
      </c>
      <c r="K291">
        <v>2016</v>
      </c>
      <c r="L291" t="s">
        <v>27</v>
      </c>
      <c r="M291" t="s">
        <v>27</v>
      </c>
      <c r="N291" s="230"/>
      <c r="AG291" t="s">
        <v>1708</v>
      </c>
      <c r="AI291">
        <v>993837782</v>
      </c>
      <c r="AK291" t="s">
        <v>1751</v>
      </c>
      <c r="AL291" s="230"/>
      <c r="AM291" s="230"/>
      <c r="AN291" s="230"/>
      <c r="AP291" t="s">
        <v>639</v>
      </c>
      <c r="AW291">
        <v>1020303344</v>
      </c>
    </row>
    <row r="292" spans="1:49" customFormat="1" ht="15" x14ac:dyDescent="0.25">
      <c r="A292">
        <v>422108</v>
      </c>
      <c r="B292" t="s">
        <v>884</v>
      </c>
      <c r="C292" t="s">
        <v>590</v>
      </c>
      <c r="D292" t="s">
        <v>294</v>
      </c>
      <c r="E292" t="s">
        <v>77</v>
      </c>
      <c r="F292" s="148">
        <v>35736</v>
      </c>
      <c r="G292" t="s">
        <v>27</v>
      </c>
      <c r="H292" t="s">
        <v>24</v>
      </c>
      <c r="I292" t="s">
        <v>157</v>
      </c>
      <c r="J292" t="s">
        <v>23</v>
      </c>
      <c r="K292">
        <v>2015</v>
      </c>
      <c r="L292" t="s">
        <v>39</v>
      </c>
      <c r="N292" s="230"/>
      <c r="AL292" s="230"/>
      <c r="AM292" s="230"/>
      <c r="AN292" s="230"/>
      <c r="AP292" t="s">
        <v>639</v>
      </c>
    </row>
    <row r="293" spans="1:49" customFormat="1" ht="15" x14ac:dyDescent="0.25">
      <c r="A293">
        <v>422379</v>
      </c>
      <c r="B293" t="s">
        <v>895</v>
      </c>
      <c r="C293" t="s">
        <v>485</v>
      </c>
      <c r="D293" t="s">
        <v>285</v>
      </c>
      <c r="E293" t="s">
        <v>78</v>
      </c>
      <c r="F293" s="148">
        <v>35800</v>
      </c>
      <c r="G293" t="s">
        <v>27</v>
      </c>
      <c r="H293" t="s">
        <v>24</v>
      </c>
      <c r="I293" t="s">
        <v>157</v>
      </c>
      <c r="J293" t="s">
        <v>23</v>
      </c>
      <c r="K293">
        <v>2016</v>
      </c>
      <c r="L293" t="s">
        <v>27</v>
      </c>
      <c r="M293" t="s">
        <v>27</v>
      </c>
      <c r="N293" s="230"/>
      <c r="AG293" t="s">
        <v>1700</v>
      </c>
      <c r="AI293">
        <v>988283102</v>
      </c>
      <c r="AK293" t="s">
        <v>1755</v>
      </c>
      <c r="AL293" s="230"/>
      <c r="AM293" s="230"/>
      <c r="AN293" s="230"/>
      <c r="AW293">
        <v>1010611591</v>
      </c>
    </row>
    <row r="294" spans="1:49" customFormat="1" ht="15" x14ac:dyDescent="0.25">
      <c r="A294">
        <v>422384</v>
      </c>
      <c r="B294" t="s">
        <v>896</v>
      </c>
      <c r="C294" t="s">
        <v>518</v>
      </c>
      <c r="D294" t="s">
        <v>279</v>
      </c>
      <c r="E294" t="s">
        <v>78</v>
      </c>
      <c r="F294" s="148">
        <v>36373</v>
      </c>
      <c r="G294" t="s">
        <v>27</v>
      </c>
      <c r="H294" t="s">
        <v>24</v>
      </c>
      <c r="I294" t="s">
        <v>157</v>
      </c>
      <c r="J294" t="s">
        <v>25</v>
      </c>
      <c r="K294">
        <v>2015</v>
      </c>
      <c r="L294" t="s">
        <v>27</v>
      </c>
      <c r="M294" t="s">
        <v>27</v>
      </c>
      <c r="N294" s="230"/>
      <c r="AG294" t="s">
        <v>1700</v>
      </c>
      <c r="AI294">
        <v>934398539</v>
      </c>
      <c r="AK294" t="s">
        <v>27</v>
      </c>
      <c r="AL294" s="230"/>
      <c r="AM294" s="230"/>
      <c r="AN294" s="230"/>
      <c r="AW294">
        <v>1030011479</v>
      </c>
    </row>
    <row r="295" spans="1:49" customFormat="1" ht="15" x14ac:dyDescent="0.25">
      <c r="A295">
        <v>422429</v>
      </c>
      <c r="B295" t="s">
        <v>899</v>
      </c>
      <c r="C295" t="s">
        <v>500</v>
      </c>
      <c r="D295" t="s">
        <v>900</v>
      </c>
      <c r="E295" t="s">
        <v>77</v>
      </c>
      <c r="F295" s="148">
        <v>35800</v>
      </c>
      <c r="I295" t="s">
        <v>157</v>
      </c>
      <c r="N295" s="230"/>
      <c r="AL295" s="230"/>
      <c r="AM295" s="230"/>
      <c r="AN295" s="230"/>
    </row>
    <row r="296" spans="1:49" customFormat="1" ht="15" x14ac:dyDescent="0.25">
      <c r="A296">
        <v>422497</v>
      </c>
      <c r="B296" t="s">
        <v>904</v>
      </c>
      <c r="C296" t="s">
        <v>573</v>
      </c>
      <c r="D296" t="s">
        <v>905</v>
      </c>
      <c r="E296" t="s">
        <v>77</v>
      </c>
      <c r="F296" s="148">
        <v>35977</v>
      </c>
      <c r="G296" t="s">
        <v>403</v>
      </c>
      <c r="H296" t="s">
        <v>24</v>
      </c>
      <c r="I296" t="s">
        <v>157</v>
      </c>
      <c r="J296" t="s">
        <v>23</v>
      </c>
      <c r="K296">
        <v>2016</v>
      </c>
      <c r="L296" t="s">
        <v>39</v>
      </c>
      <c r="M296" t="s">
        <v>39</v>
      </c>
      <c r="N296" s="230"/>
      <c r="AI296">
        <v>953425738</v>
      </c>
      <c r="AL296" s="230"/>
      <c r="AM296" s="230"/>
      <c r="AN296" s="230"/>
      <c r="AP296" t="s">
        <v>639</v>
      </c>
      <c r="AW296">
        <v>3230001490</v>
      </c>
    </row>
    <row r="297" spans="1:49" customFormat="1" ht="15" x14ac:dyDescent="0.25">
      <c r="A297">
        <v>422506</v>
      </c>
      <c r="B297" t="s">
        <v>906</v>
      </c>
      <c r="C297" t="s">
        <v>274</v>
      </c>
      <c r="D297" t="s">
        <v>907</v>
      </c>
      <c r="E297" t="s">
        <v>77</v>
      </c>
      <c r="F297" s="148">
        <v>35828</v>
      </c>
      <c r="G297" t="s">
        <v>27</v>
      </c>
      <c r="H297" t="s">
        <v>24</v>
      </c>
      <c r="I297" t="s">
        <v>157</v>
      </c>
      <c r="J297" t="s">
        <v>25</v>
      </c>
      <c r="K297">
        <v>2016</v>
      </c>
      <c r="L297" t="s">
        <v>27</v>
      </c>
      <c r="M297" t="s">
        <v>27</v>
      </c>
      <c r="N297" s="230"/>
      <c r="AG297" t="s">
        <v>1709</v>
      </c>
      <c r="AI297">
        <v>958676649</v>
      </c>
      <c r="AK297" t="s">
        <v>1737</v>
      </c>
      <c r="AL297" s="230"/>
      <c r="AM297" s="230"/>
      <c r="AN297" s="230"/>
      <c r="AW297">
        <v>1030297087</v>
      </c>
    </row>
    <row r="298" spans="1:49" customFormat="1" ht="15" x14ac:dyDescent="0.25">
      <c r="A298">
        <v>422515</v>
      </c>
      <c r="B298" t="s">
        <v>909</v>
      </c>
      <c r="C298" t="s">
        <v>240</v>
      </c>
      <c r="D298" t="s">
        <v>430</v>
      </c>
      <c r="E298" t="s">
        <v>77</v>
      </c>
      <c r="F298" s="148">
        <v>36068</v>
      </c>
      <c r="G298" t="s">
        <v>910</v>
      </c>
      <c r="H298" t="s">
        <v>24</v>
      </c>
      <c r="I298" t="s">
        <v>157</v>
      </c>
      <c r="J298" t="s">
        <v>25</v>
      </c>
      <c r="K298">
        <v>2017</v>
      </c>
      <c r="L298" t="s">
        <v>27</v>
      </c>
      <c r="M298" t="s">
        <v>39</v>
      </c>
      <c r="N298" s="230"/>
      <c r="AI298">
        <v>937788563</v>
      </c>
      <c r="AL298" s="230"/>
      <c r="AM298" s="230"/>
      <c r="AN298" s="230"/>
      <c r="AP298" t="s">
        <v>639</v>
      </c>
      <c r="AQ298" t="s">
        <v>638</v>
      </c>
      <c r="AW298">
        <v>3340019392</v>
      </c>
    </row>
    <row r="299" spans="1:49" customFormat="1" ht="15" x14ac:dyDescent="0.25">
      <c r="A299">
        <v>422520</v>
      </c>
      <c r="B299" t="s">
        <v>911</v>
      </c>
      <c r="C299" t="s">
        <v>912</v>
      </c>
      <c r="D299" t="s">
        <v>913</v>
      </c>
      <c r="E299" t="s">
        <v>77</v>
      </c>
      <c r="F299" s="148">
        <v>31326</v>
      </c>
      <c r="I299" t="s">
        <v>157</v>
      </c>
      <c r="N299" s="230"/>
      <c r="AL299" s="230"/>
      <c r="AM299" s="230"/>
      <c r="AN299" s="230"/>
      <c r="AQ299" t="s">
        <v>638</v>
      </c>
    </row>
    <row r="300" spans="1:49" customFormat="1" ht="15" x14ac:dyDescent="0.25">
      <c r="A300">
        <v>422666</v>
      </c>
      <c r="B300" t="s">
        <v>918</v>
      </c>
      <c r="C300" t="s">
        <v>325</v>
      </c>
      <c r="D300" t="s">
        <v>395</v>
      </c>
      <c r="E300" t="s">
        <v>77</v>
      </c>
      <c r="F300" s="148">
        <v>36287</v>
      </c>
      <c r="I300" t="s">
        <v>157</v>
      </c>
      <c r="N300" s="230"/>
      <c r="AL300" s="230"/>
      <c r="AM300" s="230"/>
      <c r="AN300" s="230"/>
      <c r="AP300" t="s">
        <v>639</v>
      </c>
      <c r="AQ300" t="s">
        <v>638</v>
      </c>
    </row>
    <row r="301" spans="1:49" customFormat="1" ht="15" x14ac:dyDescent="0.25">
      <c r="A301">
        <v>422698</v>
      </c>
      <c r="B301" t="s">
        <v>920</v>
      </c>
      <c r="C301" t="s">
        <v>408</v>
      </c>
      <c r="D301" t="s">
        <v>298</v>
      </c>
      <c r="E301" t="s">
        <v>77</v>
      </c>
      <c r="F301" s="148">
        <v>36182</v>
      </c>
      <c r="G301" t="s">
        <v>27</v>
      </c>
      <c r="H301" t="s">
        <v>24</v>
      </c>
      <c r="I301" t="s">
        <v>157</v>
      </c>
      <c r="J301" t="s">
        <v>23</v>
      </c>
      <c r="K301">
        <v>2017</v>
      </c>
      <c r="L301" t="s">
        <v>76</v>
      </c>
      <c r="N301" s="230"/>
      <c r="AL301" s="230"/>
      <c r="AM301" s="230"/>
      <c r="AN301" s="230"/>
      <c r="AP301" t="s">
        <v>639</v>
      </c>
    </row>
    <row r="302" spans="1:49" customFormat="1" ht="15" x14ac:dyDescent="0.25">
      <c r="A302">
        <v>422710</v>
      </c>
      <c r="B302" t="s">
        <v>921</v>
      </c>
      <c r="C302" t="s">
        <v>289</v>
      </c>
      <c r="D302" t="s">
        <v>413</v>
      </c>
      <c r="E302" t="s">
        <v>78</v>
      </c>
      <c r="F302" s="148">
        <v>36402</v>
      </c>
      <c r="G302" t="s">
        <v>27</v>
      </c>
      <c r="H302" t="s">
        <v>24</v>
      </c>
      <c r="I302" t="s">
        <v>157</v>
      </c>
      <c r="J302" t="s">
        <v>25</v>
      </c>
      <c r="K302">
        <v>2017</v>
      </c>
      <c r="L302" t="s">
        <v>27</v>
      </c>
      <c r="M302" t="s">
        <v>27</v>
      </c>
      <c r="N302" s="230"/>
      <c r="AG302" t="s">
        <v>1700</v>
      </c>
      <c r="AI302">
        <v>998670824</v>
      </c>
      <c r="AK302" t="s">
        <v>27</v>
      </c>
      <c r="AL302" s="230"/>
      <c r="AM302" s="230"/>
      <c r="AN302" s="230"/>
      <c r="AW302">
        <v>1010148606</v>
      </c>
    </row>
    <row r="303" spans="1:49" customFormat="1" ht="15" x14ac:dyDescent="0.25">
      <c r="A303">
        <v>422858</v>
      </c>
      <c r="B303" t="s">
        <v>925</v>
      </c>
      <c r="C303" t="s">
        <v>715</v>
      </c>
      <c r="D303" t="s">
        <v>567</v>
      </c>
      <c r="E303" t="s">
        <v>78</v>
      </c>
      <c r="F303" s="148">
        <v>36473</v>
      </c>
      <c r="I303" t="s">
        <v>157</v>
      </c>
      <c r="N303" s="230"/>
      <c r="AL303" s="230"/>
      <c r="AM303" s="230"/>
      <c r="AN303" s="230"/>
    </row>
    <row r="304" spans="1:49" customFormat="1" ht="15" x14ac:dyDescent="0.25">
      <c r="A304">
        <v>422931</v>
      </c>
      <c r="B304" t="s">
        <v>929</v>
      </c>
      <c r="C304" t="s">
        <v>490</v>
      </c>
      <c r="D304" t="s">
        <v>387</v>
      </c>
      <c r="E304" t="s">
        <v>78</v>
      </c>
      <c r="F304" s="148">
        <v>36161</v>
      </c>
      <c r="G304" t="s">
        <v>484</v>
      </c>
      <c r="H304" t="s">
        <v>24</v>
      </c>
      <c r="I304" t="s">
        <v>157</v>
      </c>
      <c r="J304" t="s">
        <v>25</v>
      </c>
      <c r="K304">
        <v>2017</v>
      </c>
      <c r="L304" t="s">
        <v>27</v>
      </c>
      <c r="M304" t="s">
        <v>27</v>
      </c>
      <c r="N304" s="230"/>
      <c r="AG304" t="s">
        <v>1700</v>
      </c>
      <c r="AL304" s="230"/>
      <c r="AM304" s="230"/>
      <c r="AN304" s="230"/>
      <c r="AW304">
        <v>1040184410</v>
      </c>
    </row>
    <row r="305" spans="1:49" customFormat="1" ht="15" x14ac:dyDescent="0.25">
      <c r="A305">
        <v>422940</v>
      </c>
      <c r="B305" t="s">
        <v>933</v>
      </c>
      <c r="C305" t="s">
        <v>417</v>
      </c>
      <c r="D305" t="s">
        <v>415</v>
      </c>
      <c r="E305" t="s">
        <v>78</v>
      </c>
      <c r="F305" s="148">
        <v>35506</v>
      </c>
      <c r="G305" t="s">
        <v>27</v>
      </c>
      <c r="H305" t="s">
        <v>24</v>
      </c>
      <c r="I305" t="s">
        <v>157</v>
      </c>
      <c r="J305" t="s">
        <v>23</v>
      </c>
      <c r="K305">
        <v>2017</v>
      </c>
      <c r="L305" t="s">
        <v>27</v>
      </c>
      <c r="M305" t="s">
        <v>27</v>
      </c>
      <c r="N305" s="230"/>
      <c r="O305">
        <v>917</v>
      </c>
      <c r="P305" s="148">
        <v>45757</v>
      </c>
      <c r="Q305">
        <v>60000</v>
      </c>
      <c r="AG305" t="s">
        <v>1700</v>
      </c>
      <c r="AI305">
        <v>994590372</v>
      </c>
      <c r="AL305" s="230"/>
      <c r="AM305" s="230"/>
      <c r="AN305" s="230"/>
      <c r="AP305" t="s">
        <v>639</v>
      </c>
      <c r="AW305">
        <v>1020155508</v>
      </c>
    </row>
    <row r="306" spans="1:49" customFormat="1" ht="15" x14ac:dyDescent="0.25">
      <c r="A306">
        <v>422955</v>
      </c>
      <c r="B306" t="s">
        <v>934</v>
      </c>
      <c r="C306" t="s">
        <v>927</v>
      </c>
      <c r="D306" t="s">
        <v>257</v>
      </c>
      <c r="E306" t="s">
        <v>78</v>
      </c>
      <c r="F306" s="148">
        <v>36547</v>
      </c>
      <c r="I306" t="s">
        <v>157</v>
      </c>
      <c r="N306" s="230"/>
      <c r="AL306" s="230"/>
      <c r="AM306" s="230"/>
      <c r="AN306" s="230"/>
    </row>
    <row r="307" spans="1:49" customFormat="1" ht="15" x14ac:dyDescent="0.25">
      <c r="A307">
        <v>422982</v>
      </c>
      <c r="B307" t="s">
        <v>935</v>
      </c>
      <c r="C307" t="s">
        <v>610</v>
      </c>
      <c r="D307" t="s">
        <v>936</v>
      </c>
      <c r="E307" t="s">
        <v>78</v>
      </c>
      <c r="F307" s="148">
        <v>36304</v>
      </c>
      <c r="G307" t="s">
        <v>27</v>
      </c>
      <c r="H307" t="s">
        <v>24</v>
      </c>
      <c r="I307" t="s">
        <v>157</v>
      </c>
      <c r="J307" t="s">
        <v>25</v>
      </c>
      <c r="K307">
        <v>2017</v>
      </c>
      <c r="L307" t="s">
        <v>27</v>
      </c>
      <c r="N307" s="230"/>
      <c r="AG307" t="s">
        <v>1700</v>
      </c>
      <c r="AL307" s="230"/>
      <c r="AM307" s="230"/>
      <c r="AN307" s="230"/>
    </row>
    <row r="308" spans="1:49" customFormat="1" ht="15" x14ac:dyDescent="0.25">
      <c r="A308">
        <v>423000</v>
      </c>
      <c r="B308" t="s">
        <v>937</v>
      </c>
      <c r="C308" t="s">
        <v>938</v>
      </c>
      <c r="D308" t="s">
        <v>552</v>
      </c>
      <c r="E308" t="s">
        <v>77</v>
      </c>
      <c r="F308" s="148">
        <v>36526</v>
      </c>
      <c r="G308" t="s">
        <v>494</v>
      </c>
      <c r="H308" t="s">
        <v>24</v>
      </c>
      <c r="I308" t="s">
        <v>157</v>
      </c>
      <c r="J308" t="s">
        <v>25</v>
      </c>
      <c r="K308">
        <v>2017</v>
      </c>
      <c r="L308" t="s">
        <v>39</v>
      </c>
      <c r="N308" s="230"/>
      <c r="O308">
        <v>421</v>
      </c>
      <c r="P308" s="148">
        <v>45700</v>
      </c>
      <c r="Q308">
        <v>125000</v>
      </c>
      <c r="AL308" s="230"/>
      <c r="AM308" s="230"/>
      <c r="AN308" s="230"/>
    </row>
    <row r="309" spans="1:49" customFormat="1" ht="15" x14ac:dyDescent="0.25">
      <c r="A309">
        <v>423055</v>
      </c>
      <c r="B309" t="s">
        <v>939</v>
      </c>
      <c r="C309" t="s">
        <v>318</v>
      </c>
      <c r="D309" t="s">
        <v>387</v>
      </c>
      <c r="E309" t="s">
        <v>78</v>
      </c>
      <c r="F309" s="148">
        <v>36231</v>
      </c>
      <c r="I309" t="s">
        <v>157</v>
      </c>
      <c r="N309" s="230"/>
      <c r="AL309" s="230"/>
      <c r="AM309" s="230"/>
      <c r="AN309" s="230"/>
    </row>
    <row r="310" spans="1:49" customFormat="1" ht="15" x14ac:dyDescent="0.25">
      <c r="A310">
        <v>423079</v>
      </c>
      <c r="B310" t="s">
        <v>943</v>
      </c>
      <c r="C310" t="s">
        <v>352</v>
      </c>
      <c r="D310" t="s">
        <v>244</v>
      </c>
      <c r="E310" t="s">
        <v>78</v>
      </c>
      <c r="F310" s="148">
        <v>33055</v>
      </c>
      <c r="G310" t="s">
        <v>404</v>
      </c>
      <c r="H310" t="s">
        <v>24</v>
      </c>
      <c r="I310" t="s">
        <v>157</v>
      </c>
      <c r="J310" t="s">
        <v>25</v>
      </c>
      <c r="K310">
        <v>2008</v>
      </c>
      <c r="L310" t="s">
        <v>76</v>
      </c>
      <c r="M310" t="s">
        <v>39</v>
      </c>
      <c r="N310" s="230"/>
      <c r="AG310" t="s">
        <v>1700</v>
      </c>
      <c r="AI310">
        <v>999527669</v>
      </c>
      <c r="AK310" t="s">
        <v>404</v>
      </c>
      <c r="AL310" s="230"/>
      <c r="AM310" s="230"/>
      <c r="AN310" s="230"/>
      <c r="AP310" t="s">
        <v>639</v>
      </c>
      <c r="AW310">
        <v>3110007494</v>
      </c>
    </row>
    <row r="311" spans="1:49" customFormat="1" ht="15" x14ac:dyDescent="0.25">
      <c r="A311">
        <v>423092</v>
      </c>
      <c r="B311" t="s">
        <v>946</v>
      </c>
      <c r="C311" t="s">
        <v>264</v>
      </c>
      <c r="D311" t="s">
        <v>241</v>
      </c>
      <c r="E311" t="s">
        <v>78</v>
      </c>
      <c r="F311" s="148">
        <v>35156</v>
      </c>
      <c r="G311" t="s">
        <v>947</v>
      </c>
      <c r="H311" t="s">
        <v>24</v>
      </c>
      <c r="I311" t="s">
        <v>157</v>
      </c>
      <c r="J311" t="s">
        <v>25</v>
      </c>
      <c r="K311">
        <v>2014</v>
      </c>
      <c r="L311" t="s">
        <v>76</v>
      </c>
      <c r="N311" s="230"/>
      <c r="AG311" t="s">
        <v>1700</v>
      </c>
      <c r="AL311" s="230"/>
      <c r="AM311" s="230"/>
      <c r="AN311" s="230"/>
    </row>
    <row r="312" spans="1:49" customFormat="1" ht="15" x14ac:dyDescent="0.25">
      <c r="A312">
        <v>423111</v>
      </c>
      <c r="B312" t="s">
        <v>949</v>
      </c>
      <c r="C312" t="s">
        <v>276</v>
      </c>
      <c r="D312" t="s">
        <v>515</v>
      </c>
      <c r="E312" t="s">
        <v>78</v>
      </c>
      <c r="F312" s="148">
        <v>35156</v>
      </c>
      <c r="I312" t="s">
        <v>157</v>
      </c>
      <c r="N312" s="230"/>
      <c r="AL312" s="230"/>
      <c r="AM312" s="230"/>
      <c r="AN312" s="230"/>
    </row>
    <row r="313" spans="1:49" customFormat="1" ht="15" x14ac:dyDescent="0.25">
      <c r="A313">
        <v>423152</v>
      </c>
      <c r="B313" t="s">
        <v>952</v>
      </c>
      <c r="C313" t="s">
        <v>266</v>
      </c>
      <c r="D313" t="s">
        <v>953</v>
      </c>
      <c r="E313" t="s">
        <v>78</v>
      </c>
      <c r="F313" s="148">
        <v>35630</v>
      </c>
      <c r="G313" t="s">
        <v>27</v>
      </c>
      <c r="H313" t="s">
        <v>24</v>
      </c>
      <c r="I313" t="s">
        <v>157</v>
      </c>
      <c r="J313" t="s">
        <v>23</v>
      </c>
      <c r="K313">
        <v>2015</v>
      </c>
      <c r="L313" t="s">
        <v>39</v>
      </c>
      <c r="M313" t="s">
        <v>46</v>
      </c>
      <c r="N313" s="230"/>
      <c r="O313">
        <v>910</v>
      </c>
      <c r="P313" s="148">
        <v>45757</v>
      </c>
      <c r="Q313">
        <v>90000</v>
      </c>
      <c r="AG313" t="s">
        <v>1700</v>
      </c>
      <c r="AL313" s="230"/>
      <c r="AM313" s="230"/>
      <c r="AN313" s="230"/>
      <c r="AW313">
        <v>4220022712</v>
      </c>
    </row>
    <row r="314" spans="1:49" customFormat="1" ht="15" x14ac:dyDescent="0.25">
      <c r="A314">
        <v>423200</v>
      </c>
      <c r="B314" t="s">
        <v>956</v>
      </c>
      <c r="C314" t="s">
        <v>526</v>
      </c>
      <c r="D314" t="s">
        <v>259</v>
      </c>
      <c r="E314" t="s">
        <v>77</v>
      </c>
      <c r="F314" s="148">
        <v>35431</v>
      </c>
      <c r="G314" t="s">
        <v>27</v>
      </c>
      <c r="H314" t="s">
        <v>24</v>
      </c>
      <c r="I314" t="s">
        <v>157</v>
      </c>
      <c r="J314" t="s">
        <v>23</v>
      </c>
      <c r="K314">
        <v>2017</v>
      </c>
      <c r="L314" t="s">
        <v>27</v>
      </c>
      <c r="M314" t="s">
        <v>39</v>
      </c>
      <c r="N314" s="230"/>
      <c r="AG314" t="s">
        <v>1273</v>
      </c>
      <c r="AI314">
        <v>934507624</v>
      </c>
      <c r="AK314" t="s">
        <v>27</v>
      </c>
      <c r="AL314" s="230"/>
      <c r="AM314" s="230"/>
      <c r="AN314" s="230"/>
      <c r="AW314">
        <v>3330028442</v>
      </c>
    </row>
    <row r="315" spans="1:49" customFormat="1" ht="15" x14ac:dyDescent="0.25">
      <c r="A315">
        <v>423254</v>
      </c>
      <c r="B315" t="s">
        <v>959</v>
      </c>
      <c r="C315" t="s">
        <v>322</v>
      </c>
      <c r="D315" t="s">
        <v>960</v>
      </c>
      <c r="E315" t="s">
        <v>78</v>
      </c>
      <c r="F315" s="148">
        <v>35297</v>
      </c>
      <c r="G315" t="s">
        <v>27</v>
      </c>
      <c r="H315" t="s">
        <v>24</v>
      </c>
      <c r="I315" t="s">
        <v>157</v>
      </c>
      <c r="J315" t="s">
        <v>23</v>
      </c>
      <c r="K315">
        <v>2017</v>
      </c>
      <c r="L315" t="s">
        <v>27</v>
      </c>
      <c r="N315" s="230"/>
      <c r="AG315" t="s">
        <v>1700</v>
      </c>
      <c r="AL315" s="230"/>
      <c r="AM315" s="230"/>
      <c r="AN315" s="230"/>
      <c r="AP315" t="s">
        <v>639</v>
      </c>
    </row>
    <row r="316" spans="1:49" customFormat="1" ht="15" x14ac:dyDescent="0.25">
      <c r="A316">
        <v>423335</v>
      </c>
      <c r="B316" t="s">
        <v>964</v>
      </c>
      <c r="C316" t="s">
        <v>243</v>
      </c>
      <c r="D316" t="s">
        <v>312</v>
      </c>
      <c r="E316" t="s">
        <v>77</v>
      </c>
      <c r="F316" s="148">
        <v>36527</v>
      </c>
      <c r="G316" t="s">
        <v>27</v>
      </c>
      <c r="H316" t="s">
        <v>24</v>
      </c>
      <c r="I316" t="s">
        <v>157</v>
      </c>
      <c r="J316" t="s">
        <v>23</v>
      </c>
      <c r="K316">
        <v>2017</v>
      </c>
      <c r="L316" t="s">
        <v>27</v>
      </c>
      <c r="M316" t="s">
        <v>27</v>
      </c>
      <c r="N316" s="230"/>
      <c r="AG316" t="s">
        <v>1743</v>
      </c>
      <c r="AI316">
        <v>947904176</v>
      </c>
      <c r="AK316" t="s">
        <v>27</v>
      </c>
      <c r="AL316" s="230"/>
      <c r="AM316" s="230"/>
      <c r="AN316" s="230"/>
      <c r="AW316">
        <v>1010425900</v>
      </c>
    </row>
    <row r="317" spans="1:49" customFormat="1" ht="15" x14ac:dyDescent="0.25">
      <c r="A317">
        <v>423348</v>
      </c>
      <c r="B317" t="s">
        <v>965</v>
      </c>
      <c r="C317" t="s">
        <v>243</v>
      </c>
      <c r="D317" t="s">
        <v>321</v>
      </c>
      <c r="E317" t="s">
        <v>77</v>
      </c>
      <c r="F317" s="148">
        <v>36240</v>
      </c>
      <c r="G317" t="s">
        <v>530</v>
      </c>
      <c r="H317" t="s">
        <v>24</v>
      </c>
      <c r="I317" t="s">
        <v>157</v>
      </c>
      <c r="J317" t="s">
        <v>25</v>
      </c>
      <c r="K317">
        <v>2017</v>
      </c>
      <c r="L317" t="s">
        <v>39</v>
      </c>
      <c r="N317" s="230"/>
      <c r="AG317" t="s">
        <v>1725</v>
      </c>
      <c r="AI317">
        <v>992925363</v>
      </c>
      <c r="AK317" t="s">
        <v>1759</v>
      </c>
      <c r="AL317" s="230"/>
      <c r="AM317" s="230"/>
      <c r="AN317" s="230"/>
      <c r="AW317">
        <v>14060024856</v>
      </c>
    </row>
    <row r="318" spans="1:49" customFormat="1" ht="15" x14ac:dyDescent="0.25">
      <c r="A318">
        <v>423407</v>
      </c>
      <c r="B318" t="s">
        <v>969</v>
      </c>
      <c r="C318" t="s">
        <v>467</v>
      </c>
      <c r="D318" t="s">
        <v>250</v>
      </c>
      <c r="E318" t="s">
        <v>77</v>
      </c>
      <c r="F318" s="148">
        <v>36288</v>
      </c>
      <c r="I318" t="s">
        <v>157</v>
      </c>
      <c r="N318" s="230"/>
      <c r="AL318" s="230"/>
      <c r="AM318" s="230"/>
      <c r="AN318" s="230"/>
    </row>
    <row r="319" spans="1:49" customFormat="1" ht="15" x14ac:dyDescent="0.25">
      <c r="A319">
        <v>423412</v>
      </c>
      <c r="B319" t="s">
        <v>635</v>
      </c>
      <c r="C319" t="s">
        <v>243</v>
      </c>
      <c r="D319" t="s">
        <v>585</v>
      </c>
      <c r="E319" t="s">
        <v>77</v>
      </c>
      <c r="F319" s="148">
        <v>35874</v>
      </c>
      <c r="I319" t="s">
        <v>157</v>
      </c>
      <c r="N319" s="230"/>
      <c r="AL319" s="230"/>
      <c r="AM319" s="230"/>
      <c r="AN319" s="230"/>
    </row>
    <row r="320" spans="1:49" customFormat="1" ht="15" x14ac:dyDescent="0.25">
      <c r="A320">
        <v>423429</v>
      </c>
      <c r="B320" t="s">
        <v>619</v>
      </c>
      <c r="C320" t="s">
        <v>255</v>
      </c>
      <c r="D320" t="s">
        <v>976</v>
      </c>
      <c r="E320" t="s">
        <v>77</v>
      </c>
      <c r="F320" s="148">
        <v>35145</v>
      </c>
      <c r="G320" t="s">
        <v>977</v>
      </c>
      <c r="H320" t="s">
        <v>24</v>
      </c>
      <c r="I320" t="s">
        <v>157</v>
      </c>
      <c r="J320" t="s">
        <v>23</v>
      </c>
      <c r="K320">
        <v>2014</v>
      </c>
      <c r="L320" t="s">
        <v>27</v>
      </c>
      <c r="N320" s="230"/>
      <c r="AI320">
        <v>937533181</v>
      </c>
      <c r="AK320" t="s">
        <v>242</v>
      </c>
      <c r="AL320" s="230"/>
      <c r="AM320" s="230"/>
      <c r="AN320" s="230"/>
    </row>
    <row r="321" spans="1:49" customFormat="1" ht="15" x14ac:dyDescent="0.25">
      <c r="A321">
        <v>423431</v>
      </c>
      <c r="B321" t="s">
        <v>978</v>
      </c>
      <c r="C321" t="s">
        <v>255</v>
      </c>
      <c r="D321" t="s">
        <v>308</v>
      </c>
      <c r="E321" t="s">
        <v>77</v>
      </c>
      <c r="F321" s="148">
        <v>34697</v>
      </c>
      <c r="I321" t="s">
        <v>157</v>
      </c>
      <c r="N321" s="230"/>
      <c r="AL321" s="230"/>
      <c r="AM321" s="230"/>
      <c r="AN321" s="230"/>
    </row>
    <row r="322" spans="1:49" customFormat="1" ht="15" x14ac:dyDescent="0.25">
      <c r="A322">
        <v>423442</v>
      </c>
      <c r="B322" t="s">
        <v>979</v>
      </c>
      <c r="C322" t="s">
        <v>289</v>
      </c>
      <c r="D322" t="s">
        <v>306</v>
      </c>
      <c r="E322" t="s">
        <v>77</v>
      </c>
      <c r="F322" s="148">
        <v>36192</v>
      </c>
      <c r="I322" t="s">
        <v>157</v>
      </c>
      <c r="N322" s="230"/>
      <c r="AL322" s="230"/>
      <c r="AM322" s="230"/>
      <c r="AN322" s="230"/>
    </row>
    <row r="323" spans="1:49" customFormat="1" ht="15" x14ac:dyDescent="0.25">
      <c r="A323">
        <v>423450</v>
      </c>
      <c r="B323" t="s">
        <v>982</v>
      </c>
      <c r="C323" t="s">
        <v>608</v>
      </c>
      <c r="D323" t="s">
        <v>344</v>
      </c>
      <c r="E323" t="s">
        <v>78</v>
      </c>
      <c r="F323" s="148">
        <v>34061</v>
      </c>
      <c r="G323" t="s">
        <v>27</v>
      </c>
      <c r="H323" t="s">
        <v>24</v>
      </c>
      <c r="I323" t="s">
        <v>157</v>
      </c>
      <c r="J323" t="s">
        <v>23</v>
      </c>
      <c r="K323">
        <v>2017</v>
      </c>
      <c r="L323" t="s">
        <v>27</v>
      </c>
      <c r="M323" t="s">
        <v>27</v>
      </c>
      <c r="N323" s="230"/>
      <c r="AG323" t="s">
        <v>1700</v>
      </c>
      <c r="AL323" s="230"/>
      <c r="AM323" s="230"/>
      <c r="AN323" s="230"/>
      <c r="AP323" t="s">
        <v>639</v>
      </c>
      <c r="AW323">
        <v>1020195251</v>
      </c>
    </row>
    <row r="324" spans="1:49" customFormat="1" ht="15" x14ac:dyDescent="0.25">
      <c r="A324">
        <v>423459</v>
      </c>
      <c r="B324" t="s">
        <v>985</v>
      </c>
      <c r="C324" t="s">
        <v>366</v>
      </c>
      <c r="D324" t="s">
        <v>686</v>
      </c>
      <c r="E324" t="s">
        <v>78</v>
      </c>
      <c r="F324" s="148">
        <v>33453</v>
      </c>
      <c r="G324" t="s">
        <v>986</v>
      </c>
      <c r="H324" t="s">
        <v>24</v>
      </c>
      <c r="I324" t="s">
        <v>157</v>
      </c>
      <c r="J324" t="s">
        <v>25</v>
      </c>
      <c r="K324">
        <v>2009</v>
      </c>
      <c r="L324" t="s">
        <v>27</v>
      </c>
      <c r="M324" t="s">
        <v>39</v>
      </c>
      <c r="N324" s="230"/>
      <c r="AG324" t="s">
        <v>1700</v>
      </c>
      <c r="AI324">
        <v>991195014</v>
      </c>
      <c r="AK324" t="s">
        <v>1760</v>
      </c>
      <c r="AL324" s="230"/>
      <c r="AM324" s="230"/>
      <c r="AN324" s="230"/>
      <c r="AP324" t="s">
        <v>639</v>
      </c>
      <c r="AW324">
        <v>3340020616</v>
      </c>
    </row>
    <row r="325" spans="1:49" customFormat="1" ht="15" x14ac:dyDescent="0.25">
      <c r="A325">
        <v>423478</v>
      </c>
      <c r="B325" t="s">
        <v>987</v>
      </c>
      <c r="C325" t="s">
        <v>988</v>
      </c>
      <c r="D325" t="s">
        <v>405</v>
      </c>
      <c r="E325" t="s">
        <v>78</v>
      </c>
      <c r="F325" s="148">
        <v>33970</v>
      </c>
      <c r="G325" t="s">
        <v>27</v>
      </c>
      <c r="H325" t="s">
        <v>24</v>
      </c>
      <c r="I325" t="s">
        <v>157</v>
      </c>
      <c r="J325" t="s">
        <v>25</v>
      </c>
      <c r="K325">
        <v>2011</v>
      </c>
      <c r="L325" t="s">
        <v>27</v>
      </c>
      <c r="M325" t="s">
        <v>27</v>
      </c>
      <c r="N325" s="230"/>
      <c r="AG325" t="s">
        <v>1700</v>
      </c>
      <c r="AI325">
        <v>935547980</v>
      </c>
      <c r="AK325" t="s">
        <v>27</v>
      </c>
      <c r="AL325" s="230"/>
      <c r="AM325" s="230"/>
      <c r="AN325" s="230"/>
      <c r="AW325">
        <v>1010008364</v>
      </c>
    </row>
    <row r="326" spans="1:49" customFormat="1" ht="15" x14ac:dyDescent="0.25">
      <c r="A326">
        <v>423661</v>
      </c>
      <c r="B326" t="s">
        <v>990</v>
      </c>
      <c r="C326" t="s">
        <v>436</v>
      </c>
      <c r="D326" t="s">
        <v>991</v>
      </c>
      <c r="E326" t="s">
        <v>78</v>
      </c>
      <c r="F326" s="148">
        <v>36304</v>
      </c>
      <c r="G326" t="s">
        <v>27</v>
      </c>
      <c r="H326" t="s">
        <v>24</v>
      </c>
      <c r="I326" t="s">
        <v>157</v>
      </c>
      <c r="J326" t="s">
        <v>25</v>
      </c>
      <c r="K326">
        <v>2017</v>
      </c>
      <c r="L326" t="s">
        <v>27</v>
      </c>
      <c r="M326" t="s">
        <v>27</v>
      </c>
      <c r="N326" s="230"/>
      <c r="O326">
        <v>712</v>
      </c>
      <c r="P326" s="148">
        <v>45722</v>
      </c>
      <c r="Q326">
        <v>50000</v>
      </c>
      <c r="AG326" t="s">
        <v>1700</v>
      </c>
      <c r="AI326">
        <v>949785171</v>
      </c>
      <c r="AK326" t="s">
        <v>27</v>
      </c>
      <c r="AL326" s="230"/>
      <c r="AM326" s="230"/>
      <c r="AN326" s="230"/>
      <c r="AP326" t="s">
        <v>639</v>
      </c>
      <c r="AW326">
        <v>1040134593</v>
      </c>
    </row>
    <row r="327" spans="1:49" customFormat="1" ht="15" x14ac:dyDescent="0.25">
      <c r="A327">
        <v>423718</v>
      </c>
      <c r="B327" t="s">
        <v>996</v>
      </c>
      <c r="C327" t="s">
        <v>299</v>
      </c>
      <c r="D327" t="s">
        <v>997</v>
      </c>
      <c r="E327" t="s">
        <v>77</v>
      </c>
      <c r="F327" s="148">
        <v>36291</v>
      </c>
      <c r="I327" t="s">
        <v>157</v>
      </c>
      <c r="N327" s="230"/>
      <c r="AL327" s="230"/>
      <c r="AM327" s="230"/>
      <c r="AN327" s="230"/>
    </row>
    <row r="328" spans="1:49" customFormat="1" ht="15" x14ac:dyDescent="0.25">
      <c r="A328">
        <v>423778</v>
      </c>
      <c r="B328" t="s">
        <v>1000</v>
      </c>
      <c r="C328" t="s">
        <v>414</v>
      </c>
      <c r="D328" t="s">
        <v>577</v>
      </c>
      <c r="E328" t="s">
        <v>77</v>
      </c>
      <c r="F328" s="148">
        <v>36161</v>
      </c>
      <c r="G328" t="s">
        <v>27</v>
      </c>
      <c r="H328" t="s">
        <v>24</v>
      </c>
      <c r="I328" t="s">
        <v>157</v>
      </c>
      <c r="J328" t="s">
        <v>25</v>
      </c>
      <c r="K328">
        <v>2017</v>
      </c>
      <c r="L328" t="s">
        <v>76</v>
      </c>
      <c r="M328" t="s">
        <v>27</v>
      </c>
      <c r="N328" s="230"/>
      <c r="AI328">
        <v>991132299</v>
      </c>
      <c r="AL328" s="230"/>
      <c r="AM328" s="230"/>
      <c r="AN328" s="230"/>
      <c r="AW328">
        <v>1040374332</v>
      </c>
    </row>
    <row r="329" spans="1:49" customFormat="1" ht="15" x14ac:dyDescent="0.25">
      <c r="A329">
        <v>423779</v>
      </c>
      <c r="B329" t="s">
        <v>1001</v>
      </c>
      <c r="C329" t="s">
        <v>568</v>
      </c>
      <c r="D329" t="s">
        <v>315</v>
      </c>
      <c r="E329" t="s">
        <v>77</v>
      </c>
      <c r="F329" s="148">
        <v>35878</v>
      </c>
      <c r="G329" t="s">
        <v>27</v>
      </c>
      <c r="H329" t="s">
        <v>24</v>
      </c>
      <c r="I329" t="s">
        <v>157</v>
      </c>
      <c r="J329" t="s">
        <v>25</v>
      </c>
      <c r="K329">
        <v>2017</v>
      </c>
      <c r="L329" t="s">
        <v>27</v>
      </c>
      <c r="M329" t="s">
        <v>27</v>
      </c>
      <c r="N329" s="230"/>
      <c r="O329">
        <v>731</v>
      </c>
      <c r="P329" s="148">
        <v>45725</v>
      </c>
      <c r="Q329">
        <v>50000</v>
      </c>
      <c r="AI329">
        <v>968709133</v>
      </c>
      <c r="AL329" s="230"/>
      <c r="AM329" s="230"/>
      <c r="AN329" s="230"/>
      <c r="AW329">
        <v>1020138147</v>
      </c>
    </row>
    <row r="330" spans="1:49" customFormat="1" ht="15" x14ac:dyDescent="0.25">
      <c r="A330">
        <v>423827</v>
      </c>
      <c r="B330" t="s">
        <v>490</v>
      </c>
      <c r="C330" t="s">
        <v>269</v>
      </c>
      <c r="D330" t="s">
        <v>250</v>
      </c>
      <c r="E330" t="s">
        <v>77</v>
      </c>
      <c r="F330" s="148">
        <v>35878</v>
      </c>
      <c r="I330" t="s">
        <v>157</v>
      </c>
      <c r="N330" s="230"/>
      <c r="AL330" s="230"/>
      <c r="AM330" s="230"/>
      <c r="AN330" s="230"/>
    </row>
    <row r="331" spans="1:49" customFormat="1" ht="15" x14ac:dyDescent="0.25">
      <c r="A331">
        <v>423840</v>
      </c>
      <c r="B331" t="s">
        <v>1003</v>
      </c>
      <c r="C331" t="s">
        <v>287</v>
      </c>
      <c r="D331" t="s">
        <v>319</v>
      </c>
      <c r="E331" t="s">
        <v>77</v>
      </c>
      <c r="F331" s="148">
        <v>36190</v>
      </c>
      <c r="G331" t="s">
        <v>27</v>
      </c>
      <c r="H331" t="s">
        <v>24</v>
      </c>
      <c r="I331" t="s">
        <v>157</v>
      </c>
      <c r="L331" t="s">
        <v>27</v>
      </c>
      <c r="M331" t="s">
        <v>27</v>
      </c>
      <c r="N331" s="230"/>
      <c r="AI331">
        <v>991026567</v>
      </c>
      <c r="AL331" s="230"/>
      <c r="AM331" s="230"/>
      <c r="AN331" s="230"/>
      <c r="AW331">
        <v>1040151416</v>
      </c>
    </row>
    <row r="332" spans="1:49" customFormat="1" ht="15" x14ac:dyDescent="0.25">
      <c r="A332">
        <v>423890</v>
      </c>
      <c r="B332" t="s">
        <v>1004</v>
      </c>
      <c r="C332" t="s">
        <v>243</v>
      </c>
      <c r="D332" t="s">
        <v>350</v>
      </c>
      <c r="E332" t="s">
        <v>78</v>
      </c>
      <c r="F332" s="148">
        <v>36190</v>
      </c>
      <c r="I332" t="s">
        <v>157</v>
      </c>
      <c r="N332" s="230"/>
      <c r="AL332" s="230"/>
      <c r="AM332" s="230"/>
      <c r="AN332" s="230"/>
    </row>
    <row r="333" spans="1:49" customFormat="1" ht="15" x14ac:dyDescent="0.25">
      <c r="A333">
        <v>423948</v>
      </c>
      <c r="B333" t="s">
        <v>1009</v>
      </c>
      <c r="C333" t="s">
        <v>468</v>
      </c>
      <c r="D333" t="s">
        <v>1010</v>
      </c>
      <c r="E333" t="s">
        <v>78</v>
      </c>
      <c r="F333" s="148">
        <v>36259</v>
      </c>
      <c r="G333" t="s">
        <v>27</v>
      </c>
      <c r="H333" t="s">
        <v>24</v>
      </c>
      <c r="I333" t="s">
        <v>157</v>
      </c>
      <c r="L333" t="s">
        <v>27</v>
      </c>
      <c r="M333" t="s">
        <v>27</v>
      </c>
      <c r="N333" s="230"/>
      <c r="O333">
        <v>697</v>
      </c>
      <c r="P333" s="148">
        <v>45722</v>
      </c>
      <c r="Q333">
        <v>225000</v>
      </c>
      <c r="AG333" t="s">
        <v>1700</v>
      </c>
      <c r="AI333">
        <v>981555549</v>
      </c>
      <c r="AL333" s="230"/>
      <c r="AM333" s="230"/>
      <c r="AN333" s="230"/>
      <c r="AP333" t="s">
        <v>639</v>
      </c>
      <c r="AW333">
        <v>1010058629</v>
      </c>
    </row>
    <row r="334" spans="1:49" customFormat="1" ht="15" x14ac:dyDescent="0.25">
      <c r="A334">
        <v>423979</v>
      </c>
      <c r="B334" t="s">
        <v>1015</v>
      </c>
      <c r="C334" t="s">
        <v>365</v>
      </c>
      <c r="D334" t="s">
        <v>339</v>
      </c>
      <c r="E334" t="s">
        <v>77</v>
      </c>
      <c r="F334" s="148">
        <v>36007</v>
      </c>
      <c r="I334" t="s">
        <v>157</v>
      </c>
      <c r="N334" s="230"/>
      <c r="AL334" s="230"/>
      <c r="AM334" s="230"/>
      <c r="AN334" s="230"/>
    </row>
    <row r="335" spans="1:49" customFormat="1" ht="15" x14ac:dyDescent="0.25">
      <c r="A335">
        <v>424032</v>
      </c>
      <c r="B335" t="s">
        <v>1019</v>
      </c>
      <c r="C335" t="s">
        <v>417</v>
      </c>
      <c r="D335" t="s">
        <v>344</v>
      </c>
      <c r="E335" t="s">
        <v>77</v>
      </c>
      <c r="F335" s="148">
        <v>36545</v>
      </c>
      <c r="I335" t="s">
        <v>157</v>
      </c>
      <c r="N335" s="230"/>
      <c r="AL335" s="230"/>
      <c r="AM335" s="230"/>
      <c r="AN335" s="230"/>
    </row>
    <row r="336" spans="1:49" customFormat="1" ht="15" x14ac:dyDescent="0.25">
      <c r="A336">
        <v>424057</v>
      </c>
      <c r="B336" t="s">
        <v>1021</v>
      </c>
      <c r="C336" t="s">
        <v>243</v>
      </c>
      <c r="D336" t="s">
        <v>509</v>
      </c>
      <c r="E336" t="s">
        <v>77</v>
      </c>
      <c r="F336" s="148">
        <v>34756</v>
      </c>
      <c r="G336" t="s">
        <v>27</v>
      </c>
      <c r="H336" t="s">
        <v>24</v>
      </c>
      <c r="I336" t="s">
        <v>157</v>
      </c>
      <c r="J336" t="s">
        <v>25</v>
      </c>
      <c r="K336">
        <v>2017</v>
      </c>
      <c r="L336" t="s">
        <v>27</v>
      </c>
      <c r="M336" t="s">
        <v>67</v>
      </c>
      <c r="N336" s="230"/>
      <c r="AL336" s="230"/>
      <c r="AM336" s="230"/>
      <c r="AN336" s="230"/>
      <c r="AW336">
        <v>9100019296</v>
      </c>
    </row>
    <row r="337" spans="1:49" customFormat="1" ht="15" x14ac:dyDescent="0.25">
      <c r="A337">
        <v>424169</v>
      </c>
      <c r="B337" t="s">
        <v>1688</v>
      </c>
      <c r="C337" t="s">
        <v>390</v>
      </c>
      <c r="D337" t="s">
        <v>368</v>
      </c>
      <c r="E337" t="s">
        <v>78</v>
      </c>
      <c r="F337" s="148">
        <v>34294</v>
      </c>
      <c r="G337" t="s">
        <v>27</v>
      </c>
      <c r="H337" t="s">
        <v>630</v>
      </c>
      <c r="I337" t="s">
        <v>157</v>
      </c>
      <c r="J337" t="s">
        <v>25</v>
      </c>
      <c r="K337">
        <v>2013</v>
      </c>
      <c r="L337" t="s">
        <v>76</v>
      </c>
      <c r="M337" t="s">
        <v>624</v>
      </c>
      <c r="N337" s="230"/>
      <c r="AG337" t="s">
        <v>1700</v>
      </c>
      <c r="AI337">
        <v>969203512</v>
      </c>
      <c r="AK337" t="s">
        <v>1765</v>
      </c>
      <c r="AL337" s="230"/>
      <c r="AM337" s="230"/>
      <c r="AN337" s="230"/>
    </row>
    <row r="338" spans="1:49" customFormat="1" ht="15" x14ac:dyDescent="0.25">
      <c r="A338">
        <v>424175</v>
      </c>
      <c r="B338" t="s">
        <v>1025</v>
      </c>
      <c r="C338" t="s">
        <v>1026</v>
      </c>
      <c r="D338" t="s">
        <v>261</v>
      </c>
      <c r="E338" t="s">
        <v>78</v>
      </c>
      <c r="F338" s="148">
        <v>35096</v>
      </c>
      <c r="G338" t="s">
        <v>27</v>
      </c>
      <c r="H338" t="s">
        <v>24</v>
      </c>
      <c r="I338" t="s">
        <v>157</v>
      </c>
      <c r="J338" t="s">
        <v>23</v>
      </c>
      <c r="K338">
        <v>2014</v>
      </c>
      <c r="L338" t="s">
        <v>27</v>
      </c>
      <c r="M338" t="s">
        <v>27</v>
      </c>
      <c r="N338" s="230"/>
      <c r="AG338" t="s">
        <v>1700</v>
      </c>
      <c r="AI338">
        <v>992533546</v>
      </c>
      <c r="AK338" t="s">
        <v>1766</v>
      </c>
      <c r="AL338" s="230"/>
      <c r="AM338" s="230"/>
      <c r="AN338" s="230"/>
      <c r="AQ338" t="s">
        <v>638</v>
      </c>
      <c r="AW338">
        <v>1030226759</v>
      </c>
    </row>
    <row r="339" spans="1:49" customFormat="1" ht="15" x14ac:dyDescent="0.25">
      <c r="A339">
        <v>424247</v>
      </c>
      <c r="B339" t="s">
        <v>1033</v>
      </c>
      <c r="C339" t="s">
        <v>442</v>
      </c>
      <c r="D339" t="s">
        <v>855</v>
      </c>
      <c r="E339" t="s">
        <v>78</v>
      </c>
      <c r="F339" s="148">
        <v>36031</v>
      </c>
      <c r="G339" t="s">
        <v>1034</v>
      </c>
      <c r="H339" t="s">
        <v>28</v>
      </c>
      <c r="I339" t="s">
        <v>157</v>
      </c>
      <c r="J339" t="s">
        <v>25</v>
      </c>
      <c r="K339">
        <v>2017</v>
      </c>
      <c r="L339" t="s">
        <v>39</v>
      </c>
      <c r="M339" t="s">
        <v>624</v>
      </c>
      <c r="N339" s="230"/>
      <c r="AG339" t="s">
        <v>1700</v>
      </c>
      <c r="AI339">
        <v>981030013</v>
      </c>
      <c r="AL339" s="230"/>
      <c r="AM339" s="230"/>
      <c r="AN339" s="230"/>
    </row>
    <row r="340" spans="1:49" customFormat="1" ht="15" x14ac:dyDescent="0.25">
      <c r="A340">
        <v>424271</v>
      </c>
      <c r="B340" t="s">
        <v>1035</v>
      </c>
      <c r="C340" t="s">
        <v>1036</v>
      </c>
      <c r="D340" t="s">
        <v>1767</v>
      </c>
      <c r="E340" t="s">
        <v>77</v>
      </c>
      <c r="F340" s="148">
        <v>36031</v>
      </c>
      <c r="I340" t="s">
        <v>157</v>
      </c>
      <c r="N340" s="230"/>
      <c r="AL340" s="230"/>
      <c r="AM340" s="230"/>
      <c r="AN340" s="230"/>
    </row>
    <row r="341" spans="1:49" customFormat="1" ht="15" x14ac:dyDescent="0.25">
      <c r="A341">
        <v>424408</v>
      </c>
      <c r="B341" t="s">
        <v>1040</v>
      </c>
      <c r="C341" t="s">
        <v>524</v>
      </c>
      <c r="D341" t="s">
        <v>388</v>
      </c>
      <c r="E341" t="s">
        <v>77</v>
      </c>
      <c r="F341" s="148">
        <v>34844</v>
      </c>
      <c r="I341" t="s">
        <v>157</v>
      </c>
      <c r="N341" s="230"/>
      <c r="AL341" s="230"/>
      <c r="AM341" s="230"/>
      <c r="AN341" s="230"/>
    </row>
    <row r="342" spans="1:49" customFormat="1" ht="15" x14ac:dyDescent="0.25">
      <c r="A342">
        <v>424429</v>
      </c>
      <c r="B342" t="s">
        <v>1041</v>
      </c>
      <c r="C342" t="s">
        <v>486</v>
      </c>
      <c r="D342" t="s">
        <v>458</v>
      </c>
      <c r="E342" t="s">
        <v>78</v>
      </c>
      <c r="F342" s="148">
        <v>34011</v>
      </c>
      <c r="G342" t="s">
        <v>614</v>
      </c>
      <c r="H342" t="s">
        <v>24</v>
      </c>
      <c r="I342" t="s">
        <v>157</v>
      </c>
      <c r="J342" t="s">
        <v>23</v>
      </c>
      <c r="K342">
        <v>2016</v>
      </c>
      <c r="L342" t="s">
        <v>39</v>
      </c>
      <c r="N342" s="230"/>
      <c r="AG342" t="s">
        <v>1700</v>
      </c>
      <c r="AI342">
        <v>981549893</v>
      </c>
      <c r="AK342" t="s">
        <v>317</v>
      </c>
      <c r="AL342" s="230"/>
      <c r="AM342" s="230"/>
      <c r="AN342" s="230"/>
      <c r="AP342" t="s">
        <v>639</v>
      </c>
    </row>
    <row r="343" spans="1:49" customFormat="1" ht="15" x14ac:dyDescent="0.25">
      <c r="A343">
        <v>424433</v>
      </c>
      <c r="B343" t="s">
        <v>1042</v>
      </c>
      <c r="C343" t="s">
        <v>475</v>
      </c>
      <c r="D343" t="s">
        <v>354</v>
      </c>
      <c r="E343" t="s">
        <v>77</v>
      </c>
      <c r="F343" s="148">
        <v>35819</v>
      </c>
      <c r="I343" t="s">
        <v>157</v>
      </c>
      <c r="N343" s="230"/>
      <c r="AL343" s="230"/>
      <c r="AM343" s="230"/>
      <c r="AN343" s="230"/>
      <c r="AP343" t="s">
        <v>639</v>
      </c>
    </row>
    <row r="344" spans="1:49" customFormat="1" ht="15" x14ac:dyDescent="0.25">
      <c r="A344">
        <v>424440</v>
      </c>
      <c r="B344" t="s">
        <v>1043</v>
      </c>
      <c r="C344" t="s">
        <v>240</v>
      </c>
      <c r="D344" t="s">
        <v>257</v>
      </c>
      <c r="E344" t="s">
        <v>78</v>
      </c>
      <c r="F344" s="148">
        <v>33508</v>
      </c>
      <c r="I344" t="s">
        <v>157</v>
      </c>
      <c r="N344" s="230"/>
      <c r="AL344" s="230"/>
      <c r="AM344" s="230"/>
      <c r="AN344" s="230"/>
      <c r="AP344" t="s">
        <v>639</v>
      </c>
      <c r="AQ344" t="s">
        <v>638</v>
      </c>
    </row>
    <row r="345" spans="1:49" customFormat="1" ht="15" x14ac:dyDescent="0.25">
      <c r="A345">
        <v>424481</v>
      </c>
      <c r="B345" t="s">
        <v>1050</v>
      </c>
      <c r="C345" t="s">
        <v>512</v>
      </c>
      <c r="D345" t="s">
        <v>376</v>
      </c>
      <c r="E345" t="s">
        <v>78</v>
      </c>
      <c r="F345" s="148">
        <v>34700</v>
      </c>
      <c r="I345" t="s">
        <v>157</v>
      </c>
      <c r="N345" s="230"/>
      <c r="AL345" s="230"/>
      <c r="AM345" s="230"/>
      <c r="AN345" s="230"/>
    </row>
    <row r="346" spans="1:49" customFormat="1" ht="15" x14ac:dyDescent="0.25">
      <c r="A346">
        <v>424520</v>
      </c>
      <c r="B346" t="s">
        <v>1052</v>
      </c>
      <c r="C346" t="s">
        <v>417</v>
      </c>
      <c r="D346" t="s">
        <v>861</v>
      </c>
      <c r="E346" t="s">
        <v>78</v>
      </c>
      <c r="F346" s="148">
        <v>32669</v>
      </c>
      <c r="I346" t="s">
        <v>157</v>
      </c>
      <c r="N346" s="230"/>
      <c r="AL346" s="230"/>
      <c r="AM346" s="230"/>
      <c r="AN346" s="230"/>
    </row>
    <row r="347" spans="1:49" customFormat="1" ht="15" x14ac:dyDescent="0.25">
      <c r="A347">
        <v>424527</v>
      </c>
      <c r="B347" t="s">
        <v>1053</v>
      </c>
      <c r="C347" t="s">
        <v>1054</v>
      </c>
      <c r="D347" t="s">
        <v>285</v>
      </c>
      <c r="E347" t="s">
        <v>78</v>
      </c>
      <c r="F347" s="148">
        <v>32308</v>
      </c>
      <c r="G347" t="s">
        <v>27</v>
      </c>
      <c r="H347" t="s">
        <v>24</v>
      </c>
      <c r="I347" t="s">
        <v>157</v>
      </c>
      <c r="J347" t="s">
        <v>25</v>
      </c>
      <c r="K347">
        <v>2017</v>
      </c>
      <c r="L347" t="s">
        <v>27</v>
      </c>
      <c r="M347" t="s">
        <v>27</v>
      </c>
      <c r="N347" s="230"/>
      <c r="O347">
        <v>914</v>
      </c>
      <c r="P347" s="148">
        <v>45757</v>
      </c>
      <c r="Q347">
        <v>50000</v>
      </c>
      <c r="AG347" t="s">
        <v>1700</v>
      </c>
      <c r="AI347">
        <v>932900668</v>
      </c>
      <c r="AL347" s="230"/>
      <c r="AM347" s="230"/>
      <c r="AN347" s="230"/>
      <c r="AW347">
        <v>1010247070</v>
      </c>
    </row>
    <row r="348" spans="1:49" customFormat="1" ht="15" x14ac:dyDescent="0.25">
      <c r="A348">
        <v>424529</v>
      </c>
      <c r="B348" t="s">
        <v>1055</v>
      </c>
      <c r="C348" t="s">
        <v>432</v>
      </c>
      <c r="D348" t="s">
        <v>601</v>
      </c>
      <c r="E348" t="s">
        <v>78</v>
      </c>
      <c r="F348" s="148">
        <v>35478</v>
      </c>
      <c r="I348" t="s">
        <v>157</v>
      </c>
      <c r="N348" s="230"/>
      <c r="AL348" s="230"/>
      <c r="AM348" s="230"/>
      <c r="AN348" s="230"/>
    </row>
    <row r="349" spans="1:49" customFormat="1" ht="15" x14ac:dyDescent="0.25">
      <c r="A349">
        <v>424624</v>
      </c>
      <c r="B349" t="s">
        <v>1064</v>
      </c>
      <c r="C349" t="s">
        <v>266</v>
      </c>
      <c r="D349" t="s">
        <v>312</v>
      </c>
      <c r="E349" t="s">
        <v>77</v>
      </c>
      <c r="F349" s="148">
        <v>35830</v>
      </c>
      <c r="G349" t="s">
        <v>265</v>
      </c>
      <c r="H349" t="s">
        <v>24</v>
      </c>
      <c r="I349" t="s">
        <v>157</v>
      </c>
      <c r="J349" t="s">
        <v>23</v>
      </c>
      <c r="K349">
        <v>2016</v>
      </c>
      <c r="L349" t="s">
        <v>27</v>
      </c>
      <c r="M349" t="s">
        <v>56</v>
      </c>
      <c r="N349" s="230"/>
      <c r="AL349" s="230"/>
      <c r="AM349" s="230"/>
      <c r="AN349" s="230"/>
      <c r="AW349">
        <v>6090080039</v>
      </c>
    </row>
    <row r="350" spans="1:49" customFormat="1" ht="15" x14ac:dyDescent="0.25">
      <c r="A350">
        <v>424634</v>
      </c>
      <c r="B350" t="s">
        <v>1065</v>
      </c>
      <c r="C350" t="s">
        <v>255</v>
      </c>
      <c r="D350" t="s">
        <v>373</v>
      </c>
      <c r="E350" t="s">
        <v>78</v>
      </c>
      <c r="F350" s="148">
        <v>33464</v>
      </c>
      <c r="I350" t="s">
        <v>157</v>
      </c>
      <c r="N350" s="230"/>
      <c r="AL350" s="230"/>
      <c r="AM350" s="230"/>
      <c r="AN350" s="230"/>
    </row>
    <row r="351" spans="1:49" customFormat="1" ht="15" x14ac:dyDescent="0.25">
      <c r="A351">
        <v>424661</v>
      </c>
      <c r="B351" t="s">
        <v>1069</v>
      </c>
      <c r="C351" t="s">
        <v>289</v>
      </c>
      <c r="D351" t="s">
        <v>427</v>
      </c>
      <c r="E351" t="s">
        <v>77</v>
      </c>
      <c r="F351" s="148">
        <v>36161</v>
      </c>
      <c r="G351" t="s">
        <v>1070</v>
      </c>
      <c r="H351" t="s">
        <v>24</v>
      </c>
      <c r="I351" t="s">
        <v>157</v>
      </c>
      <c r="J351" t="s">
        <v>23</v>
      </c>
      <c r="K351">
        <v>2016</v>
      </c>
      <c r="L351" t="s">
        <v>74</v>
      </c>
      <c r="N351" s="230"/>
      <c r="AL351" s="230"/>
      <c r="AM351" s="230"/>
      <c r="AN351" s="230"/>
    </row>
    <row r="352" spans="1:49" customFormat="1" ht="15" x14ac:dyDescent="0.25">
      <c r="A352">
        <v>424687</v>
      </c>
      <c r="B352" t="s">
        <v>1072</v>
      </c>
      <c r="C352" t="s">
        <v>428</v>
      </c>
      <c r="D352" t="s">
        <v>594</v>
      </c>
      <c r="E352" t="s">
        <v>77</v>
      </c>
      <c r="F352" s="148">
        <v>35982</v>
      </c>
      <c r="I352" t="s">
        <v>157</v>
      </c>
      <c r="N352" s="230"/>
      <c r="AL352" s="230"/>
      <c r="AM352" s="230"/>
      <c r="AN352" s="230"/>
    </row>
    <row r="353" spans="1:49" customFormat="1" ht="15" x14ac:dyDescent="0.25">
      <c r="A353">
        <v>424694</v>
      </c>
      <c r="B353" t="s">
        <v>1073</v>
      </c>
      <c r="C353" t="s">
        <v>1045</v>
      </c>
      <c r="D353" t="s">
        <v>280</v>
      </c>
      <c r="E353" t="s">
        <v>77</v>
      </c>
      <c r="F353" s="148">
        <v>35074</v>
      </c>
      <c r="I353" t="s">
        <v>157</v>
      </c>
      <c r="N353" s="230"/>
      <c r="AL353" s="230"/>
      <c r="AM353" s="230"/>
      <c r="AN353" s="230"/>
    </row>
    <row r="354" spans="1:49" customFormat="1" ht="15" x14ac:dyDescent="0.25">
      <c r="A354">
        <v>424743</v>
      </c>
      <c r="B354" t="s">
        <v>1080</v>
      </c>
      <c r="C354" t="s">
        <v>734</v>
      </c>
      <c r="D354" t="s">
        <v>1051</v>
      </c>
      <c r="E354" t="s">
        <v>78</v>
      </c>
      <c r="F354" s="148">
        <v>34335</v>
      </c>
      <c r="I354" t="s">
        <v>157</v>
      </c>
      <c r="N354" s="230"/>
      <c r="AL354" s="230"/>
      <c r="AM354" s="230"/>
      <c r="AN354" s="230"/>
    </row>
    <row r="355" spans="1:49" customFormat="1" ht="15" x14ac:dyDescent="0.25">
      <c r="A355">
        <v>424744</v>
      </c>
      <c r="B355" t="s">
        <v>1081</v>
      </c>
      <c r="C355" t="s">
        <v>678</v>
      </c>
      <c r="D355" t="s">
        <v>304</v>
      </c>
      <c r="E355" t="s">
        <v>77</v>
      </c>
      <c r="F355" s="148">
        <v>36105</v>
      </c>
      <c r="G355" t="s">
        <v>744</v>
      </c>
      <c r="H355" t="s">
        <v>24</v>
      </c>
      <c r="I355" t="s">
        <v>157</v>
      </c>
      <c r="L355" t="s">
        <v>39</v>
      </c>
      <c r="M355" t="s">
        <v>39</v>
      </c>
      <c r="N355" s="230"/>
      <c r="AI355">
        <v>941475254</v>
      </c>
      <c r="AL355" s="230"/>
      <c r="AM355" s="230"/>
      <c r="AN355" s="230"/>
      <c r="AW355">
        <v>3310023397</v>
      </c>
    </row>
    <row r="356" spans="1:49" customFormat="1" ht="15" x14ac:dyDescent="0.25">
      <c r="A356">
        <v>424752</v>
      </c>
      <c r="B356" t="s">
        <v>1082</v>
      </c>
      <c r="C356" t="s">
        <v>390</v>
      </c>
      <c r="D356" t="s">
        <v>745</v>
      </c>
      <c r="E356" t="s">
        <v>78</v>
      </c>
      <c r="F356" s="148">
        <v>30615</v>
      </c>
      <c r="G356" t="s">
        <v>385</v>
      </c>
      <c r="H356" t="s">
        <v>28</v>
      </c>
      <c r="I356" t="s">
        <v>157</v>
      </c>
      <c r="J356" t="s">
        <v>25</v>
      </c>
      <c r="K356">
        <v>2001</v>
      </c>
      <c r="L356" t="s">
        <v>39</v>
      </c>
      <c r="M356" t="s">
        <v>624</v>
      </c>
      <c r="N356" s="230"/>
      <c r="AG356" t="s">
        <v>1700</v>
      </c>
      <c r="AI356">
        <v>968492125</v>
      </c>
      <c r="AL356" s="230"/>
      <c r="AM356" s="230"/>
      <c r="AN356" s="230"/>
      <c r="AP356" t="s">
        <v>639</v>
      </c>
    </row>
    <row r="357" spans="1:49" customFormat="1" ht="15" x14ac:dyDescent="0.25">
      <c r="A357">
        <v>424828</v>
      </c>
      <c r="B357" t="s">
        <v>944</v>
      </c>
      <c r="C357" t="s">
        <v>320</v>
      </c>
      <c r="D357" t="s">
        <v>1086</v>
      </c>
      <c r="E357" t="s">
        <v>78</v>
      </c>
      <c r="F357" s="148">
        <v>36054</v>
      </c>
      <c r="G357" t="s">
        <v>27</v>
      </c>
      <c r="H357" t="s">
        <v>24</v>
      </c>
      <c r="I357" t="s">
        <v>157</v>
      </c>
      <c r="J357" t="s">
        <v>25</v>
      </c>
      <c r="K357">
        <v>2016</v>
      </c>
      <c r="L357" t="s">
        <v>27</v>
      </c>
      <c r="M357" t="s">
        <v>49</v>
      </c>
      <c r="N357" s="230"/>
      <c r="AG357" t="s">
        <v>1700</v>
      </c>
      <c r="AL357" s="230"/>
      <c r="AM357" s="230"/>
      <c r="AN357" s="230"/>
      <c r="AW357">
        <v>5180014144</v>
      </c>
    </row>
    <row r="358" spans="1:49" customFormat="1" ht="15" x14ac:dyDescent="0.25">
      <c r="A358">
        <v>424911</v>
      </c>
      <c r="B358" t="s">
        <v>1087</v>
      </c>
      <c r="C358" t="s">
        <v>444</v>
      </c>
      <c r="D358" t="s">
        <v>814</v>
      </c>
      <c r="E358" t="s">
        <v>78</v>
      </c>
      <c r="F358" s="148">
        <v>34878</v>
      </c>
      <c r="G358" t="s">
        <v>737</v>
      </c>
      <c r="H358" t="s">
        <v>24</v>
      </c>
      <c r="I358" t="s">
        <v>157</v>
      </c>
      <c r="J358" t="s">
        <v>23</v>
      </c>
      <c r="K358">
        <v>2013</v>
      </c>
      <c r="L358" t="s">
        <v>39</v>
      </c>
      <c r="M358" t="s">
        <v>39</v>
      </c>
      <c r="N358" s="230"/>
      <c r="AG358" t="s">
        <v>1700</v>
      </c>
      <c r="AI358">
        <v>964619951</v>
      </c>
      <c r="AK358" t="s">
        <v>27</v>
      </c>
      <c r="AL358" s="230"/>
      <c r="AM358" s="230"/>
      <c r="AN358" s="230"/>
      <c r="AP358" t="s">
        <v>639</v>
      </c>
      <c r="AW358">
        <v>3300004222</v>
      </c>
    </row>
    <row r="359" spans="1:49" customFormat="1" ht="15" x14ac:dyDescent="0.25">
      <c r="A359">
        <v>424937</v>
      </c>
      <c r="B359" t="s">
        <v>1089</v>
      </c>
      <c r="C359" t="s">
        <v>240</v>
      </c>
      <c r="D359" t="s">
        <v>418</v>
      </c>
      <c r="E359" t="s">
        <v>78</v>
      </c>
      <c r="F359" s="148">
        <v>34877</v>
      </c>
      <c r="G359" t="s">
        <v>27</v>
      </c>
      <c r="H359" t="s">
        <v>24</v>
      </c>
      <c r="I359" t="s">
        <v>157</v>
      </c>
      <c r="J359" t="s">
        <v>23</v>
      </c>
      <c r="K359">
        <v>2013</v>
      </c>
      <c r="L359" t="s">
        <v>27</v>
      </c>
      <c r="M359" t="s">
        <v>27</v>
      </c>
      <c r="N359" s="230"/>
      <c r="AG359" t="s">
        <v>1700</v>
      </c>
      <c r="AI359">
        <v>936673042</v>
      </c>
      <c r="AK359" t="s">
        <v>1772</v>
      </c>
      <c r="AL359" s="230"/>
      <c r="AM359" s="230"/>
      <c r="AN359" s="230"/>
      <c r="AW359">
        <v>1010638158</v>
      </c>
    </row>
    <row r="360" spans="1:49" customFormat="1" ht="15" x14ac:dyDescent="0.25">
      <c r="A360">
        <v>424946</v>
      </c>
      <c r="B360" t="s">
        <v>1090</v>
      </c>
      <c r="C360" t="s">
        <v>266</v>
      </c>
      <c r="D360" t="s">
        <v>472</v>
      </c>
      <c r="E360" t="s">
        <v>78</v>
      </c>
      <c r="F360" s="148">
        <v>34878</v>
      </c>
      <c r="I360" t="s">
        <v>157</v>
      </c>
      <c r="N360" s="230"/>
      <c r="AL360" s="230"/>
      <c r="AM360" s="230"/>
      <c r="AN360" s="230"/>
    </row>
    <row r="361" spans="1:49" customFormat="1" ht="15" x14ac:dyDescent="0.25">
      <c r="A361">
        <v>425018</v>
      </c>
      <c r="B361" t="s">
        <v>1093</v>
      </c>
      <c r="C361" t="s">
        <v>1094</v>
      </c>
      <c r="D361" t="s">
        <v>395</v>
      </c>
      <c r="E361" t="s">
        <v>77</v>
      </c>
      <c r="F361" s="148">
        <v>35261</v>
      </c>
      <c r="I361" t="s">
        <v>157</v>
      </c>
      <c r="N361" s="230"/>
      <c r="AL361" s="230"/>
      <c r="AM361" s="230"/>
      <c r="AN361" s="230"/>
    </row>
    <row r="362" spans="1:49" customFormat="1" ht="15" x14ac:dyDescent="0.25">
      <c r="A362">
        <v>425032</v>
      </c>
      <c r="B362" t="s">
        <v>1095</v>
      </c>
      <c r="C362" t="s">
        <v>331</v>
      </c>
      <c r="D362" t="s">
        <v>1096</v>
      </c>
      <c r="E362" t="s">
        <v>77</v>
      </c>
      <c r="F362" s="148">
        <v>36013</v>
      </c>
      <c r="G362" t="s">
        <v>474</v>
      </c>
      <c r="H362" t="s">
        <v>24</v>
      </c>
      <c r="I362" t="s">
        <v>157</v>
      </c>
      <c r="J362" t="s">
        <v>23</v>
      </c>
      <c r="K362">
        <v>2016</v>
      </c>
      <c r="L362" t="s">
        <v>39</v>
      </c>
      <c r="N362" s="230"/>
      <c r="O362">
        <v>1345</v>
      </c>
      <c r="P362" s="148">
        <v>45798</v>
      </c>
      <c r="Q362">
        <v>80000</v>
      </c>
      <c r="AL362" s="230"/>
      <c r="AM362" s="230"/>
      <c r="AN362" s="230"/>
      <c r="AP362" t="s">
        <v>639</v>
      </c>
      <c r="AQ362" t="s">
        <v>638</v>
      </c>
    </row>
    <row r="363" spans="1:49" customFormat="1" ht="15" x14ac:dyDescent="0.25">
      <c r="A363">
        <v>425039</v>
      </c>
      <c r="B363" t="s">
        <v>1097</v>
      </c>
      <c r="C363" t="s">
        <v>240</v>
      </c>
      <c r="D363" t="s">
        <v>285</v>
      </c>
      <c r="E363" t="s">
        <v>77</v>
      </c>
      <c r="F363" s="148">
        <v>35409</v>
      </c>
      <c r="I363" t="s">
        <v>157</v>
      </c>
      <c r="N363" s="230"/>
      <c r="AL363" s="230"/>
      <c r="AM363" s="230"/>
      <c r="AN363" s="230"/>
      <c r="AQ363" t="s">
        <v>638</v>
      </c>
    </row>
    <row r="364" spans="1:49" customFormat="1" ht="15" x14ac:dyDescent="0.25">
      <c r="A364">
        <v>425058</v>
      </c>
      <c r="B364" t="s">
        <v>1098</v>
      </c>
      <c r="C364" t="s">
        <v>1099</v>
      </c>
      <c r="D364" t="s">
        <v>298</v>
      </c>
      <c r="E364" t="s">
        <v>78</v>
      </c>
      <c r="F364" s="148">
        <v>36174</v>
      </c>
      <c r="I364" t="s">
        <v>157</v>
      </c>
      <c r="N364" s="230"/>
      <c r="AL364" s="230"/>
      <c r="AM364" s="230"/>
      <c r="AN364" s="230"/>
    </row>
    <row r="365" spans="1:49" customFormat="1" ht="15" x14ac:dyDescent="0.25">
      <c r="A365">
        <v>425074</v>
      </c>
      <c r="B365" t="s">
        <v>1100</v>
      </c>
      <c r="C365" t="s">
        <v>421</v>
      </c>
      <c r="D365" t="s">
        <v>859</v>
      </c>
      <c r="E365" t="s">
        <v>78</v>
      </c>
      <c r="F365" s="148">
        <v>35886</v>
      </c>
      <c r="I365" t="s">
        <v>157</v>
      </c>
      <c r="N365" s="230"/>
      <c r="AL365" s="230"/>
      <c r="AM365" s="230"/>
      <c r="AN365" s="230"/>
      <c r="AP365" t="s">
        <v>639</v>
      </c>
      <c r="AQ365" t="s">
        <v>638</v>
      </c>
    </row>
    <row r="366" spans="1:49" customFormat="1" ht="15" x14ac:dyDescent="0.25">
      <c r="A366">
        <v>425115</v>
      </c>
      <c r="B366" t="s">
        <v>1773</v>
      </c>
      <c r="C366" t="s">
        <v>485</v>
      </c>
      <c r="D366" t="s">
        <v>429</v>
      </c>
      <c r="E366" t="s">
        <v>77</v>
      </c>
      <c r="F366" s="148">
        <v>36173</v>
      </c>
      <c r="G366" t="s">
        <v>27</v>
      </c>
      <c r="H366" t="s">
        <v>24</v>
      </c>
      <c r="I366" t="s">
        <v>157</v>
      </c>
      <c r="J366" t="s">
        <v>23</v>
      </c>
      <c r="K366">
        <v>2016</v>
      </c>
      <c r="L366" t="s">
        <v>76</v>
      </c>
      <c r="M366" t="s">
        <v>27</v>
      </c>
      <c r="N366" s="230"/>
      <c r="AG366" t="s">
        <v>1714</v>
      </c>
      <c r="AI366">
        <v>954868832</v>
      </c>
      <c r="AK366" t="s">
        <v>1774</v>
      </c>
      <c r="AL366" s="230"/>
      <c r="AM366" s="230"/>
      <c r="AN366" s="230"/>
      <c r="AW366">
        <v>1010686666</v>
      </c>
    </row>
    <row r="367" spans="1:49" customFormat="1" ht="15" x14ac:dyDescent="0.25">
      <c r="A367">
        <v>425157</v>
      </c>
      <c r="B367" t="s">
        <v>1102</v>
      </c>
      <c r="C367" t="s">
        <v>463</v>
      </c>
      <c r="D367" t="s">
        <v>290</v>
      </c>
      <c r="E367" t="s">
        <v>77</v>
      </c>
      <c r="F367" s="148">
        <v>34700</v>
      </c>
      <c r="G367" t="s">
        <v>27</v>
      </c>
      <c r="H367" t="s">
        <v>24</v>
      </c>
      <c r="I367" t="s">
        <v>157</v>
      </c>
      <c r="L367" t="s">
        <v>27</v>
      </c>
      <c r="M367" t="s">
        <v>27</v>
      </c>
      <c r="N367" s="230"/>
      <c r="AL367" s="230"/>
      <c r="AM367" s="230"/>
      <c r="AN367" s="230"/>
      <c r="AW367">
        <v>1040179183</v>
      </c>
    </row>
    <row r="368" spans="1:49" customFormat="1" ht="15" x14ac:dyDescent="0.25">
      <c r="A368">
        <v>425285</v>
      </c>
      <c r="B368" t="s">
        <v>1106</v>
      </c>
      <c r="C368" t="s">
        <v>528</v>
      </c>
      <c r="D368" t="s">
        <v>533</v>
      </c>
      <c r="E368" t="s">
        <v>77</v>
      </c>
      <c r="F368" s="148" t="s">
        <v>639</v>
      </c>
      <c r="I368" t="s">
        <v>157</v>
      </c>
      <c r="N368" s="230"/>
      <c r="AL368" s="230"/>
      <c r="AM368" s="230"/>
      <c r="AN368" s="230"/>
    </row>
    <row r="369" spans="1:49" customFormat="1" ht="15" x14ac:dyDescent="0.25">
      <c r="A369">
        <v>425350</v>
      </c>
      <c r="B369" t="s">
        <v>1108</v>
      </c>
      <c r="C369" t="s">
        <v>620</v>
      </c>
      <c r="D369" t="s">
        <v>257</v>
      </c>
      <c r="E369" t="s">
        <v>77</v>
      </c>
      <c r="F369" s="148">
        <v>35565</v>
      </c>
      <c r="G369" t="s">
        <v>488</v>
      </c>
      <c r="H369" t="s">
        <v>24</v>
      </c>
      <c r="I369" t="s">
        <v>157</v>
      </c>
      <c r="J369" t="s">
        <v>23</v>
      </c>
      <c r="K369">
        <v>2016</v>
      </c>
      <c r="L369" t="s">
        <v>39</v>
      </c>
      <c r="M369" t="s">
        <v>39</v>
      </c>
      <c r="N369" s="230"/>
      <c r="AG369" t="s">
        <v>1775</v>
      </c>
      <c r="AI369">
        <v>937490244</v>
      </c>
      <c r="AK369" t="s">
        <v>441</v>
      </c>
      <c r="AL369" s="230"/>
      <c r="AM369" s="230"/>
      <c r="AN369" s="230"/>
      <c r="AW369">
        <v>3040018437</v>
      </c>
    </row>
    <row r="370" spans="1:49" customFormat="1" ht="15" x14ac:dyDescent="0.25">
      <c r="A370">
        <v>425395</v>
      </c>
      <c r="B370" t="s">
        <v>1112</v>
      </c>
      <c r="C370" t="s">
        <v>243</v>
      </c>
      <c r="D370" t="s">
        <v>1113</v>
      </c>
      <c r="E370" t="s">
        <v>77</v>
      </c>
      <c r="F370" s="148">
        <v>34859</v>
      </c>
      <c r="I370" t="s">
        <v>157</v>
      </c>
      <c r="N370" s="230"/>
      <c r="AL370" s="230"/>
      <c r="AM370" s="230"/>
      <c r="AN370" s="230"/>
    </row>
    <row r="371" spans="1:49" customFormat="1" ht="15" x14ac:dyDescent="0.25">
      <c r="A371">
        <v>425440</v>
      </c>
      <c r="B371" t="s">
        <v>1115</v>
      </c>
      <c r="C371" t="s">
        <v>322</v>
      </c>
      <c r="D371" t="s">
        <v>286</v>
      </c>
      <c r="E371" t="s">
        <v>78</v>
      </c>
      <c r="F371" s="148">
        <v>0</v>
      </c>
      <c r="I371" t="s">
        <v>157</v>
      </c>
      <c r="M371" t="s">
        <v>624</v>
      </c>
      <c r="N371" s="230"/>
      <c r="AG371" t="s">
        <v>1700</v>
      </c>
      <c r="AL371" s="230"/>
      <c r="AM371" s="230"/>
      <c r="AN371" s="230"/>
      <c r="AP371" t="s">
        <v>639</v>
      </c>
    </row>
    <row r="372" spans="1:49" customFormat="1" ht="15" x14ac:dyDescent="0.25">
      <c r="A372">
        <v>425474</v>
      </c>
      <c r="B372" t="s">
        <v>1117</v>
      </c>
      <c r="C372" t="s">
        <v>269</v>
      </c>
      <c r="D372" t="s">
        <v>285</v>
      </c>
      <c r="E372" t="s">
        <v>77</v>
      </c>
      <c r="F372" s="148">
        <v>33680</v>
      </c>
      <c r="I372" t="s">
        <v>157</v>
      </c>
      <c r="N372" s="230"/>
      <c r="AL372" s="230"/>
      <c r="AM372" s="230"/>
      <c r="AN372" s="230"/>
    </row>
    <row r="373" spans="1:49" customFormat="1" ht="15" x14ac:dyDescent="0.25">
      <c r="A373">
        <v>425479</v>
      </c>
      <c r="B373" t="s">
        <v>1118</v>
      </c>
      <c r="C373" t="s">
        <v>424</v>
      </c>
      <c r="D373" t="s">
        <v>250</v>
      </c>
      <c r="E373" t="s">
        <v>77</v>
      </c>
      <c r="F373" s="148">
        <v>35962</v>
      </c>
      <c r="G373" t="s">
        <v>636</v>
      </c>
      <c r="H373" t="s">
        <v>24</v>
      </c>
      <c r="I373" t="s">
        <v>157</v>
      </c>
      <c r="J373" t="s">
        <v>23</v>
      </c>
      <c r="K373">
        <v>2017</v>
      </c>
      <c r="L373" t="s">
        <v>39</v>
      </c>
      <c r="M373" t="s">
        <v>39</v>
      </c>
      <c r="N373" s="230"/>
      <c r="AG373" t="s">
        <v>1740</v>
      </c>
      <c r="AI373">
        <v>938175871</v>
      </c>
      <c r="AK373" t="s">
        <v>800</v>
      </c>
      <c r="AL373" s="230"/>
      <c r="AM373" s="230"/>
      <c r="AN373" s="230"/>
      <c r="AP373" t="s">
        <v>639</v>
      </c>
      <c r="AW373">
        <v>3210029568</v>
      </c>
    </row>
    <row r="374" spans="1:49" customFormat="1" ht="15" x14ac:dyDescent="0.25">
      <c r="A374">
        <v>425542</v>
      </c>
      <c r="B374" t="s">
        <v>1123</v>
      </c>
      <c r="C374" t="s">
        <v>276</v>
      </c>
      <c r="D374" t="s">
        <v>574</v>
      </c>
      <c r="E374" t="s">
        <v>78</v>
      </c>
      <c r="F374" s="148">
        <v>29052</v>
      </c>
      <c r="I374" t="s">
        <v>157</v>
      </c>
      <c r="N374" s="230"/>
      <c r="AL374" s="230"/>
      <c r="AM374" s="230"/>
      <c r="AN374" s="230"/>
    </row>
    <row r="375" spans="1:49" customFormat="1" ht="15" x14ac:dyDescent="0.25">
      <c r="A375">
        <v>425573</v>
      </c>
      <c r="B375" t="s">
        <v>1127</v>
      </c>
      <c r="C375" t="s">
        <v>243</v>
      </c>
      <c r="D375" t="s">
        <v>609</v>
      </c>
      <c r="E375" t="s">
        <v>78</v>
      </c>
      <c r="F375" s="148">
        <v>34337</v>
      </c>
      <c r="I375" t="s">
        <v>157</v>
      </c>
      <c r="N375" s="230"/>
      <c r="AL375" s="230"/>
      <c r="AM375" s="230"/>
      <c r="AN375" s="230"/>
    </row>
    <row r="376" spans="1:49" customFormat="1" ht="15" x14ac:dyDescent="0.25">
      <c r="A376">
        <v>425588</v>
      </c>
      <c r="B376" t="s">
        <v>1129</v>
      </c>
      <c r="C376" t="s">
        <v>1130</v>
      </c>
      <c r="D376" t="s">
        <v>1131</v>
      </c>
      <c r="E376" t="s">
        <v>78</v>
      </c>
      <c r="F376" s="148">
        <v>34382</v>
      </c>
      <c r="G376" t="s">
        <v>504</v>
      </c>
      <c r="H376" t="s">
        <v>24</v>
      </c>
      <c r="I376" t="s">
        <v>157</v>
      </c>
      <c r="J376" t="s">
        <v>25</v>
      </c>
      <c r="K376">
        <v>2012</v>
      </c>
      <c r="L376" t="s">
        <v>74</v>
      </c>
      <c r="N376" s="230"/>
      <c r="AG376" t="s">
        <v>1700</v>
      </c>
      <c r="AI376">
        <v>991213484</v>
      </c>
      <c r="AK376" t="s">
        <v>74</v>
      </c>
      <c r="AL376" s="230"/>
      <c r="AM376" s="230"/>
      <c r="AN376" s="230"/>
      <c r="AP376" t="s">
        <v>639</v>
      </c>
      <c r="AW376">
        <v>13010137905</v>
      </c>
    </row>
    <row r="377" spans="1:49" customFormat="1" ht="15" x14ac:dyDescent="0.25">
      <c r="A377">
        <v>425593</v>
      </c>
      <c r="B377" t="s">
        <v>1132</v>
      </c>
      <c r="C377" t="s">
        <v>247</v>
      </c>
      <c r="D377" t="s">
        <v>248</v>
      </c>
      <c r="E377" t="s">
        <v>78</v>
      </c>
      <c r="F377" s="148">
        <v>35431</v>
      </c>
      <c r="I377" t="s">
        <v>157</v>
      </c>
      <c r="N377" s="230"/>
      <c r="AL377" s="230"/>
      <c r="AM377" s="230"/>
      <c r="AN377" s="230"/>
      <c r="AQ377" t="s">
        <v>638</v>
      </c>
    </row>
    <row r="378" spans="1:49" customFormat="1" ht="15" x14ac:dyDescent="0.25">
      <c r="A378">
        <v>425606</v>
      </c>
      <c r="B378" t="s">
        <v>1134</v>
      </c>
      <c r="C378" t="s">
        <v>582</v>
      </c>
      <c r="D378" t="s">
        <v>1092</v>
      </c>
      <c r="E378" t="s">
        <v>78</v>
      </c>
      <c r="F378" s="148">
        <v>31052</v>
      </c>
      <c r="G378" t="s">
        <v>27</v>
      </c>
      <c r="H378" t="s">
        <v>24</v>
      </c>
      <c r="I378" t="s">
        <v>157</v>
      </c>
      <c r="J378" t="s">
        <v>25</v>
      </c>
      <c r="K378">
        <v>2018</v>
      </c>
      <c r="L378" t="s">
        <v>27</v>
      </c>
      <c r="M378" t="s">
        <v>27</v>
      </c>
      <c r="N378" s="230"/>
      <c r="AG378" t="s">
        <v>1700</v>
      </c>
      <c r="AI378">
        <v>949299034</v>
      </c>
      <c r="AL378" s="230"/>
      <c r="AM378" s="230"/>
      <c r="AN378" s="230"/>
      <c r="AW378">
        <v>1010511915</v>
      </c>
    </row>
    <row r="379" spans="1:49" customFormat="1" ht="15" x14ac:dyDescent="0.25">
      <c r="A379">
        <v>425609</v>
      </c>
      <c r="B379" t="s">
        <v>1135</v>
      </c>
      <c r="C379" t="s">
        <v>442</v>
      </c>
      <c r="D379" t="s">
        <v>397</v>
      </c>
      <c r="E379" t="s">
        <v>78</v>
      </c>
      <c r="F379" s="148">
        <v>35250</v>
      </c>
      <c r="G379" t="s">
        <v>27</v>
      </c>
      <c r="H379" t="s">
        <v>24</v>
      </c>
      <c r="I379" t="s">
        <v>157</v>
      </c>
      <c r="J379" t="s">
        <v>23</v>
      </c>
      <c r="K379">
        <v>2015</v>
      </c>
      <c r="L379" t="s">
        <v>27</v>
      </c>
      <c r="N379" s="230"/>
      <c r="AG379" t="s">
        <v>1700</v>
      </c>
      <c r="AL379" s="230"/>
      <c r="AM379" s="230"/>
      <c r="AN379" s="230"/>
      <c r="AP379" t="s">
        <v>639</v>
      </c>
    </row>
    <row r="380" spans="1:49" customFormat="1" ht="15" x14ac:dyDescent="0.25">
      <c r="A380">
        <v>425614</v>
      </c>
      <c r="B380" t="s">
        <v>1136</v>
      </c>
      <c r="C380" t="s">
        <v>553</v>
      </c>
      <c r="D380" t="s">
        <v>371</v>
      </c>
      <c r="E380" t="s">
        <v>78</v>
      </c>
      <c r="F380" s="148">
        <v>31048</v>
      </c>
      <c r="I380" t="s">
        <v>157</v>
      </c>
      <c r="N380" s="230"/>
      <c r="AL380" s="230"/>
      <c r="AM380" s="230"/>
      <c r="AN380" s="230"/>
      <c r="AQ380" t="s">
        <v>638</v>
      </c>
    </row>
    <row r="381" spans="1:49" customFormat="1" ht="15" x14ac:dyDescent="0.25">
      <c r="A381">
        <v>425626</v>
      </c>
      <c r="B381" t="s">
        <v>1137</v>
      </c>
      <c r="C381" t="s">
        <v>390</v>
      </c>
      <c r="D381" t="s">
        <v>427</v>
      </c>
      <c r="E381" t="s">
        <v>77</v>
      </c>
      <c r="F381" s="148">
        <v>35973</v>
      </c>
      <c r="G381" t="s">
        <v>1138</v>
      </c>
      <c r="H381" t="s">
        <v>47</v>
      </c>
      <c r="I381" t="s">
        <v>157</v>
      </c>
      <c r="J381" t="s">
        <v>25</v>
      </c>
      <c r="K381">
        <v>2016</v>
      </c>
      <c r="L381" t="s">
        <v>39</v>
      </c>
      <c r="M381" t="s">
        <v>624</v>
      </c>
      <c r="N381" s="230"/>
      <c r="AG381" t="s">
        <v>1700</v>
      </c>
      <c r="AI381">
        <v>957434172</v>
      </c>
      <c r="AK381" t="s">
        <v>1742</v>
      </c>
      <c r="AL381" s="230"/>
      <c r="AM381" s="230"/>
      <c r="AN381" s="230"/>
    </row>
    <row r="382" spans="1:49" customFormat="1" ht="15" x14ac:dyDescent="0.25">
      <c r="A382">
        <v>425662</v>
      </c>
      <c r="B382" t="s">
        <v>1139</v>
      </c>
      <c r="C382" t="s">
        <v>284</v>
      </c>
      <c r="D382" t="s">
        <v>354</v>
      </c>
      <c r="E382" t="s">
        <v>78</v>
      </c>
      <c r="F382" s="148">
        <v>35527</v>
      </c>
      <c r="G382" t="s">
        <v>477</v>
      </c>
      <c r="H382" t="s">
        <v>24</v>
      </c>
      <c r="I382" t="s">
        <v>157</v>
      </c>
      <c r="J382" t="s">
        <v>25</v>
      </c>
      <c r="K382">
        <v>2015</v>
      </c>
      <c r="L382" t="s">
        <v>27</v>
      </c>
      <c r="M382" t="s">
        <v>49</v>
      </c>
      <c r="N382" s="230"/>
      <c r="AG382" t="s">
        <v>1700</v>
      </c>
      <c r="AI382">
        <v>993139380</v>
      </c>
      <c r="AL382" s="230"/>
      <c r="AM382" s="230"/>
      <c r="AN382" s="230"/>
      <c r="AP382" t="s">
        <v>639</v>
      </c>
      <c r="AW382">
        <v>5050054963</v>
      </c>
    </row>
    <row r="383" spans="1:49" customFormat="1" ht="15" x14ac:dyDescent="0.25">
      <c r="A383">
        <v>425769</v>
      </c>
      <c r="B383" t="s">
        <v>1144</v>
      </c>
      <c r="C383" t="s">
        <v>351</v>
      </c>
      <c r="D383" t="s">
        <v>259</v>
      </c>
      <c r="E383" t="s">
        <v>78</v>
      </c>
      <c r="F383" s="148">
        <v>35932</v>
      </c>
      <c r="I383" t="s">
        <v>157</v>
      </c>
      <c r="N383" s="230"/>
      <c r="AL383" s="230"/>
      <c r="AM383" s="230"/>
      <c r="AN383" s="230"/>
      <c r="AP383" t="s">
        <v>639</v>
      </c>
    </row>
    <row r="384" spans="1:49" customFormat="1" ht="15" x14ac:dyDescent="0.25">
      <c r="A384">
        <v>425788</v>
      </c>
      <c r="B384" t="s">
        <v>1146</v>
      </c>
      <c r="C384" t="s">
        <v>414</v>
      </c>
      <c r="D384" t="s">
        <v>1147</v>
      </c>
      <c r="E384" t="s">
        <v>77</v>
      </c>
      <c r="F384" s="148">
        <v>34433</v>
      </c>
      <c r="I384" t="s">
        <v>157</v>
      </c>
      <c r="N384" s="230"/>
      <c r="AL384" s="230"/>
      <c r="AM384" s="230"/>
      <c r="AN384" s="230"/>
    </row>
    <row r="385" spans="1:49" customFormat="1" ht="15" x14ac:dyDescent="0.25">
      <c r="A385">
        <v>425796</v>
      </c>
      <c r="B385" t="s">
        <v>1148</v>
      </c>
      <c r="C385" t="s">
        <v>255</v>
      </c>
      <c r="D385" t="s">
        <v>241</v>
      </c>
      <c r="E385" t="s">
        <v>77</v>
      </c>
      <c r="F385" s="148">
        <v>36526</v>
      </c>
      <c r="G385" t="s">
        <v>1149</v>
      </c>
      <c r="H385" t="s">
        <v>24</v>
      </c>
      <c r="I385" t="s">
        <v>157</v>
      </c>
      <c r="J385" t="s">
        <v>23</v>
      </c>
      <c r="K385">
        <v>2017</v>
      </c>
      <c r="L385" t="s">
        <v>39</v>
      </c>
      <c r="M385" t="s">
        <v>39</v>
      </c>
      <c r="N385" s="230"/>
      <c r="AI385">
        <v>937048347</v>
      </c>
      <c r="AL385" s="230"/>
      <c r="AM385" s="230"/>
      <c r="AN385" s="230"/>
      <c r="AW385">
        <v>3120036518</v>
      </c>
    </row>
    <row r="386" spans="1:49" customFormat="1" ht="15" x14ac:dyDescent="0.25">
      <c r="A386">
        <v>425815</v>
      </c>
      <c r="B386" t="s">
        <v>1150</v>
      </c>
      <c r="C386" t="s">
        <v>269</v>
      </c>
      <c r="D386" t="s">
        <v>427</v>
      </c>
      <c r="E386" t="s">
        <v>78</v>
      </c>
      <c r="F386" s="148">
        <v>35900</v>
      </c>
      <c r="G386" t="s">
        <v>27</v>
      </c>
      <c r="H386" t="s">
        <v>24</v>
      </c>
      <c r="I386" t="s">
        <v>157</v>
      </c>
      <c r="J386" t="s">
        <v>23</v>
      </c>
      <c r="K386">
        <v>2016</v>
      </c>
      <c r="L386" t="s">
        <v>39</v>
      </c>
      <c r="N386" s="230"/>
      <c r="AG386" t="s">
        <v>1700</v>
      </c>
      <c r="AI386">
        <v>930804329</v>
      </c>
      <c r="AL386" s="230"/>
      <c r="AM386" s="230"/>
      <c r="AN386" s="230"/>
      <c r="AP386" t="s">
        <v>639</v>
      </c>
      <c r="AW386">
        <v>10260010678</v>
      </c>
    </row>
    <row r="387" spans="1:49" customFormat="1" ht="15" x14ac:dyDescent="0.25">
      <c r="A387">
        <v>425816</v>
      </c>
      <c r="B387" t="s">
        <v>1151</v>
      </c>
      <c r="C387" t="s">
        <v>1152</v>
      </c>
      <c r="D387" t="s">
        <v>1096</v>
      </c>
      <c r="E387" t="s">
        <v>78</v>
      </c>
      <c r="F387" s="148">
        <v>36282</v>
      </c>
      <c r="I387" t="s">
        <v>157</v>
      </c>
      <c r="N387" s="230"/>
      <c r="AL387" s="230"/>
      <c r="AM387" s="230"/>
      <c r="AN387" s="230"/>
      <c r="AP387" t="s">
        <v>639</v>
      </c>
      <c r="AQ387" t="s">
        <v>638</v>
      </c>
    </row>
    <row r="388" spans="1:49" customFormat="1" ht="15" x14ac:dyDescent="0.25">
      <c r="A388">
        <v>425829</v>
      </c>
      <c r="B388" t="s">
        <v>1155</v>
      </c>
      <c r="C388" t="s">
        <v>542</v>
      </c>
      <c r="D388" t="s">
        <v>438</v>
      </c>
      <c r="E388" t="s">
        <v>78</v>
      </c>
      <c r="F388" s="148">
        <v>34700</v>
      </c>
      <c r="G388" t="s">
        <v>27</v>
      </c>
      <c r="H388" t="s">
        <v>24</v>
      </c>
      <c r="I388" t="s">
        <v>157</v>
      </c>
      <c r="L388" t="s">
        <v>27</v>
      </c>
      <c r="M388" t="s">
        <v>27</v>
      </c>
      <c r="N388" s="230"/>
      <c r="AG388" t="s">
        <v>1700</v>
      </c>
      <c r="AI388">
        <v>996359151</v>
      </c>
      <c r="AL388" s="230"/>
      <c r="AM388" s="230"/>
      <c r="AN388" s="230"/>
      <c r="AW388">
        <v>1030411676</v>
      </c>
    </row>
    <row r="389" spans="1:49" customFormat="1" ht="15" x14ac:dyDescent="0.25">
      <c r="A389">
        <v>425877</v>
      </c>
      <c r="B389" t="s">
        <v>1159</v>
      </c>
      <c r="C389" t="s">
        <v>351</v>
      </c>
      <c r="D389" t="s">
        <v>1160</v>
      </c>
      <c r="E389" t="s">
        <v>77</v>
      </c>
      <c r="F389" s="148">
        <v>31778</v>
      </c>
      <c r="I389" t="s">
        <v>157</v>
      </c>
      <c r="N389" s="230"/>
      <c r="AL389" s="230"/>
      <c r="AM389" s="230"/>
      <c r="AN389" s="230"/>
      <c r="AQ389" t="s">
        <v>638</v>
      </c>
    </row>
    <row r="390" spans="1:49" customFormat="1" ht="15" x14ac:dyDescent="0.25">
      <c r="A390">
        <v>425882</v>
      </c>
      <c r="B390" t="s">
        <v>1162</v>
      </c>
      <c r="C390" t="s">
        <v>338</v>
      </c>
      <c r="D390" t="s">
        <v>1160</v>
      </c>
      <c r="E390" t="s">
        <v>78</v>
      </c>
      <c r="F390" s="148">
        <v>34033</v>
      </c>
      <c r="I390" t="s">
        <v>157</v>
      </c>
      <c r="N390" s="230"/>
      <c r="AL390" s="230"/>
      <c r="AM390" s="230"/>
      <c r="AN390" s="230"/>
      <c r="AP390" t="s">
        <v>639</v>
      </c>
    </row>
    <row r="391" spans="1:49" customFormat="1" ht="15" x14ac:dyDescent="0.25">
      <c r="A391">
        <v>425895</v>
      </c>
      <c r="B391" t="s">
        <v>1163</v>
      </c>
      <c r="C391" t="s">
        <v>269</v>
      </c>
      <c r="D391" t="s">
        <v>1164</v>
      </c>
      <c r="E391" t="s">
        <v>78</v>
      </c>
      <c r="F391" s="148">
        <v>0</v>
      </c>
      <c r="I391" t="s">
        <v>157</v>
      </c>
      <c r="N391" s="230"/>
      <c r="AL391" s="230"/>
      <c r="AM391" s="230"/>
      <c r="AN391" s="230"/>
      <c r="AP391" t="s">
        <v>639</v>
      </c>
    </row>
    <row r="392" spans="1:49" customFormat="1" ht="15" x14ac:dyDescent="0.25">
      <c r="A392">
        <v>425915</v>
      </c>
      <c r="B392" t="s">
        <v>1166</v>
      </c>
      <c r="C392" t="s">
        <v>1023</v>
      </c>
      <c r="D392" t="s">
        <v>470</v>
      </c>
      <c r="E392" t="s">
        <v>78</v>
      </c>
      <c r="F392" s="148">
        <v>35153</v>
      </c>
      <c r="G392" t="s">
        <v>1167</v>
      </c>
      <c r="H392" t="s">
        <v>24</v>
      </c>
      <c r="I392" t="s">
        <v>157</v>
      </c>
      <c r="J392" t="s">
        <v>23</v>
      </c>
      <c r="K392">
        <v>2015</v>
      </c>
      <c r="L392" t="s">
        <v>64</v>
      </c>
      <c r="M392" t="s">
        <v>64</v>
      </c>
      <c r="N392" s="230"/>
      <c r="AG392" t="s">
        <v>1700</v>
      </c>
      <c r="AK392" t="s">
        <v>1777</v>
      </c>
      <c r="AL392" s="230"/>
      <c r="AM392" s="230"/>
      <c r="AN392" s="230"/>
      <c r="AP392" t="s">
        <v>639</v>
      </c>
      <c r="AW392">
        <v>8010008807</v>
      </c>
    </row>
    <row r="393" spans="1:49" customFormat="1" ht="15" x14ac:dyDescent="0.25">
      <c r="A393">
        <v>425916</v>
      </c>
      <c r="B393" t="s">
        <v>1168</v>
      </c>
      <c r="C393" t="s">
        <v>255</v>
      </c>
      <c r="D393" t="s">
        <v>1169</v>
      </c>
      <c r="E393" t="s">
        <v>78</v>
      </c>
      <c r="F393" s="148">
        <v>34213</v>
      </c>
      <c r="G393" t="s">
        <v>70</v>
      </c>
      <c r="H393" t="s">
        <v>24</v>
      </c>
      <c r="I393" t="s">
        <v>157</v>
      </c>
      <c r="J393" t="s">
        <v>25</v>
      </c>
      <c r="K393">
        <v>2018</v>
      </c>
      <c r="L393" t="s">
        <v>27</v>
      </c>
      <c r="N393" s="230"/>
      <c r="AG393" t="s">
        <v>1700</v>
      </c>
      <c r="AI393">
        <v>992436911</v>
      </c>
      <c r="AK393" t="s">
        <v>27</v>
      </c>
      <c r="AL393" s="230"/>
      <c r="AM393" s="230"/>
      <c r="AN393" s="230"/>
      <c r="AW393">
        <v>11010225472</v>
      </c>
    </row>
    <row r="394" spans="1:49" customFormat="1" ht="15" x14ac:dyDescent="0.25">
      <c r="A394">
        <v>425937</v>
      </c>
      <c r="B394" t="s">
        <v>1171</v>
      </c>
      <c r="C394" t="s">
        <v>255</v>
      </c>
      <c r="D394" t="s">
        <v>520</v>
      </c>
      <c r="E394" t="s">
        <v>78</v>
      </c>
      <c r="F394" s="148">
        <v>34088</v>
      </c>
      <c r="G394" t="s">
        <v>265</v>
      </c>
      <c r="H394" t="s">
        <v>24</v>
      </c>
      <c r="I394" t="s">
        <v>157</v>
      </c>
      <c r="J394" t="s">
        <v>23</v>
      </c>
      <c r="K394">
        <v>2012</v>
      </c>
      <c r="L394" t="s">
        <v>39</v>
      </c>
      <c r="M394" t="s">
        <v>39</v>
      </c>
      <c r="N394" s="230"/>
      <c r="AG394" t="s">
        <v>1700</v>
      </c>
      <c r="AI394">
        <v>936080571</v>
      </c>
      <c r="AK394" t="s">
        <v>27</v>
      </c>
      <c r="AL394" s="230"/>
      <c r="AM394" s="230"/>
      <c r="AN394" s="230"/>
      <c r="AP394" t="s">
        <v>639</v>
      </c>
      <c r="AW394">
        <v>3010135172</v>
      </c>
    </row>
    <row r="395" spans="1:49" customFormat="1" ht="15" x14ac:dyDescent="0.25">
      <c r="A395">
        <v>425940</v>
      </c>
      <c r="B395" t="s">
        <v>1172</v>
      </c>
      <c r="C395" t="s">
        <v>1173</v>
      </c>
      <c r="D395" t="s">
        <v>250</v>
      </c>
      <c r="E395" t="s">
        <v>78</v>
      </c>
      <c r="F395" s="148">
        <v>35320</v>
      </c>
      <c r="G395" t="s">
        <v>27</v>
      </c>
      <c r="H395" t="s">
        <v>24</v>
      </c>
      <c r="I395" t="s">
        <v>157</v>
      </c>
      <c r="J395" t="s">
        <v>23</v>
      </c>
      <c r="K395">
        <v>2014</v>
      </c>
      <c r="L395" t="s">
        <v>27</v>
      </c>
      <c r="M395" t="s">
        <v>27</v>
      </c>
      <c r="N395" s="230"/>
      <c r="AG395" t="s">
        <v>1700</v>
      </c>
      <c r="AI395">
        <v>932658568</v>
      </c>
      <c r="AK395" t="s">
        <v>1778</v>
      </c>
      <c r="AL395" s="230"/>
      <c r="AM395" s="230"/>
      <c r="AN395" s="230"/>
      <c r="AP395" t="s">
        <v>639</v>
      </c>
      <c r="AW395">
        <v>1010125226</v>
      </c>
    </row>
    <row r="396" spans="1:49" customFormat="1" ht="15" x14ac:dyDescent="0.25">
      <c r="A396">
        <v>425954</v>
      </c>
      <c r="B396" t="s">
        <v>1174</v>
      </c>
      <c r="C396" t="s">
        <v>398</v>
      </c>
      <c r="D396" t="s">
        <v>1175</v>
      </c>
      <c r="E396" t="s">
        <v>78</v>
      </c>
      <c r="F396" s="148">
        <v>21916</v>
      </c>
      <c r="G396" t="s">
        <v>527</v>
      </c>
      <c r="H396" t="s">
        <v>24</v>
      </c>
      <c r="I396" t="s">
        <v>157</v>
      </c>
      <c r="J396" t="s">
        <v>25</v>
      </c>
      <c r="K396">
        <v>2004</v>
      </c>
      <c r="L396" t="s">
        <v>488</v>
      </c>
      <c r="M396" t="s">
        <v>59</v>
      </c>
      <c r="N396" s="230"/>
      <c r="O396">
        <v>833</v>
      </c>
      <c r="P396" s="148">
        <v>45742</v>
      </c>
      <c r="Q396">
        <v>90000</v>
      </c>
      <c r="AG396" t="s">
        <v>1700</v>
      </c>
      <c r="AL396" s="230"/>
      <c r="AM396" s="230"/>
      <c r="AN396" s="230"/>
      <c r="AW396">
        <v>7010028090</v>
      </c>
    </row>
    <row r="397" spans="1:49" customFormat="1" ht="15" x14ac:dyDescent="0.25">
      <c r="A397">
        <v>425955</v>
      </c>
      <c r="B397" t="s">
        <v>1176</v>
      </c>
      <c r="C397" t="s">
        <v>274</v>
      </c>
      <c r="D397" t="s">
        <v>855</v>
      </c>
      <c r="E397" t="s">
        <v>78</v>
      </c>
      <c r="F397" s="148">
        <v>35439</v>
      </c>
      <c r="G397" t="s">
        <v>242</v>
      </c>
      <c r="H397" t="s">
        <v>24</v>
      </c>
      <c r="I397" t="s">
        <v>157</v>
      </c>
      <c r="J397" t="s">
        <v>23</v>
      </c>
      <c r="K397">
        <v>2015</v>
      </c>
      <c r="L397" t="s">
        <v>39</v>
      </c>
      <c r="N397" s="230"/>
      <c r="AG397" t="s">
        <v>1700</v>
      </c>
      <c r="AL397" s="230"/>
      <c r="AM397" s="230"/>
      <c r="AN397" s="230"/>
    </row>
    <row r="398" spans="1:49" customFormat="1" ht="15" x14ac:dyDescent="0.25">
      <c r="A398">
        <v>425960</v>
      </c>
      <c r="B398" t="s">
        <v>1177</v>
      </c>
      <c r="C398" t="s">
        <v>307</v>
      </c>
      <c r="D398" t="s">
        <v>406</v>
      </c>
      <c r="E398" t="s">
        <v>78</v>
      </c>
      <c r="F398" s="148">
        <v>36586</v>
      </c>
      <c r="G398" t="s">
        <v>27</v>
      </c>
      <c r="H398" t="s">
        <v>24</v>
      </c>
      <c r="I398" t="s">
        <v>157</v>
      </c>
      <c r="L398" t="s">
        <v>27</v>
      </c>
      <c r="M398" t="s">
        <v>27</v>
      </c>
      <c r="N398" s="230"/>
      <c r="AG398" t="s">
        <v>1700</v>
      </c>
      <c r="AI398">
        <v>938376754</v>
      </c>
      <c r="AL398" s="230"/>
      <c r="AM398" s="230"/>
      <c r="AN398" s="230"/>
      <c r="AW398">
        <v>1010040715</v>
      </c>
    </row>
    <row r="399" spans="1:49" customFormat="1" ht="15" x14ac:dyDescent="0.25">
      <c r="A399">
        <v>425998</v>
      </c>
      <c r="B399" t="s">
        <v>1178</v>
      </c>
      <c r="C399" t="s">
        <v>271</v>
      </c>
      <c r="D399" t="s">
        <v>395</v>
      </c>
      <c r="E399" t="s">
        <v>78</v>
      </c>
      <c r="F399" s="148">
        <v>35102</v>
      </c>
      <c r="G399" t="s">
        <v>70</v>
      </c>
      <c r="H399" t="s">
        <v>24</v>
      </c>
      <c r="I399" t="s">
        <v>157</v>
      </c>
      <c r="J399" t="s">
        <v>23</v>
      </c>
      <c r="K399">
        <v>2016</v>
      </c>
      <c r="L399" t="s">
        <v>70</v>
      </c>
      <c r="N399" s="230"/>
      <c r="AG399" t="s">
        <v>1700</v>
      </c>
      <c r="AL399" s="230"/>
      <c r="AM399" s="230"/>
      <c r="AN399" s="230"/>
    </row>
    <row r="400" spans="1:49" customFormat="1" ht="15" x14ac:dyDescent="0.25">
      <c r="A400">
        <v>426026</v>
      </c>
      <c r="B400" t="s">
        <v>1179</v>
      </c>
      <c r="C400" t="s">
        <v>243</v>
      </c>
      <c r="D400" t="s">
        <v>1180</v>
      </c>
      <c r="E400" t="s">
        <v>78</v>
      </c>
      <c r="F400" s="148">
        <v>34608</v>
      </c>
      <c r="G400" t="s">
        <v>27</v>
      </c>
      <c r="H400" t="s">
        <v>24</v>
      </c>
      <c r="I400" t="s">
        <v>157</v>
      </c>
      <c r="J400" t="s">
        <v>23</v>
      </c>
      <c r="K400">
        <v>2011</v>
      </c>
      <c r="L400" t="s">
        <v>27</v>
      </c>
      <c r="M400" t="s">
        <v>27</v>
      </c>
      <c r="N400" s="230"/>
      <c r="AG400" t="s">
        <v>1700</v>
      </c>
      <c r="AI400">
        <v>964565417</v>
      </c>
      <c r="AK400" t="s">
        <v>27</v>
      </c>
      <c r="AL400" s="230"/>
      <c r="AM400" s="230"/>
      <c r="AN400" s="230"/>
      <c r="AP400" t="s">
        <v>639</v>
      </c>
      <c r="AW400">
        <v>1020354053</v>
      </c>
    </row>
    <row r="401" spans="1:49" customFormat="1" ht="15" x14ac:dyDescent="0.25">
      <c r="A401">
        <v>426050</v>
      </c>
      <c r="B401" t="s">
        <v>1181</v>
      </c>
      <c r="C401" t="s">
        <v>266</v>
      </c>
      <c r="D401" t="s">
        <v>371</v>
      </c>
      <c r="E401" t="s">
        <v>77</v>
      </c>
      <c r="F401" s="148">
        <v>34608</v>
      </c>
      <c r="I401" t="s">
        <v>157</v>
      </c>
      <c r="N401" s="230"/>
      <c r="AL401" s="230"/>
      <c r="AM401" s="230"/>
      <c r="AN401" s="230"/>
    </row>
    <row r="402" spans="1:49" customFormat="1" ht="15" x14ac:dyDescent="0.25">
      <c r="A402">
        <v>426062</v>
      </c>
      <c r="B402" t="s">
        <v>1182</v>
      </c>
      <c r="C402" t="s">
        <v>924</v>
      </c>
      <c r="D402" t="s">
        <v>1183</v>
      </c>
      <c r="E402" t="s">
        <v>78</v>
      </c>
      <c r="F402" s="148">
        <v>35501</v>
      </c>
      <c r="I402" t="s">
        <v>157</v>
      </c>
      <c r="N402" s="230"/>
      <c r="AL402" s="230"/>
      <c r="AM402" s="230"/>
      <c r="AN402" s="230"/>
    </row>
    <row r="403" spans="1:49" customFormat="1" ht="15" x14ac:dyDescent="0.25">
      <c r="A403">
        <v>426064</v>
      </c>
      <c r="B403" t="s">
        <v>1184</v>
      </c>
      <c r="C403" t="s">
        <v>597</v>
      </c>
      <c r="D403" t="s">
        <v>519</v>
      </c>
      <c r="E403" t="s">
        <v>78</v>
      </c>
      <c r="F403" s="148">
        <v>35292</v>
      </c>
      <c r="G403" t="s">
        <v>404</v>
      </c>
      <c r="H403" t="s">
        <v>24</v>
      </c>
      <c r="I403" t="s">
        <v>157</v>
      </c>
      <c r="J403" t="s">
        <v>25</v>
      </c>
      <c r="K403">
        <v>2014</v>
      </c>
      <c r="L403" t="s">
        <v>39</v>
      </c>
      <c r="N403" s="230"/>
      <c r="AG403" t="s">
        <v>1700</v>
      </c>
      <c r="AL403" s="230"/>
      <c r="AM403" s="230"/>
      <c r="AN403" s="230"/>
    </row>
    <row r="404" spans="1:49" customFormat="1" ht="15" x14ac:dyDescent="0.25">
      <c r="A404">
        <v>426075</v>
      </c>
      <c r="B404" t="s">
        <v>1185</v>
      </c>
      <c r="C404" t="s">
        <v>255</v>
      </c>
      <c r="D404" t="s">
        <v>321</v>
      </c>
      <c r="E404" t="s">
        <v>77</v>
      </c>
      <c r="F404" s="148">
        <v>36647</v>
      </c>
      <c r="G404" t="s">
        <v>740</v>
      </c>
      <c r="H404" t="s">
        <v>24</v>
      </c>
      <c r="I404" t="s">
        <v>157</v>
      </c>
      <c r="J404" t="s">
        <v>25</v>
      </c>
      <c r="K404">
        <v>2017</v>
      </c>
      <c r="L404" t="s">
        <v>39</v>
      </c>
      <c r="N404" s="230"/>
      <c r="AL404" s="230"/>
      <c r="AM404" s="230"/>
      <c r="AN404" s="230"/>
      <c r="AP404" t="s">
        <v>639</v>
      </c>
    </row>
    <row r="405" spans="1:49" customFormat="1" ht="15" x14ac:dyDescent="0.25">
      <c r="A405">
        <v>426081</v>
      </c>
      <c r="B405" t="s">
        <v>1186</v>
      </c>
      <c r="C405" t="s">
        <v>669</v>
      </c>
      <c r="D405" t="s">
        <v>499</v>
      </c>
      <c r="E405" t="s">
        <v>77</v>
      </c>
      <c r="F405" s="148">
        <v>35613</v>
      </c>
      <c r="I405" t="s">
        <v>157</v>
      </c>
      <c r="N405" s="230"/>
      <c r="AL405" s="230"/>
      <c r="AM405" s="230"/>
      <c r="AN405" s="230"/>
    </row>
    <row r="406" spans="1:49" customFormat="1" ht="15" x14ac:dyDescent="0.25">
      <c r="A406">
        <v>426087</v>
      </c>
      <c r="B406" t="s">
        <v>1188</v>
      </c>
      <c r="C406" t="s">
        <v>523</v>
      </c>
      <c r="D406" t="s">
        <v>344</v>
      </c>
      <c r="E406" t="s">
        <v>78</v>
      </c>
      <c r="F406" s="148">
        <v>35825</v>
      </c>
      <c r="G406" t="s">
        <v>27</v>
      </c>
      <c r="H406" t="s">
        <v>24</v>
      </c>
      <c r="I406" t="s">
        <v>157</v>
      </c>
      <c r="J406" t="s">
        <v>23</v>
      </c>
      <c r="K406">
        <v>2015</v>
      </c>
      <c r="L406" t="s">
        <v>39</v>
      </c>
      <c r="N406" s="230"/>
      <c r="AG406" t="s">
        <v>1700</v>
      </c>
      <c r="AL406" s="230"/>
      <c r="AM406" s="230"/>
      <c r="AN406" s="230"/>
      <c r="AP406" t="s">
        <v>639</v>
      </c>
    </row>
    <row r="407" spans="1:49" customFormat="1" ht="15" x14ac:dyDescent="0.25">
      <c r="A407">
        <v>426104</v>
      </c>
      <c r="B407" t="s">
        <v>1194</v>
      </c>
      <c r="C407" t="s">
        <v>1195</v>
      </c>
      <c r="D407" t="s">
        <v>298</v>
      </c>
      <c r="E407" t="s">
        <v>78</v>
      </c>
      <c r="F407" s="148">
        <v>35847</v>
      </c>
      <c r="G407" t="s">
        <v>27</v>
      </c>
      <c r="H407" t="s">
        <v>24</v>
      </c>
      <c r="I407" t="s">
        <v>157</v>
      </c>
      <c r="J407" t="s">
        <v>23</v>
      </c>
      <c r="K407">
        <v>2016</v>
      </c>
      <c r="L407" t="s">
        <v>39</v>
      </c>
      <c r="M407" t="s">
        <v>36</v>
      </c>
      <c r="N407" s="230"/>
      <c r="AG407" t="s">
        <v>1700</v>
      </c>
      <c r="AI407">
        <v>998033701</v>
      </c>
      <c r="AL407" s="230"/>
      <c r="AM407" s="230"/>
      <c r="AN407" s="230"/>
      <c r="AP407" t="s">
        <v>639</v>
      </c>
      <c r="AW407">
        <v>2130093328</v>
      </c>
    </row>
    <row r="408" spans="1:49" customFormat="1" ht="15" x14ac:dyDescent="0.25">
      <c r="A408">
        <v>426116</v>
      </c>
      <c r="B408" t="s">
        <v>1196</v>
      </c>
      <c r="C408" t="s">
        <v>243</v>
      </c>
      <c r="D408" t="s">
        <v>963</v>
      </c>
      <c r="E408" t="s">
        <v>77</v>
      </c>
      <c r="F408" s="148">
        <v>35817</v>
      </c>
      <c r="I408" t="s">
        <v>157</v>
      </c>
      <c r="N408" s="230"/>
      <c r="AL408" s="230"/>
      <c r="AM408" s="230"/>
      <c r="AN408" s="230"/>
    </row>
    <row r="409" spans="1:49" customFormat="1" ht="15" x14ac:dyDescent="0.25">
      <c r="A409">
        <v>426128</v>
      </c>
      <c r="B409" t="s">
        <v>1197</v>
      </c>
      <c r="C409" t="s">
        <v>475</v>
      </c>
      <c r="D409" t="s">
        <v>371</v>
      </c>
      <c r="E409" t="s">
        <v>78</v>
      </c>
      <c r="F409" s="148">
        <v>35443</v>
      </c>
      <c r="G409" t="s">
        <v>27</v>
      </c>
      <c r="H409" t="s">
        <v>24</v>
      </c>
      <c r="I409" t="s">
        <v>682</v>
      </c>
      <c r="J409" t="s">
        <v>25</v>
      </c>
      <c r="K409">
        <v>2014</v>
      </c>
      <c r="L409" t="s">
        <v>27</v>
      </c>
      <c r="M409" t="s">
        <v>27</v>
      </c>
      <c r="N409" s="230"/>
      <c r="AG409" t="s">
        <v>1700</v>
      </c>
      <c r="AI409">
        <v>954791715</v>
      </c>
      <c r="AK409" t="s">
        <v>27</v>
      </c>
      <c r="AL409" s="230"/>
      <c r="AM409" s="230"/>
      <c r="AN409" s="230"/>
      <c r="AW409">
        <v>1020207556</v>
      </c>
    </row>
    <row r="410" spans="1:49" customFormat="1" ht="15" x14ac:dyDescent="0.25">
      <c r="A410">
        <v>426181</v>
      </c>
      <c r="B410" t="s">
        <v>1204</v>
      </c>
      <c r="C410" t="s">
        <v>266</v>
      </c>
      <c r="D410" t="s">
        <v>1205</v>
      </c>
      <c r="E410" t="s">
        <v>78</v>
      </c>
      <c r="F410" s="148">
        <v>36299</v>
      </c>
      <c r="G410" t="s">
        <v>242</v>
      </c>
      <c r="H410" t="s">
        <v>24</v>
      </c>
      <c r="I410" t="s">
        <v>682</v>
      </c>
      <c r="J410" t="s">
        <v>25</v>
      </c>
      <c r="K410">
        <v>2017</v>
      </c>
      <c r="L410" t="s">
        <v>27</v>
      </c>
      <c r="M410" t="s">
        <v>27</v>
      </c>
      <c r="N410" s="230"/>
      <c r="AG410" t="s">
        <v>1700</v>
      </c>
      <c r="AI410">
        <v>942333636</v>
      </c>
      <c r="AK410" t="s">
        <v>1737</v>
      </c>
      <c r="AL410" s="230"/>
      <c r="AM410" s="230"/>
      <c r="AN410" s="230"/>
      <c r="AP410" t="s">
        <v>639</v>
      </c>
      <c r="AW410">
        <v>1020156345</v>
      </c>
    </row>
    <row r="411" spans="1:49" customFormat="1" ht="15" x14ac:dyDescent="0.25">
      <c r="A411">
        <v>426190</v>
      </c>
      <c r="B411" t="s">
        <v>1206</v>
      </c>
      <c r="C411" t="s">
        <v>1109</v>
      </c>
      <c r="D411" t="s">
        <v>1141</v>
      </c>
      <c r="E411" t="s">
        <v>78</v>
      </c>
      <c r="F411" s="148">
        <v>30971</v>
      </c>
      <c r="I411" t="s">
        <v>157</v>
      </c>
      <c r="N411" s="230"/>
      <c r="AL411" s="230"/>
      <c r="AM411" s="230"/>
      <c r="AN411" s="230"/>
    </row>
    <row r="412" spans="1:49" customFormat="1" ht="15" x14ac:dyDescent="0.25">
      <c r="A412">
        <v>426201</v>
      </c>
      <c r="B412" t="s">
        <v>1207</v>
      </c>
      <c r="C412" t="s">
        <v>623</v>
      </c>
      <c r="D412" t="s">
        <v>1208</v>
      </c>
      <c r="E412" t="s">
        <v>78</v>
      </c>
      <c r="F412" s="148">
        <v>34335</v>
      </c>
      <c r="G412" t="s">
        <v>242</v>
      </c>
      <c r="H412" t="s">
        <v>24</v>
      </c>
      <c r="I412" t="s">
        <v>157</v>
      </c>
      <c r="J412" t="s">
        <v>23</v>
      </c>
      <c r="K412">
        <v>2011</v>
      </c>
      <c r="L412" t="s">
        <v>39</v>
      </c>
      <c r="M412" t="s">
        <v>27</v>
      </c>
      <c r="N412" s="230"/>
      <c r="AG412" t="s">
        <v>1700</v>
      </c>
      <c r="AI412">
        <v>991377855</v>
      </c>
      <c r="AK412" t="s">
        <v>27</v>
      </c>
      <c r="AL412" s="230"/>
      <c r="AM412" s="230"/>
      <c r="AN412" s="230"/>
      <c r="AP412" t="s">
        <v>639</v>
      </c>
      <c r="AW412">
        <v>1030278396</v>
      </c>
    </row>
    <row r="413" spans="1:49" customFormat="1" ht="15" x14ac:dyDescent="0.25">
      <c r="A413">
        <v>426212</v>
      </c>
      <c r="B413" t="s">
        <v>1209</v>
      </c>
      <c r="C413" t="s">
        <v>1038</v>
      </c>
      <c r="D413" t="s">
        <v>1210</v>
      </c>
      <c r="E413" t="s">
        <v>78</v>
      </c>
      <c r="F413" s="148">
        <v>35901</v>
      </c>
      <c r="I413" t="s">
        <v>157</v>
      </c>
      <c r="N413" s="230"/>
      <c r="AL413" s="230"/>
      <c r="AM413" s="230"/>
      <c r="AN413" s="230"/>
    </row>
    <row r="414" spans="1:49" customFormat="1" ht="15" x14ac:dyDescent="0.25">
      <c r="A414">
        <v>426219</v>
      </c>
      <c r="B414" t="s">
        <v>1211</v>
      </c>
      <c r="C414" t="s">
        <v>282</v>
      </c>
      <c r="D414" t="s">
        <v>283</v>
      </c>
      <c r="E414" t="s">
        <v>78</v>
      </c>
      <c r="F414" s="148">
        <v>36161</v>
      </c>
      <c r="G414" t="s">
        <v>27</v>
      </c>
      <c r="H414" t="s">
        <v>24</v>
      </c>
      <c r="I414" t="s">
        <v>157</v>
      </c>
      <c r="J414" t="s">
        <v>23</v>
      </c>
      <c r="K414">
        <v>2017</v>
      </c>
      <c r="L414" t="s">
        <v>39</v>
      </c>
      <c r="N414" s="230"/>
      <c r="O414">
        <v>717</v>
      </c>
      <c r="P414" s="148">
        <v>45722</v>
      </c>
      <c r="Q414">
        <v>200000</v>
      </c>
      <c r="AG414" t="s">
        <v>1700</v>
      </c>
      <c r="AL414" s="230"/>
      <c r="AM414" s="230"/>
      <c r="AN414" s="230"/>
      <c r="AP414" t="s">
        <v>639</v>
      </c>
    </row>
    <row r="415" spans="1:49" customFormat="1" ht="15" x14ac:dyDescent="0.25">
      <c r="A415">
        <v>426224</v>
      </c>
      <c r="B415" t="s">
        <v>1212</v>
      </c>
      <c r="C415" t="s">
        <v>266</v>
      </c>
      <c r="D415" t="s">
        <v>1213</v>
      </c>
      <c r="E415" t="s">
        <v>78</v>
      </c>
      <c r="F415" s="148">
        <v>34913</v>
      </c>
      <c r="G415" t="s">
        <v>27</v>
      </c>
      <c r="H415" t="s">
        <v>28</v>
      </c>
      <c r="I415" t="s">
        <v>157</v>
      </c>
      <c r="J415" t="s">
        <v>25</v>
      </c>
      <c r="K415">
        <v>2017</v>
      </c>
      <c r="L415" t="s">
        <v>27</v>
      </c>
      <c r="M415" t="s">
        <v>624</v>
      </c>
      <c r="N415" s="230"/>
      <c r="AG415" t="s">
        <v>1700</v>
      </c>
      <c r="AL415" s="230"/>
      <c r="AM415" s="230"/>
      <c r="AN415" s="230"/>
    </row>
    <row r="416" spans="1:49" customFormat="1" ht="15" x14ac:dyDescent="0.25">
      <c r="A416">
        <v>426232</v>
      </c>
      <c r="B416" t="s">
        <v>1214</v>
      </c>
      <c r="C416" t="s">
        <v>633</v>
      </c>
      <c r="D416" t="s">
        <v>298</v>
      </c>
      <c r="E416" t="s">
        <v>78</v>
      </c>
      <c r="F416" s="148">
        <v>31577</v>
      </c>
      <c r="G416" t="s">
        <v>27</v>
      </c>
      <c r="H416" t="s">
        <v>1779</v>
      </c>
      <c r="I416" t="s">
        <v>157</v>
      </c>
      <c r="J416" t="s">
        <v>23</v>
      </c>
      <c r="K416">
        <v>2005</v>
      </c>
      <c r="L416" t="s">
        <v>27</v>
      </c>
      <c r="M416" t="s">
        <v>624</v>
      </c>
      <c r="N416" s="230"/>
      <c r="AG416" t="s">
        <v>1700</v>
      </c>
      <c r="AI416">
        <v>959560979</v>
      </c>
      <c r="AK416" t="s">
        <v>1780</v>
      </c>
      <c r="AL416" s="230"/>
      <c r="AM416" s="230"/>
      <c r="AN416" s="230"/>
    </row>
    <row r="417" spans="1:49" customFormat="1" ht="15" x14ac:dyDescent="0.25">
      <c r="A417">
        <v>426239</v>
      </c>
      <c r="B417" t="s">
        <v>1215</v>
      </c>
      <c r="C417" t="s">
        <v>1216</v>
      </c>
      <c r="D417" t="s">
        <v>371</v>
      </c>
      <c r="E417" t="s">
        <v>78</v>
      </c>
      <c r="F417" s="148">
        <v>36708</v>
      </c>
      <c r="I417" t="s">
        <v>157</v>
      </c>
      <c r="N417" s="230"/>
      <c r="AL417" s="230"/>
      <c r="AM417" s="230"/>
      <c r="AN417" s="230"/>
    </row>
    <row r="418" spans="1:49" customFormat="1" ht="15" x14ac:dyDescent="0.25">
      <c r="A418">
        <v>426272</v>
      </c>
      <c r="B418" t="s">
        <v>1219</v>
      </c>
      <c r="C418" t="s">
        <v>500</v>
      </c>
      <c r="D418" t="s">
        <v>285</v>
      </c>
      <c r="E418" t="s">
        <v>78</v>
      </c>
      <c r="F418" s="148">
        <v>36003</v>
      </c>
      <c r="I418" t="s">
        <v>157</v>
      </c>
      <c r="N418" s="230"/>
      <c r="AL418" s="230"/>
      <c r="AM418" s="230"/>
      <c r="AN418" s="230"/>
    </row>
    <row r="419" spans="1:49" customFormat="1" ht="15" x14ac:dyDescent="0.25">
      <c r="A419">
        <v>426287</v>
      </c>
      <c r="B419" t="s">
        <v>1220</v>
      </c>
      <c r="C419" t="s">
        <v>255</v>
      </c>
      <c r="D419" t="s">
        <v>253</v>
      </c>
      <c r="E419" t="s">
        <v>78</v>
      </c>
      <c r="F419" s="148">
        <v>36161</v>
      </c>
      <c r="G419" t="s">
        <v>364</v>
      </c>
      <c r="H419" t="s">
        <v>24</v>
      </c>
      <c r="I419" t="s">
        <v>157</v>
      </c>
      <c r="J419" t="s">
        <v>23</v>
      </c>
      <c r="K419">
        <v>2017</v>
      </c>
      <c r="L419" t="s">
        <v>39</v>
      </c>
      <c r="M419" t="s">
        <v>39</v>
      </c>
      <c r="N419" s="230"/>
      <c r="AG419" t="s">
        <v>1700</v>
      </c>
      <c r="AI419">
        <v>936636824</v>
      </c>
      <c r="AK419" t="s">
        <v>27</v>
      </c>
      <c r="AL419" s="230"/>
      <c r="AM419" s="230"/>
      <c r="AN419" s="230"/>
      <c r="AW419">
        <v>3250103129</v>
      </c>
    </row>
    <row r="420" spans="1:49" customFormat="1" ht="15" x14ac:dyDescent="0.25">
      <c r="A420">
        <v>426294</v>
      </c>
      <c r="B420" t="s">
        <v>1221</v>
      </c>
      <c r="C420" t="s">
        <v>322</v>
      </c>
      <c r="D420" t="s">
        <v>1222</v>
      </c>
      <c r="E420" t="s">
        <v>77</v>
      </c>
      <c r="F420" s="148">
        <v>36800</v>
      </c>
      <c r="G420" t="s">
        <v>27</v>
      </c>
      <c r="H420" t="s">
        <v>24</v>
      </c>
      <c r="I420" t="s">
        <v>157</v>
      </c>
      <c r="J420" t="s">
        <v>25</v>
      </c>
      <c r="K420">
        <v>2017</v>
      </c>
      <c r="L420" t="s">
        <v>488</v>
      </c>
      <c r="M420" t="s">
        <v>49</v>
      </c>
      <c r="N420" s="230"/>
      <c r="AG420" t="s">
        <v>1782</v>
      </c>
      <c r="AI420">
        <v>994763149</v>
      </c>
      <c r="AK420" t="s">
        <v>1783</v>
      </c>
      <c r="AL420" s="230"/>
      <c r="AM420" s="230"/>
      <c r="AN420" s="230"/>
      <c r="AW420">
        <v>5190007619</v>
      </c>
    </row>
    <row r="421" spans="1:49" customFormat="1" ht="15" x14ac:dyDescent="0.25">
      <c r="A421">
        <v>426295</v>
      </c>
      <c r="B421" t="s">
        <v>1223</v>
      </c>
      <c r="C421" t="s">
        <v>255</v>
      </c>
      <c r="D421" t="s">
        <v>360</v>
      </c>
      <c r="E421" t="s">
        <v>78</v>
      </c>
      <c r="F421" s="148">
        <v>36527</v>
      </c>
      <c r="G421" t="s">
        <v>39</v>
      </c>
      <c r="H421" t="s">
        <v>24</v>
      </c>
      <c r="I421" t="s">
        <v>157</v>
      </c>
      <c r="J421" t="s">
        <v>23</v>
      </c>
      <c r="K421">
        <v>2017</v>
      </c>
      <c r="L421" t="s">
        <v>39</v>
      </c>
      <c r="M421" t="s">
        <v>39</v>
      </c>
      <c r="N421" s="230"/>
      <c r="AG421" t="s">
        <v>1700</v>
      </c>
      <c r="AI421">
        <v>931610598</v>
      </c>
      <c r="AK421" t="s">
        <v>323</v>
      </c>
      <c r="AL421" s="230"/>
      <c r="AM421" s="230"/>
      <c r="AN421" s="230"/>
      <c r="AP421" t="s">
        <v>639</v>
      </c>
      <c r="AW421">
        <v>3150050676</v>
      </c>
    </row>
    <row r="422" spans="1:49" customFormat="1" ht="15" x14ac:dyDescent="0.25">
      <c r="A422">
        <v>426304</v>
      </c>
      <c r="B422" t="s">
        <v>1224</v>
      </c>
      <c r="C422" t="s">
        <v>255</v>
      </c>
      <c r="D422" t="s">
        <v>1225</v>
      </c>
      <c r="E422" t="s">
        <v>77</v>
      </c>
      <c r="F422" s="148">
        <v>0</v>
      </c>
      <c r="I422" t="s">
        <v>157</v>
      </c>
      <c r="N422" s="230"/>
      <c r="AL422" s="230"/>
      <c r="AM422" s="230"/>
      <c r="AN422" s="230"/>
      <c r="AP422" t="s">
        <v>639</v>
      </c>
      <c r="AQ422" t="s">
        <v>638</v>
      </c>
    </row>
    <row r="423" spans="1:49" customFormat="1" ht="15" x14ac:dyDescent="0.25">
      <c r="A423">
        <v>426305</v>
      </c>
      <c r="B423" t="s">
        <v>1226</v>
      </c>
      <c r="C423" t="s">
        <v>417</v>
      </c>
      <c r="D423" t="s">
        <v>464</v>
      </c>
      <c r="E423" t="s">
        <v>78</v>
      </c>
      <c r="F423" s="148">
        <v>36161</v>
      </c>
      <c r="G423" t="s">
        <v>293</v>
      </c>
      <c r="H423" t="s">
        <v>24</v>
      </c>
      <c r="I423" t="s">
        <v>157</v>
      </c>
      <c r="J423" t="s">
        <v>23</v>
      </c>
      <c r="K423">
        <v>2016</v>
      </c>
      <c r="L423" t="s">
        <v>39</v>
      </c>
      <c r="N423" s="230"/>
      <c r="O423">
        <v>688</v>
      </c>
      <c r="P423" s="148">
        <v>45721</v>
      </c>
      <c r="Q423">
        <v>80000</v>
      </c>
      <c r="AG423" t="s">
        <v>1700</v>
      </c>
      <c r="AL423" s="230"/>
      <c r="AM423" s="230"/>
      <c r="AN423" s="230"/>
    </row>
    <row r="424" spans="1:49" customFormat="1" ht="15" x14ac:dyDescent="0.25">
      <c r="A424">
        <v>426325</v>
      </c>
      <c r="B424" t="s">
        <v>1227</v>
      </c>
      <c r="C424" t="s">
        <v>572</v>
      </c>
      <c r="D424" t="s">
        <v>1228</v>
      </c>
      <c r="E424" t="s">
        <v>78</v>
      </c>
      <c r="F424" s="148">
        <v>33366</v>
      </c>
      <c r="I424" t="s">
        <v>157</v>
      </c>
      <c r="N424" s="230"/>
      <c r="AL424" s="230"/>
      <c r="AM424" s="230"/>
      <c r="AN424" s="230"/>
      <c r="AQ424" t="s">
        <v>638</v>
      </c>
    </row>
    <row r="425" spans="1:49" customFormat="1" ht="15" x14ac:dyDescent="0.25">
      <c r="A425">
        <v>426326</v>
      </c>
      <c r="B425" t="s">
        <v>1229</v>
      </c>
      <c r="C425" t="s">
        <v>255</v>
      </c>
      <c r="D425" t="s">
        <v>1230</v>
      </c>
      <c r="E425" t="s">
        <v>77</v>
      </c>
      <c r="F425" s="148">
        <v>36161</v>
      </c>
      <c r="I425" t="s">
        <v>157</v>
      </c>
      <c r="N425" s="230"/>
      <c r="AL425" s="230"/>
      <c r="AM425" s="230"/>
      <c r="AN425" s="230"/>
    </row>
    <row r="426" spans="1:49" customFormat="1" ht="15" x14ac:dyDescent="0.25">
      <c r="A426">
        <v>426357</v>
      </c>
      <c r="B426" t="s">
        <v>1232</v>
      </c>
      <c r="C426" t="s">
        <v>1233</v>
      </c>
      <c r="D426" t="s">
        <v>250</v>
      </c>
      <c r="E426" t="s">
        <v>77</v>
      </c>
      <c r="F426" s="148">
        <v>36279</v>
      </c>
      <c r="I426" t="s">
        <v>157</v>
      </c>
      <c r="N426" s="230"/>
      <c r="AL426" s="230"/>
      <c r="AM426" s="230"/>
      <c r="AN426" s="230"/>
    </row>
    <row r="427" spans="1:49" customFormat="1" ht="15" x14ac:dyDescent="0.25">
      <c r="A427">
        <v>426371</v>
      </c>
      <c r="B427" t="s">
        <v>1234</v>
      </c>
      <c r="C427" t="s">
        <v>266</v>
      </c>
      <c r="D427" t="s">
        <v>387</v>
      </c>
      <c r="E427" t="s">
        <v>77</v>
      </c>
      <c r="F427" s="148">
        <v>35643</v>
      </c>
      <c r="I427" t="s">
        <v>157</v>
      </c>
      <c r="N427" s="230"/>
      <c r="AL427" s="230"/>
      <c r="AM427" s="230"/>
      <c r="AN427" s="230"/>
      <c r="AP427" t="s">
        <v>639</v>
      </c>
      <c r="AQ427" t="s">
        <v>638</v>
      </c>
    </row>
    <row r="428" spans="1:49" customFormat="1" ht="15" x14ac:dyDescent="0.25">
      <c r="A428">
        <v>426394</v>
      </c>
      <c r="B428" t="s">
        <v>1236</v>
      </c>
      <c r="C428" t="s">
        <v>255</v>
      </c>
      <c r="D428" t="s">
        <v>413</v>
      </c>
      <c r="E428" t="s">
        <v>77</v>
      </c>
      <c r="F428" s="148">
        <v>36299</v>
      </c>
      <c r="I428" t="s">
        <v>157</v>
      </c>
      <c r="N428" s="230"/>
      <c r="AL428" s="230"/>
      <c r="AM428" s="230"/>
      <c r="AN428" s="230"/>
    </row>
    <row r="429" spans="1:49" customFormat="1" ht="15" x14ac:dyDescent="0.25">
      <c r="A429">
        <v>426405</v>
      </c>
      <c r="B429" t="s">
        <v>1237</v>
      </c>
      <c r="C429" t="s">
        <v>284</v>
      </c>
      <c r="D429" t="s">
        <v>502</v>
      </c>
      <c r="E429" t="s">
        <v>77</v>
      </c>
      <c r="F429" s="148">
        <v>36526</v>
      </c>
      <c r="I429" t="s">
        <v>157</v>
      </c>
      <c r="N429" s="230"/>
      <c r="AL429" s="230"/>
      <c r="AM429" s="230"/>
      <c r="AN429" s="230"/>
    </row>
    <row r="430" spans="1:49" customFormat="1" ht="15" x14ac:dyDescent="0.25">
      <c r="A430">
        <v>426422</v>
      </c>
      <c r="B430" t="s">
        <v>1238</v>
      </c>
      <c r="C430" t="s">
        <v>534</v>
      </c>
      <c r="D430" t="s">
        <v>578</v>
      </c>
      <c r="E430" t="s">
        <v>78</v>
      </c>
      <c r="F430" s="148">
        <v>0</v>
      </c>
      <c r="G430" t="s">
        <v>1239</v>
      </c>
      <c r="H430" t="s">
        <v>24</v>
      </c>
      <c r="I430" t="s">
        <v>157</v>
      </c>
      <c r="J430" t="s">
        <v>23</v>
      </c>
      <c r="K430">
        <v>2003</v>
      </c>
      <c r="L430" t="s">
        <v>74</v>
      </c>
      <c r="N430" s="230"/>
      <c r="AG430" t="s">
        <v>1700</v>
      </c>
      <c r="AL430" s="230"/>
      <c r="AM430" s="230"/>
      <c r="AN430" s="230"/>
      <c r="AW430">
        <v>13090021697</v>
      </c>
    </row>
    <row r="431" spans="1:49" customFormat="1" ht="15" x14ac:dyDescent="0.25">
      <c r="A431">
        <v>426445</v>
      </c>
      <c r="B431" t="s">
        <v>1241</v>
      </c>
      <c r="C431" t="s">
        <v>249</v>
      </c>
      <c r="D431" t="s">
        <v>1242</v>
      </c>
      <c r="E431" t="s">
        <v>77</v>
      </c>
      <c r="F431" s="148">
        <v>35796</v>
      </c>
      <c r="G431" t="s">
        <v>488</v>
      </c>
      <c r="H431" t="s">
        <v>24</v>
      </c>
      <c r="I431" t="s">
        <v>157</v>
      </c>
      <c r="J431" t="s">
        <v>23</v>
      </c>
      <c r="K431">
        <v>2015</v>
      </c>
      <c r="L431" t="s">
        <v>488</v>
      </c>
      <c r="M431" t="s">
        <v>49</v>
      </c>
      <c r="N431" s="230"/>
      <c r="AG431" t="s">
        <v>27</v>
      </c>
      <c r="AI431">
        <v>988036908</v>
      </c>
      <c r="AK431" t="s">
        <v>27</v>
      </c>
      <c r="AL431" s="230"/>
      <c r="AM431" s="230"/>
      <c r="AN431" s="230"/>
      <c r="AP431" t="s">
        <v>639</v>
      </c>
      <c r="AW431">
        <v>5030050564</v>
      </c>
    </row>
    <row r="432" spans="1:49" customFormat="1" ht="15" x14ac:dyDescent="0.25">
      <c r="A432">
        <v>426453</v>
      </c>
      <c r="B432" t="s">
        <v>1243</v>
      </c>
      <c r="C432" t="s">
        <v>269</v>
      </c>
      <c r="D432" t="s">
        <v>541</v>
      </c>
      <c r="E432" t="s">
        <v>77</v>
      </c>
      <c r="F432" s="148">
        <v>30342</v>
      </c>
      <c r="I432" t="s">
        <v>157</v>
      </c>
      <c r="N432" s="230"/>
      <c r="AL432" s="230"/>
      <c r="AM432" s="230"/>
      <c r="AN432" s="230"/>
    </row>
    <row r="433" spans="1:49" customFormat="1" ht="15" x14ac:dyDescent="0.25">
      <c r="A433">
        <v>426454</v>
      </c>
      <c r="B433" t="s">
        <v>1244</v>
      </c>
      <c r="C433" t="s">
        <v>320</v>
      </c>
      <c r="D433" t="s">
        <v>313</v>
      </c>
      <c r="E433" t="s">
        <v>77</v>
      </c>
      <c r="F433" s="148">
        <v>35242</v>
      </c>
      <c r="I433" t="s">
        <v>157</v>
      </c>
      <c r="N433" s="230"/>
      <c r="AL433" s="230"/>
      <c r="AM433" s="230"/>
      <c r="AN433" s="230"/>
      <c r="AQ433" t="s">
        <v>638</v>
      </c>
    </row>
    <row r="434" spans="1:49" customFormat="1" ht="15" x14ac:dyDescent="0.25">
      <c r="A434">
        <v>426456</v>
      </c>
      <c r="B434" t="s">
        <v>1649</v>
      </c>
      <c r="C434" t="s">
        <v>332</v>
      </c>
      <c r="D434" t="s">
        <v>263</v>
      </c>
      <c r="E434" t="s">
        <v>77</v>
      </c>
      <c r="F434" s="148">
        <v>36526</v>
      </c>
      <c r="G434" t="s">
        <v>1784</v>
      </c>
      <c r="H434" t="s">
        <v>24</v>
      </c>
      <c r="I434" t="s">
        <v>157</v>
      </c>
      <c r="J434" t="s">
        <v>23</v>
      </c>
      <c r="K434">
        <v>2017</v>
      </c>
      <c r="L434" t="s">
        <v>27</v>
      </c>
      <c r="M434" t="s">
        <v>56</v>
      </c>
      <c r="N434" s="230"/>
      <c r="O434">
        <v>709</v>
      </c>
      <c r="P434" s="148">
        <v>45722</v>
      </c>
      <c r="Q434">
        <v>90000</v>
      </c>
      <c r="AG434" t="s">
        <v>1785</v>
      </c>
      <c r="AI434">
        <v>935426383</v>
      </c>
      <c r="AK434" t="s">
        <v>27</v>
      </c>
      <c r="AL434" s="230"/>
      <c r="AM434" s="230"/>
      <c r="AN434" s="230"/>
      <c r="AW434">
        <v>6100070825</v>
      </c>
    </row>
    <row r="435" spans="1:49" customFormat="1" ht="15" x14ac:dyDescent="0.25">
      <c r="A435">
        <v>426466</v>
      </c>
      <c r="B435" t="s">
        <v>1245</v>
      </c>
      <c r="C435" t="s">
        <v>426</v>
      </c>
      <c r="D435" t="s">
        <v>1246</v>
      </c>
      <c r="E435" t="s">
        <v>77</v>
      </c>
      <c r="F435" s="148">
        <v>36317</v>
      </c>
      <c r="G435" t="s">
        <v>242</v>
      </c>
      <c r="H435" t="s">
        <v>24</v>
      </c>
      <c r="I435" t="s">
        <v>157</v>
      </c>
      <c r="J435" t="s">
        <v>25</v>
      </c>
      <c r="K435">
        <v>2018</v>
      </c>
      <c r="L435" t="s">
        <v>27</v>
      </c>
      <c r="N435" s="230"/>
      <c r="AL435" s="230"/>
      <c r="AM435" s="230"/>
      <c r="AN435" s="230"/>
      <c r="AP435" t="s">
        <v>639</v>
      </c>
    </row>
    <row r="436" spans="1:49" customFormat="1" ht="15" x14ac:dyDescent="0.25">
      <c r="A436">
        <v>426480</v>
      </c>
      <c r="B436" t="s">
        <v>1247</v>
      </c>
      <c r="C436" t="s">
        <v>243</v>
      </c>
      <c r="D436" t="s">
        <v>298</v>
      </c>
      <c r="E436" t="s">
        <v>77</v>
      </c>
      <c r="F436" s="148">
        <v>0</v>
      </c>
      <c r="I436" t="s">
        <v>157</v>
      </c>
      <c r="N436" s="230"/>
      <c r="AL436" s="230"/>
      <c r="AM436" s="230"/>
      <c r="AN436" s="230"/>
    </row>
    <row r="437" spans="1:49" customFormat="1" ht="15" x14ac:dyDescent="0.25">
      <c r="A437">
        <v>426483</v>
      </c>
      <c r="B437" t="s">
        <v>1248</v>
      </c>
      <c r="C437" t="s">
        <v>337</v>
      </c>
      <c r="D437" t="s">
        <v>1249</v>
      </c>
      <c r="E437" t="s">
        <v>77</v>
      </c>
      <c r="F437" s="148">
        <v>36317</v>
      </c>
      <c r="I437" t="s">
        <v>157</v>
      </c>
      <c r="N437" s="230"/>
      <c r="AL437" s="230"/>
      <c r="AM437" s="230"/>
      <c r="AN437" s="230"/>
      <c r="AP437" t="s">
        <v>639</v>
      </c>
    </row>
    <row r="438" spans="1:49" customFormat="1" ht="15" x14ac:dyDescent="0.25">
      <c r="A438">
        <v>426508</v>
      </c>
      <c r="B438" t="s">
        <v>1250</v>
      </c>
      <c r="C438" t="s">
        <v>352</v>
      </c>
      <c r="D438" t="s">
        <v>1251</v>
      </c>
      <c r="E438" t="s">
        <v>78</v>
      </c>
      <c r="F438" s="148">
        <v>37165</v>
      </c>
      <c r="G438" t="s">
        <v>27</v>
      </c>
      <c r="H438" t="s">
        <v>24</v>
      </c>
      <c r="I438" t="s">
        <v>157</v>
      </c>
      <c r="J438" t="s">
        <v>25</v>
      </c>
      <c r="K438">
        <v>2018</v>
      </c>
      <c r="L438" t="s">
        <v>27</v>
      </c>
      <c r="M438" t="s">
        <v>39</v>
      </c>
      <c r="N438" s="230"/>
      <c r="AG438" t="s">
        <v>1700</v>
      </c>
      <c r="AI438">
        <v>947311646</v>
      </c>
      <c r="AL438" s="230"/>
      <c r="AM438" s="230"/>
      <c r="AN438" s="230"/>
      <c r="AW438">
        <v>3110004769</v>
      </c>
    </row>
    <row r="439" spans="1:49" customFormat="1" ht="15" x14ac:dyDescent="0.25">
      <c r="A439">
        <v>426513</v>
      </c>
      <c r="B439" t="s">
        <v>1252</v>
      </c>
      <c r="C439" t="s">
        <v>322</v>
      </c>
      <c r="D439" t="s">
        <v>1253</v>
      </c>
      <c r="E439" t="s">
        <v>78</v>
      </c>
      <c r="F439" s="148">
        <v>33389</v>
      </c>
      <c r="I439" t="s">
        <v>157</v>
      </c>
      <c r="N439" s="230"/>
      <c r="AL439" s="230"/>
      <c r="AM439" s="230"/>
      <c r="AN439" s="230"/>
      <c r="AP439" t="s">
        <v>639</v>
      </c>
    </row>
    <row r="440" spans="1:49" customFormat="1" ht="15" x14ac:dyDescent="0.25">
      <c r="A440">
        <v>426515</v>
      </c>
      <c r="B440" t="s">
        <v>1254</v>
      </c>
      <c r="C440" t="s">
        <v>615</v>
      </c>
      <c r="D440" t="s">
        <v>445</v>
      </c>
      <c r="E440" t="s">
        <v>78</v>
      </c>
      <c r="F440" s="148">
        <v>34979</v>
      </c>
      <c r="I440" t="s">
        <v>157</v>
      </c>
      <c r="N440" s="230"/>
      <c r="AL440" s="230"/>
      <c r="AM440" s="230"/>
      <c r="AN440" s="230"/>
    </row>
    <row r="441" spans="1:49" customFormat="1" ht="15" x14ac:dyDescent="0.25">
      <c r="A441">
        <v>426518</v>
      </c>
      <c r="B441" t="s">
        <v>1255</v>
      </c>
      <c r="C441" t="s">
        <v>255</v>
      </c>
      <c r="D441" t="s">
        <v>1256</v>
      </c>
      <c r="E441" t="s">
        <v>78</v>
      </c>
      <c r="F441" s="148">
        <v>36545</v>
      </c>
      <c r="I441" t="s">
        <v>157</v>
      </c>
      <c r="N441" s="230"/>
      <c r="AL441" s="230"/>
      <c r="AM441" s="230"/>
      <c r="AN441" s="230"/>
    </row>
    <row r="442" spans="1:49" customFormat="1" ht="15" x14ac:dyDescent="0.25">
      <c r="A442">
        <v>426528</v>
      </c>
      <c r="B442" t="s">
        <v>1257</v>
      </c>
      <c r="C442" t="s">
        <v>255</v>
      </c>
      <c r="D442" t="s">
        <v>1258</v>
      </c>
      <c r="E442" t="s">
        <v>78</v>
      </c>
      <c r="F442" s="148">
        <v>36320</v>
      </c>
      <c r="G442" t="s">
        <v>27</v>
      </c>
      <c r="H442" t="s">
        <v>24</v>
      </c>
      <c r="I442" t="s">
        <v>157</v>
      </c>
      <c r="J442" t="s">
        <v>23</v>
      </c>
      <c r="K442">
        <v>2017</v>
      </c>
      <c r="L442" t="s">
        <v>27</v>
      </c>
      <c r="M442" t="s">
        <v>27</v>
      </c>
      <c r="N442" s="230"/>
      <c r="AG442" t="s">
        <v>1700</v>
      </c>
      <c r="AI442">
        <v>937924258</v>
      </c>
      <c r="AK442" t="s">
        <v>27</v>
      </c>
      <c r="AL442" s="230"/>
      <c r="AM442" s="230"/>
      <c r="AN442" s="230"/>
      <c r="AW442">
        <v>1020312336</v>
      </c>
    </row>
    <row r="443" spans="1:49" customFormat="1" ht="15" x14ac:dyDescent="0.25">
      <c r="A443">
        <v>426553</v>
      </c>
      <c r="B443" t="s">
        <v>1260</v>
      </c>
      <c r="C443" t="s">
        <v>299</v>
      </c>
      <c r="D443" t="s">
        <v>305</v>
      </c>
      <c r="E443" t="s">
        <v>77</v>
      </c>
      <c r="F443" s="148">
        <v>35862</v>
      </c>
      <c r="I443" t="s">
        <v>157</v>
      </c>
      <c r="N443" s="230"/>
      <c r="AL443" s="230"/>
      <c r="AM443" s="230"/>
      <c r="AN443" s="230"/>
    </row>
    <row r="444" spans="1:49" customFormat="1" ht="15" x14ac:dyDescent="0.25">
      <c r="A444">
        <v>426555</v>
      </c>
      <c r="B444" t="s">
        <v>1261</v>
      </c>
      <c r="C444" t="s">
        <v>421</v>
      </c>
      <c r="D444" t="s">
        <v>561</v>
      </c>
      <c r="E444" t="s">
        <v>78</v>
      </c>
      <c r="F444" s="148">
        <v>36069</v>
      </c>
      <c r="I444" t="s">
        <v>157</v>
      </c>
      <c r="N444" s="230"/>
      <c r="AL444" s="230"/>
      <c r="AM444" s="230"/>
      <c r="AN444" s="230"/>
    </row>
    <row r="445" spans="1:49" customFormat="1" ht="15" x14ac:dyDescent="0.25">
      <c r="A445">
        <v>426568</v>
      </c>
      <c r="B445" t="s">
        <v>1262</v>
      </c>
      <c r="C445" t="s">
        <v>1107</v>
      </c>
      <c r="D445" t="s">
        <v>306</v>
      </c>
      <c r="E445" t="s">
        <v>78</v>
      </c>
      <c r="F445" s="148">
        <v>35431</v>
      </c>
      <c r="I445" t="s">
        <v>157</v>
      </c>
      <c r="N445" s="230"/>
      <c r="AL445" s="230"/>
      <c r="AM445" s="230"/>
      <c r="AN445" s="230"/>
    </row>
    <row r="446" spans="1:49" customFormat="1" ht="15" x14ac:dyDescent="0.25">
      <c r="A446">
        <v>426572</v>
      </c>
      <c r="B446" t="s">
        <v>1263</v>
      </c>
      <c r="C446" t="s">
        <v>389</v>
      </c>
      <c r="D446" t="s">
        <v>339</v>
      </c>
      <c r="E446" t="s">
        <v>77</v>
      </c>
      <c r="F446" s="148">
        <v>35498</v>
      </c>
      <c r="I446" t="s">
        <v>157</v>
      </c>
      <c r="N446" s="230"/>
      <c r="AL446" s="230"/>
      <c r="AM446" s="230"/>
      <c r="AN446" s="230"/>
    </row>
    <row r="447" spans="1:49" customFormat="1" ht="15" x14ac:dyDescent="0.25">
      <c r="A447">
        <v>426599</v>
      </c>
      <c r="B447" t="s">
        <v>1265</v>
      </c>
      <c r="C447" t="s">
        <v>351</v>
      </c>
      <c r="D447" t="s">
        <v>250</v>
      </c>
      <c r="E447" t="s">
        <v>78</v>
      </c>
      <c r="F447" s="148">
        <v>33243</v>
      </c>
      <c r="G447" t="s">
        <v>27</v>
      </c>
      <c r="H447" t="s">
        <v>24</v>
      </c>
      <c r="I447" t="s">
        <v>157</v>
      </c>
      <c r="J447" t="s">
        <v>23</v>
      </c>
      <c r="K447">
        <v>2008</v>
      </c>
      <c r="L447" t="s">
        <v>27</v>
      </c>
      <c r="M447" t="s">
        <v>27</v>
      </c>
      <c r="N447" s="230"/>
      <c r="AG447" t="s">
        <v>1700</v>
      </c>
      <c r="AI447">
        <v>938329380</v>
      </c>
      <c r="AK447" t="s">
        <v>1771</v>
      </c>
      <c r="AL447" s="230"/>
      <c r="AM447" s="230"/>
      <c r="AN447" s="230"/>
      <c r="AW447">
        <v>1020126156</v>
      </c>
    </row>
    <row r="448" spans="1:49" customFormat="1" ht="15" x14ac:dyDescent="0.25">
      <c r="A448">
        <v>426602</v>
      </c>
      <c r="B448" t="s">
        <v>1266</v>
      </c>
      <c r="C448" t="s">
        <v>1267</v>
      </c>
      <c r="D448" t="s">
        <v>1268</v>
      </c>
      <c r="E448" t="s">
        <v>77</v>
      </c>
      <c r="F448" s="148">
        <v>36763</v>
      </c>
      <c r="G448" t="s">
        <v>27</v>
      </c>
      <c r="H448" t="s">
        <v>24</v>
      </c>
      <c r="I448" t="s">
        <v>157</v>
      </c>
      <c r="J448" t="s">
        <v>25</v>
      </c>
      <c r="K448">
        <v>2017</v>
      </c>
      <c r="L448" t="s">
        <v>76</v>
      </c>
      <c r="N448" s="230"/>
      <c r="AL448" s="230"/>
      <c r="AM448" s="230"/>
      <c r="AN448" s="230"/>
    </row>
    <row r="449" spans="1:49" customFormat="1" ht="15" x14ac:dyDescent="0.25">
      <c r="A449">
        <v>426606</v>
      </c>
      <c r="B449" t="s">
        <v>1269</v>
      </c>
      <c r="C449" t="s">
        <v>426</v>
      </c>
      <c r="D449" t="s">
        <v>371</v>
      </c>
      <c r="E449" t="s">
        <v>78</v>
      </c>
      <c r="F449" s="148">
        <v>36526</v>
      </c>
      <c r="G449" t="s">
        <v>67</v>
      </c>
      <c r="H449" t="s">
        <v>24</v>
      </c>
      <c r="I449" t="s">
        <v>157</v>
      </c>
      <c r="J449" t="s">
        <v>25</v>
      </c>
      <c r="K449">
        <v>2017</v>
      </c>
      <c r="L449" t="s">
        <v>27</v>
      </c>
      <c r="M449" t="s">
        <v>67</v>
      </c>
      <c r="N449" s="230"/>
      <c r="AG449" t="s">
        <v>1700</v>
      </c>
      <c r="AI449">
        <v>949522690</v>
      </c>
      <c r="AL449" s="230"/>
      <c r="AM449" s="230"/>
      <c r="AN449" s="230"/>
      <c r="AP449" t="s">
        <v>639</v>
      </c>
      <c r="AW449">
        <v>9010040609</v>
      </c>
    </row>
    <row r="450" spans="1:49" customFormat="1" ht="15" x14ac:dyDescent="0.25">
      <c r="A450">
        <v>426617</v>
      </c>
      <c r="B450" t="s">
        <v>1270</v>
      </c>
      <c r="C450" t="s">
        <v>1023</v>
      </c>
      <c r="D450" t="s">
        <v>321</v>
      </c>
      <c r="E450" t="s">
        <v>78</v>
      </c>
      <c r="F450" s="148">
        <v>36347</v>
      </c>
      <c r="I450" t="s">
        <v>157</v>
      </c>
      <c r="N450" s="230"/>
      <c r="AL450" s="230"/>
      <c r="AM450" s="230"/>
      <c r="AN450" s="230"/>
      <c r="AP450" t="s">
        <v>639</v>
      </c>
    </row>
    <row r="451" spans="1:49" customFormat="1" ht="15" x14ac:dyDescent="0.25">
      <c r="A451">
        <v>426622</v>
      </c>
      <c r="B451" t="s">
        <v>1271</v>
      </c>
      <c r="C451" t="s">
        <v>832</v>
      </c>
      <c r="D451" t="s">
        <v>767</v>
      </c>
      <c r="E451" t="s">
        <v>78</v>
      </c>
      <c r="F451" s="148">
        <v>36526</v>
      </c>
      <c r="G451" t="s">
        <v>27</v>
      </c>
      <c r="H451" t="s">
        <v>24</v>
      </c>
      <c r="I451" t="s">
        <v>157</v>
      </c>
      <c r="J451" t="s">
        <v>25</v>
      </c>
      <c r="K451">
        <v>2017</v>
      </c>
      <c r="L451" t="s">
        <v>27</v>
      </c>
      <c r="M451" t="s">
        <v>27</v>
      </c>
      <c r="N451" s="230"/>
      <c r="AG451" t="s">
        <v>1700</v>
      </c>
      <c r="AL451" s="230"/>
      <c r="AM451" s="230"/>
      <c r="AN451" s="230"/>
      <c r="AW451">
        <v>1010610328</v>
      </c>
    </row>
    <row r="452" spans="1:49" customFormat="1" ht="15" x14ac:dyDescent="0.25">
      <c r="A452">
        <v>426636</v>
      </c>
      <c r="B452" t="s">
        <v>1274</v>
      </c>
      <c r="C452" t="s">
        <v>805</v>
      </c>
      <c r="D452" t="s">
        <v>497</v>
      </c>
      <c r="E452" t="s">
        <v>77</v>
      </c>
      <c r="F452" s="148">
        <v>35385</v>
      </c>
      <c r="G452" t="s">
        <v>242</v>
      </c>
      <c r="H452" t="s">
        <v>24</v>
      </c>
      <c r="I452" t="s">
        <v>157</v>
      </c>
      <c r="L452" t="s">
        <v>27</v>
      </c>
      <c r="M452" t="s">
        <v>27</v>
      </c>
      <c r="N452" s="230"/>
      <c r="AI452">
        <v>931698002</v>
      </c>
      <c r="AL452" s="230"/>
      <c r="AM452" s="230"/>
      <c r="AN452" s="230"/>
      <c r="AP452" t="s">
        <v>639</v>
      </c>
      <c r="AW452">
        <v>1020065310</v>
      </c>
    </row>
    <row r="453" spans="1:49" customFormat="1" ht="15" x14ac:dyDescent="0.25">
      <c r="A453">
        <v>426648</v>
      </c>
      <c r="B453" t="s">
        <v>1275</v>
      </c>
      <c r="C453" t="s">
        <v>426</v>
      </c>
      <c r="D453" t="s">
        <v>508</v>
      </c>
      <c r="E453" t="s">
        <v>77</v>
      </c>
      <c r="F453" s="148">
        <v>36001</v>
      </c>
      <c r="G453" t="s">
        <v>27</v>
      </c>
      <c r="H453" t="s">
        <v>24</v>
      </c>
      <c r="I453" t="s">
        <v>157</v>
      </c>
      <c r="J453" t="s">
        <v>25</v>
      </c>
      <c r="K453">
        <v>2017</v>
      </c>
      <c r="L453" t="s">
        <v>27</v>
      </c>
      <c r="M453" t="s">
        <v>27</v>
      </c>
      <c r="N453" s="230"/>
      <c r="AG453" t="s">
        <v>1714</v>
      </c>
      <c r="AI453">
        <v>956870713</v>
      </c>
      <c r="AK453" t="s">
        <v>972</v>
      </c>
      <c r="AL453" s="230"/>
      <c r="AM453" s="230"/>
      <c r="AN453" s="230"/>
      <c r="AP453" t="s">
        <v>639</v>
      </c>
      <c r="AW453">
        <v>1010539986</v>
      </c>
    </row>
    <row r="454" spans="1:49" customFormat="1" ht="15" x14ac:dyDescent="0.25">
      <c r="A454">
        <v>426664</v>
      </c>
      <c r="B454" t="s">
        <v>1276</v>
      </c>
      <c r="C454" t="s">
        <v>276</v>
      </c>
      <c r="D454" t="s">
        <v>251</v>
      </c>
      <c r="E454" t="s">
        <v>77</v>
      </c>
      <c r="F454" s="148">
        <v>35347</v>
      </c>
      <c r="G454" t="s">
        <v>72</v>
      </c>
      <c r="H454" t="s">
        <v>24</v>
      </c>
      <c r="I454" t="s">
        <v>682</v>
      </c>
      <c r="J454" t="s">
        <v>23</v>
      </c>
      <c r="K454">
        <v>2014</v>
      </c>
      <c r="L454" t="s">
        <v>72</v>
      </c>
      <c r="N454" s="230"/>
      <c r="AL454" s="230"/>
      <c r="AM454" s="230"/>
      <c r="AN454" s="230"/>
      <c r="AP454" t="s">
        <v>639</v>
      </c>
      <c r="AQ454" t="s">
        <v>638</v>
      </c>
    </row>
    <row r="455" spans="1:49" customFormat="1" ht="15" x14ac:dyDescent="0.25">
      <c r="A455">
        <v>426678</v>
      </c>
      <c r="B455" t="s">
        <v>1277</v>
      </c>
      <c r="C455" t="s">
        <v>716</v>
      </c>
      <c r="D455" t="s">
        <v>717</v>
      </c>
      <c r="E455" t="s">
        <v>77</v>
      </c>
      <c r="F455" s="148">
        <v>36526</v>
      </c>
      <c r="G455" t="s">
        <v>27</v>
      </c>
      <c r="H455" t="s">
        <v>24</v>
      </c>
      <c r="I455" t="s">
        <v>157</v>
      </c>
      <c r="J455" t="s">
        <v>25</v>
      </c>
      <c r="K455">
        <v>2017</v>
      </c>
      <c r="L455" t="s">
        <v>27</v>
      </c>
      <c r="M455" t="s">
        <v>39</v>
      </c>
      <c r="N455" s="230"/>
      <c r="AG455" t="s">
        <v>293</v>
      </c>
      <c r="AI455">
        <v>991472712</v>
      </c>
      <c r="AK455" t="s">
        <v>27</v>
      </c>
      <c r="AL455" s="230"/>
      <c r="AM455" s="230"/>
      <c r="AN455" s="230"/>
      <c r="AP455" t="s">
        <v>639</v>
      </c>
      <c r="AW455">
        <v>3080094860</v>
      </c>
    </row>
    <row r="456" spans="1:49" customFormat="1" ht="15" x14ac:dyDescent="0.25">
      <c r="A456">
        <v>426684</v>
      </c>
      <c r="B456" t="s">
        <v>1278</v>
      </c>
      <c r="C456" t="s">
        <v>331</v>
      </c>
      <c r="D456" t="s">
        <v>575</v>
      </c>
      <c r="E456" t="s">
        <v>77</v>
      </c>
      <c r="F456" s="148">
        <v>36448</v>
      </c>
      <c r="G456" t="s">
        <v>27</v>
      </c>
      <c r="H456" t="s">
        <v>24</v>
      </c>
      <c r="I456" t="s">
        <v>157</v>
      </c>
      <c r="J456" t="s">
        <v>23</v>
      </c>
      <c r="K456">
        <v>2017</v>
      </c>
      <c r="L456" t="s">
        <v>27</v>
      </c>
      <c r="M456" t="s">
        <v>27</v>
      </c>
      <c r="N456" s="230"/>
      <c r="AG456" t="s">
        <v>1708</v>
      </c>
      <c r="AI456">
        <v>966184385</v>
      </c>
      <c r="AK456" t="s">
        <v>1786</v>
      </c>
      <c r="AL456" s="230"/>
      <c r="AM456" s="230"/>
      <c r="AN456" s="230"/>
      <c r="AW456">
        <v>1020040514</v>
      </c>
    </row>
    <row r="457" spans="1:49" customFormat="1" ht="15" x14ac:dyDescent="0.25">
      <c r="A457">
        <v>426697</v>
      </c>
      <c r="B457" t="s">
        <v>1279</v>
      </c>
      <c r="C457" t="s">
        <v>1152</v>
      </c>
      <c r="D457" t="s">
        <v>1280</v>
      </c>
      <c r="E457" t="s">
        <v>77</v>
      </c>
      <c r="F457" s="148">
        <v>36057</v>
      </c>
      <c r="G457" t="s">
        <v>1281</v>
      </c>
      <c r="H457" t="s">
        <v>28</v>
      </c>
      <c r="I457" t="s">
        <v>157</v>
      </c>
      <c r="J457" t="s">
        <v>25</v>
      </c>
      <c r="K457">
        <v>2017</v>
      </c>
      <c r="L457" t="s">
        <v>27</v>
      </c>
      <c r="M457" t="s">
        <v>624</v>
      </c>
      <c r="N457" s="230"/>
      <c r="AI457">
        <v>938916964</v>
      </c>
      <c r="AL457" s="230"/>
      <c r="AM457" s="230"/>
      <c r="AN457" s="230"/>
    </row>
    <row r="458" spans="1:49" customFormat="1" ht="15" x14ac:dyDescent="0.25">
      <c r="A458">
        <v>426710</v>
      </c>
      <c r="B458" t="s">
        <v>1283</v>
      </c>
      <c r="C458" t="s">
        <v>325</v>
      </c>
      <c r="D458" t="s">
        <v>517</v>
      </c>
      <c r="E458" t="s">
        <v>77</v>
      </c>
      <c r="F458" s="148">
        <v>36205</v>
      </c>
      <c r="G458" t="s">
        <v>422</v>
      </c>
      <c r="H458" t="s">
        <v>24</v>
      </c>
      <c r="I458" t="s">
        <v>157</v>
      </c>
      <c r="J458" t="s">
        <v>25</v>
      </c>
      <c r="K458">
        <v>2018</v>
      </c>
      <c r="L458" t="s">
        <v>39</v>
      </c>
      <c r="N458" s="230"/>
      <c r="AL458" s="230"/>
      <c r="AM458" s="230"/>
      <c r="AN458" s="230"/>
    </row>
    <row r="459" spans="1:49" customFormat="1" ht="15" x14ac:dyDescent="0.25">
      <c r="A459">
        <v>426718</v>
      </c>
      <c r="B459" t="s">
        <v>1284</v>
      </c>
      <c r="C459" t="s">
        <v>475</v>
      </c>
      <c r="D459" t="s">
        <v>379</v>
      </c>
      <c r="E459" t="s">
        <v>77</v>
      </c>
      <c r="F459" s="148">
        <v>25735</v>
      </c>
      <c r="I459" t="s">
        <v>157</v>
      </c>
      <c r="N459" s="230"/>
      <c r="AL459" s="230"/>
      <c r="AM459" s="230"/>
      <c r="AN459" s="230"/>
      <c r="AQ459" t="s">
        <v>638</v>
      </c>
    </row>
    <row r="460" spans="1:49" customFormat="1" ht="15" x14ac:dyDescent="0.25">
      <c r="A460">
        <v>426730</v>
      </c>
      <c r="B460" t="s">
        <v>1285</v>
      </c>
      <c r="C460" t="s">
        <v>459</v>
      </c>
      <c r="D460" t="s">
        <v>308</v>
      </c>
      <c r="E460" t="s">
        <v>77</v>
      </c>
      <c r="F460" s="148">
        <v>36057</v>
      </c>
      <c r="I460" t="s">
        <v>157</v>
      </c>
      <c r="N460" s="230"/>
      <c r="AL460" s="230"/>
      <c r="AM460" s="230"/>
      <c r="AN460" s="230"/>
      <c r="AQ460" t="s">
        <v>638</v>
      </c>
    </row>
    <row r="461" spans="1:49" customFormat="1" ht="15" x14ac:dyDescent="0.25">
      <c r="A461">
        <v>426731</v>
      </c>
      <c r="B461" t="s">
        <v>1286</v>
      </c>
      <c r="C461" t="s">
        <v>243</v>
      </c>
      <c r="D461" t="s">
        <v>262</v>
      </c>
      <c r="E461" t="s">
        <v>77</v>
      </c>
      <c r="F461" s="148">
        <v>36526</v>
      </c>
      <c r="I461" t="s">
        <v>157</v>
      </c>
      <c r="N461" s="230"/>
      <c r="AL461" s="230"/>
      <c r="AM461" s="230"/>
      <c r="AN461" s="230"/>
      <c r="AP461" t="s">
        <v>639</v>
      </c>
      <c r="AQ461" t="s">
        <v>638</v>
      </c>
    </row>
    <row r="462" spans="1:49" customFormat="1" ht="15" x14ac:dyDescent="0.25">
      <c r="A462">
        <v>426732</v>
      </c>
      <c r="B462" t="s">
        <v>1287</v>
      </c>
      <c r="C462" t="s">
        <v>924</v>
      </c>
      <c r="D462" t="s">
        <v>1288</v>
      </c>
      <c r="E462" t="s">
        <v>77</v>
      </c>
      <c r="F462" s="148">
        <v>35796</v>
      </c>
      <c r="G462" t="s">
        <v>1289</v>
      </c>
      <c r="H462" t="s">
        <v>24</v>
      </c>
      <c r="I462" t="s">
        <v>157</v>
      </c>
      <c r="J462" t="s">
        <v>23</v>
      </c>
      <c r="K462">
        <v>2015</v>
      </c>
      <c r="L462" t="s">
        <v>488</v>
      </c>
      <c r="M462" t="s">
        <v>49</v>
      </c>
      <c r="N462" s="230"/>
      <c r="AG462" t="s">
        <v>740</v>
      </c>
      <c r="AI462">
        <v>935876399</v>
      </c>
      <c r="AK462" t="s">
        <v>27</v>
      </c>
      <c r="AL462" s="230"/>
      <c r="AM462" s="230"/>
      <c r="AN462" s="230"/>
      <c r="AP462" t="s">
        <v>639</v>
      </c>
      <c r="AW462">
        <v>5070030699</v>
      </c>
    </row>
    <row r="463" spans="1:49" customFormat="1" ht="15" x14ac:dyDescent="0.25">
      <c r="A463">
        <v>426739</v>
      </c>
      <c r="B463" t="s">
        <v>1290</v>
      </c>
      <c r="C463" t="s">
        <v>275</v>
      </c>
      <c r="D463" t="s">
        <v>1291</v>
      </c>
      <c r="E463" t="s">
        <v>77</v>
      </c>
      <c r="F463" s="148">
        <v>36550</v>
      </c>
      <c r="G463" t="s">
        <v>27</v>
      </c>
      <c r="H463" t="s">
        <v>24</v>
      </c>
      <c r="I463" t="s">
        <v>157</v>
      </c>
      <c r="J463" t="s">
        <v>25</v>
      </c>
      <c r="K463">
        <v>2017</v>
      </c>
      <c r="L463" t="s">
        <v>27</v>
      </c>
      <c r="N463" s="230"/>
      <c r="AL463" s="230"/>
      <c r="AM463" s="230"/>
      <c r="AN463" s="230"/>
      <c r="AP463" t="s">
        <v>639</v>
      </c>
    </row>
    <row r="464" spans="1:49" customFormat="1" ht="15" x14ac:dyDescent="0.25">
      <c r="A464">
        <v>426742</v>
      </c>
      <c r="B464" t="s">
        <v>1292</v>
      </c>
      <c r="C464" t="s">
        <v>492</v>
      </c>
      <c r="D464" t="s">
        <v>261</v>
      </c>
      <c r="E464" t="s">
        <v>77</v>
      </c>
      <c r="F464" s="148">
        <v>34786</v>
      </c>
      <c r="G464" t="s">
        <v>422</v>
      </c>
      <c r="H464" t="s">
        <v>24</v>
      </c>
      <c r="I464" t="s">
        <v>157</v>
      </c>
      <c r="J464" t="s">
        <v>23</v>
      </c>
      <c r="K464">
        <v>2015</v>
      </c>
      <c r="L464" t="s">
        <v>39</v>
      </c>
      <c r="M464" t="s">
        <v>39</v>
      </c>
      <c r="N464" s="230"/>
      <c r="AG464" t="s">
        <v>265</v>
      </c>
      <c r="AI464">
        <v>959828457</v>
      </c>
      <c r="AK464" t="s">
        <v>972</v>
      </c>
      <c r="AL464" s="230"/>
      <c r="AM464" s="230"/>
      <c r="AN464" s="230"/>
      <c r="AW464">
        <v>3010171173</v>
      </c>
    </row>
    <row r="465" spans="1:49" customFormat="1" ht="15" x14ac:dyDescent="0.25">
      <c r="A465">
        <v>426747</v>
      </c>
      <c r="B465" t="s">
        <v>1293</v>
      </c>
      <c r="C465" t="s">
        <v>875</v>
      </c>
      <c r="D465" t="s">
        <v>1294</v>
      </c>
      <c r="E465" t="s">
        <v>77</v>
      </c>
      <c r="F465" s="148">
        <v>35796</v>
      </c>
      <c r="I465" t="s">
        <v>157</v>
      </c>
      <c r="N465" s="230"/>
      <c r="AL465" s="230"/>
      <c r="AM465" s="230"/>
      <c r="AN465" s="230"/>
    </row>
    <row r="466" spans="1:49" customFormat="1" ht="15" x14ac:dyDescent="0.25">
      <c r="A466">
        <v>426754</v>
      </c>
      <c r="B466" t="s">
        <v>1295</v>
      </c>
      <c r="C466" t="s">
        <v>325</v>
      </c>
      <c r="D466" t="s">
        <v>391</v>
      </c>
      <c r="E466" t="s">
        <v>77</v>
      </c>
      <c r="F466" s="148">
        <v>34786</v>
      </c>
      <c r="I466" t="s">
        <v>157</v>
      </c>
      <c r="N466" s="230"/>
      <c r="AL466" s="230"/>
      <c r="AM466" s="230"/>
      <c r="AN466" s="230"/>
    </row>
    <row r="467" spans="1:49" customFormat="1" ht="15" x14ac:dyDescent="0.25">
      <c r="A467">
        <v>426788</v>
      </c>
      <c r="B467" t="s">
        <v>1299</v>
      </c>
      <c r="C467" t="s">
        <v>1300</v>
      </c>
      <c r="D467" t="s">
        <v>248</v>
      </c>
      <c r="E467" t="s">
        <v>77</v>
      </c>
      <c r="F467" s="148">
        <v>36578</v>
      </c>
      <c r="I467" t="s">
        <v>157</v>
      </c>
      <c r="N467" s="230"/>
      <c r="AL467" s="230"/>
      <c r="AM467" s="230"/>
      <c r="AN467" s="230"/>
    </row>
    <row r="468" spans="1:49" customFormat="1" ht="15" x14ac:dyDescent="0.25">
      <c r="A468">
        <v>426790</v>
      </c>
      <c r="B468" t="s">
        <v>1301</v>
      </c>
      <c r="C468" t="s">
        <v>299</v>
      </c>
      <c r="D468" t="s">
        <v>1302</v>
      </c>
      <c r="E468" t="s">
        <v>77</v>
      </c>
      <c r="F468" s="148">
        <v>36710</v>
      </c>
      <c r="G468" t="s">
        <v>27</v>
      </c>
      <c r="H468" t="s">
        <v>24</v>
      </c>
      <c r="I468" t="s">
        <v>157</v>
      </c>
      <c r="J468" t="s">
        <v>23</v>
      </c>
      <c r="K468">
        <v>2017</v>
      </c>
      <c r="L468" t="s">
        <v>39</v>
      </c>
      <c r="N468" s="230"/>
      <c r="AL468" s="230"/>
      <c r="AM468" s="230"/>
      <c r="AN468" s="230"/>
    </row>
    <row r="469" spans="1:49" customFormat="1" ht="15" x14ac:dyDescent="0.25">
      <c r="A469">
        <v>426791</v>
      </c>
      <c r="B469" t="s">
        <v>1303</v>
      </c>
      <c r="C469" t="s">
        <v>766</v>
      </c>
      <c r="D469" t="s">
        <v>251</v>
      </c>
      <c r="E469" t="s">
        <v>77</v>
      </c>
      <c r="F469" s="148">
        <v>32291</v>
      </c>
      <c r="I469" t="s">
        <v>157</v>
      </c>
      <c r="N469" s="230"/>
      <c r="AL469" s="230"/>
      <c r="AM469" s="230"/>
      <c r="AN469" s="230"/>
      <c r="AP469" t="s">
        <v>639</v>
      </c>
      <c r="AQ469" t="s">
        <v>638</v>
      </c>
    </row>
    <row r="470" spans="1:49" customFormat="1" ht="15" x14ac:dyDescent="0.25">
      <c r="A470">
        <v>426828</v>
      </c>
      <c r="B470" t="s">
        <v>1304</v>
      </c>
      <c r="C470" t="s">
        <v>255</v>
      </c>
      <c r="D470" t="s">
        <v>381</v>
      </c>
      <c r="E470" t="s">
        <v>78</v>
      </c>
      <c r="F470" s="148">
        <v>34349</v>
      </c>
      <c r="G470" t="s">
        <v>27</v>
      </c>
      <c r="H470" t="s">
        <v>24</v>
      </c>
      <c r="I470" t="s">
        <v>157</v>
      </c>
      <c r="J470" t="s">
        <v>23</v>
      </c>
      <c r="K470">
        <v>2011</v>
      </c>
      <c r="L470" t="s">
        <v>27</v>
      </c>
      <c r="M470" t="s">
        <v>56</v>
      </c>
      <c r="N470" s="230"/>
      <c r="AG470" t="s">
        <v>1700</v>
      </c>
      <c r="AI470">
        <v>997692045</v>
      </c>
      <c r="AK470" t="s">
        <v>917</v>
      </c>
      <c r="AL470" s="230"/>
      <c r="AM470" s="230"/>
      <c r="AN470" s="230"/>
      <c r="AW470">
        <v>6100068135</v>
      </c>
    </row>
    <row r="471" spans="1:49" customFormat="1" ht="15" x14ac:dyDescent="0.25">
      <c r="A471">
        <v>426836</v>
      </c>
      <c r="B471" t="s">
        <v>1305</v>
      </c>
      <c r="C471" t="s">
        <v>276</v>
      </c>
      <c r="D471" t="s">
        <v>294</v>
      </c>
      <c r="E471" t="s">
        <v>78</v>
      </c>
      <c r="F471" s="148">
        <v>35193</v>
      </c>
      <c r="G471" t="s">
        <v>27</v>
      </c>
      <c r="H471" t="s">
        <v>24</v>
      </c>
      <c r="I471" t="s">
        <v>157</v>
      </c>
      <c r="J471" t="s">
        <v>23</v>
      </c>
      <c r="K471">
        <v>2015</v>
      </c>
      <c r="L471" t="s">
        <v>76</v>
      </c>
      <c r="M471" t="s">
        <v>39</v>
      </c>
      <c r="N471" s="230"/>
      <c r="AG471" t="s">
        <v>1700</v>
      </c>
      <c r="AI471">
        <v>992208760</v>
      </c>
      <c r="AK471" t="s">
        <v>27</v>
      </c>
      <c r="AL471" s="230"/>
      <c r="AM471" s="230"/>
      <c r="AN471" s="230"/>
      <c r="AP471" t="s">
        <v>639</v>
      </c>
      <c r="AW471">
        <v>3130033094</v>
      </c>
    </row>
    <row r="472" spans="1:49" customFormat="1" ht="15" x14ac:dyDescent="0.25">
      <c r="A472">
        <v>426845</v>
      </c>
      <c r="B472" t="s">
        <v>1306</v>
      </c>
      <c r="C472" t="s">
        <v>688</v>
      </c>
      <c r="D472" t="s">
        <v>497</v>
      </c>
      <c r="E472" t="s">
        <v>78</v>
      </c>
      <c r="F472" s="148">
        <v>32874</v>
      </c>
      <c r="G472" t="s">
        <v>27</v>
      </c>
      <c r="H472" t="s">
        <v>24</v>
      </c>
      <c r="I472" t="s">
        <v>157</v>
      </c>
      <c r="J472" t="s">
        <v>25</v>
      </c>
      <c r="K472">
        <v>2007</v>
      </c>
      <c r="L472" t="s">
        <v>39</v>
      </c>
      <c r="M472" t="s">
        <v>27</v>
      </c>
      <c r="N472" s="230"/>
      <c r="AG472" t="s">
        <v>1700</v>
      </c>
      <c r="AI472">
        <v>947044171</v>
      </c>
      <c r="AK472" t="s">
        <v>27</v>
      </c>
      <c r="AL472" s="230"/>
      <c r="AM472" s="230"/>
      <c r="AN472" s="230"/>
      <c r="AP472" t="s">
        <v>639</v>
      </c>
      <c r="AW472">
        <v>1030269360</v>
      </c>
    </row>
    <row r="473" spans="1:49" customFormat="1" ht="15" x14ac:dyDescent="0.25">
      <c r="A473">
        <v>426876</v>
      </c>
      <c r="B473" t="s">
        <v>1308</v>
      </c>
      <c r="C473" t="s">
        <v>1309</v>
      </c>
      <c r="D473" t="s">
        <v>263</v>
      </c>
      <c r="E473" t="s">
        <v>78</v>
      </c>
      <c r="F473" s="148">
        <v>31050</v>
      </c>
      <c r="G473" t="s">
        <v>27</v>
      </c>
      <c r="H473" t="s">
        <v>24</v>
      </c>
      <c r="I473" t="s">
        <v>157</v>
      </c>
      <c r="J473" t="s">
        <v>23</v>
      </c>
      <c r="K473">
        <v>2001</v>
      </c>
      <c r="L473" t="s">
        <v>27</v>
      </c>
      <c r="M473" t="s">
        <v>27</v>
      </c>
      <c r="N473" s="230"/>
      <c r="AG473" t="s">
        <v>1700</v>
      </c>
      <c r="AK473" t="s">
        <v>27</v>
      </c>
      <c r="AL473" s="230"/>
      <c r="AM473" s="230"/>
      <c r="AN473" s="230"/>
      <c r="AP473" t="s">
        <v>639</v>
      </c>
      <c r="AW473">
        <v>1040219831</v>
      </c>
    </row>
    <row r="474" spans="1:49" customFormat="1" ht="15" x14ac:dyDescent="0.25">
      <c r="A474">
        <v>426893</v>
      </c>
      <c r="B474" t="s">
        <v>1311</v>
      </c>
      <c r="C474" t="s">
        <v>255</v>
      </c>
      <c r="D474" t="s">
        <v>291</v>
      </c>
      <c r="E474" t="s">
        <v>77</v>
      </c>
      <c r="F474" s="148">
        <v>36526</v>
      </c>
      <c r="G474" t="s">
        <v>1312</v>
      </c>
      <c r="H474" t="s">
        <v>24</v>
      </c>
      <c r="I474" t="s">
        <v>157</v>
      </c>
      <c r="J474" t="s">
        <v>25</v>
      </c>
      <c r="K474">
        <v>2018</v>
      </c>
      <c r="L474" t="s">
        <v>39</v>
      </c>
      <c r="N474" s="230"/>
      <c r="AL474" s="230"/>
      <c r="AM474" s="230"/>
      <c r="AN474" s="230"/>
    </row>
    <row r="475" spans="1:49" customFormat="1" ht="15" x14ac:dyDescent="0.25">
      <c r="A475">
        <v>426896</v>
      </c>
      <c r="B475" t="s">
        <v>1313</v>
      </c>
      <c r="C475" t="s">
        <v>255</v>
      </c>
      <c r="D475" t="s">
        <v>679</v>
      </c>
      <c r="E475" t="s">
        <v>77</v>
      </c>
      <c r="F475" s="148">
        <v>36800</v>
      </c>
      <c r="I475" t="s">
        <v>157</v>
      </c>
      <c r="N475" s="230"/>
      <c r="AL475" s="230"/>
      <c r="AM475" s="230"/>
      <c r="AN475" s="230"/>
    </row>
    <row r="476" spans="1:49" customFormat="1" ht="15" x14ac:dyDescent="0.25">
      <c r="A476">
        <v>426921</v>
      </c>
      <c r="B476" t="s">
        <v>1314</v>
      </c>
      <c r="C476" t="s">
        <v>357</v>
      </c>
      <c r="D476" t="s">
        <v>1315</v>
      </c>
      <c r="E476" t="s">
        <v>78</v>
      </c>
      <c r="F476" s="148">
        <v>35938</v>
      </c>
      <c r="G476" t="s">
        <v>457</v>
      </c>
      <c r="H476" t="s">
        <v>24</v>
      </c>
      <c r="I476" t="s">
        <v>157</v>
      </c>
      <c r="J476" t="s">
        <v>23</v>
      </c>
      <c r="K476">
        <v>2016</v>
      </c>
      <c r="L476" t="s">
        <v>39</v>
      </c>
      <c r="M476" t="s">
        <v>39</v>
      </c>
      <c r="N476" s="230"/>
      <c r="AG476" t="s">
        <v>1700</v>
      </c>
      <c r="AI476">
        <v>967403617</v>
      </c>
      <c r="AL476" s="230"/>
      <c r="AM476" s="230"/>
      <c r="AN476" s="230"/>
      <c r="AW476">
        <v>3200042893</v>
      </c>
    </row>
    <row r="477" spans="1:49" customFormat="1" ht="15" x14ac:dyDescent="0.25">
      <c r="A477">
        <v>426929</v>
      </c>
      <c r="B477" t="s">
        <v>1316</v>
      </c>
      <c r="C477" t="s">
        <v>352</v>
      </c>
      <c r="D477" t="s">
        <v>312</v>
      </c>
      <c r="E477" t="s">
        <v>78</v>
      </c>
      <c r="F477" s="148">
        <v>34227</v>
      </c>
      <c r="G477" t="s">
        <v>27</v>
      </c>
      <c r="H477" t="s">
        <v>24</v>
      </c>
      <c r="I477" t="s">
        <v>157</v>
      </c>
      <c r="J477" t="s">
        <v>23</v>
      </c>
      <c r="K477">
        <v>2010</v>
      </c>
      <c r="L477" t="s">
        <v>39</v>
      </c>
      <c r="M477" t="s">
        <v>27</v>
      </c>
      <c r="N477" s="230"/>
      <c r="AG477" t="s">
        <v>1700</v>
      </c>
      <c r="AI477">
        <v>939403977</v>
      </c>
      <c r="AL477" s="230"/>
      <c r="AM477" s="230"/>
      <c r="AN477" s="230"/>
      <c r="AW477">
        <v>1010624176</v>
      </c>
    </row>
    <row r="478" spans="1:49" customFormat="1" ht="15" x14ac:dyDescent="0.25">
      <c r="A478">
        <v>426946</v>
      </c>
      <c r="B478" t="s">
        <v>1319</v>
      </c>
      <c r="C478" t="s">
        <v>243</v>
      </c>
      <c r="D478" t="s">
        <v>1320</v>
      </c>
      <c r="E478" t="s">
        <v>78</v>
      </c>
      <c r="F478" s="148">
        <v>29440</v>
      </c>
      <c r="G478" t="s">
        <v>27</v>
      </c>
      <c r="H478" t="s">
        <v>24</v>
      </c>
      <c r="I478" t="s">
        <v>157</v>
      </c>
      <c r="J478" t="s">
        <v>23</v>
      </c>
      <c r="K478">
        <v>1997</v>
      </c>
      <c r="L478" t="s">
        <v>27</v>
      </c>
      <c r="M478" t="s">
        <v>27</v>
      </c>
      <c r="N478" s="230"/>
      <c r="AG478" t="s">
        <v>1700</v>
      </c>
      <c r="AL478" s="230"/>
      <c r="AM478" s="230"/>
      <c r="AN478" s="230"/>
      <c r="AW478">
        <v>1040241989</v>
      </c>
    </row>
    <row r="479" spans="1:49" customFormat="1" ht="15" x14ac:dyDescent="0.25">
      <c r="A479">
        <v>426952</v>
      </c>
      <c r="B479" t="s">
        <v>1321</v>
      </c>
      <c r="C479" t="s">
        <v>284</v>
      </c>
      <c r="D479" t="s">
        <v>376</v>
      </c>
      <c r="E479" t="s">
        <v>78</v>
      </c>
      <c r="F479" s="148">
        <v>35384</v>
      </c>
      <c r="G479" t="s">
        <v>72</v>
      </c>
      <c r="H479" t="s">
        <v>24</v>
      </c>
      <c r="I479" t="s">
        <v>157</v>
      </c>
      <c r="J479" t="s">
        <v>23</v>
      </c>
      <c r="K479">
        <v>2014</v>
      </c>
      <c r="L479" t="s">
        <v>72</v>
      </c>
      <c r="N479" s="230"/>
      <c r="O479">
        <v>831</v>
      </c>
      <c r="P479" s="148">
        <v>45742</v>
      </c>
      <c r="Q479">
        <v>225000</v>
      </c>
      <c r="AG479" t="s">
        <v>1700</v>
      </c>
      <c r="AI479">
        <v>958993107</v>
      </c>
      <c r="AK479" t="s">
        <v>27</v>
      </c>
      <c r="AL479" s="230"/>
      <c r="AM479" s="230"/>
      <c r="AN479" s="230"/>
      <c r="AW479">
        <v>12160056337</v>
      </c>
    </row>
    <row r="480" spans="1:49" customFormat="1" ht="15" x14ac:dyDescent="0.25">
      <c r="A480">
        <v>426957</v>
      </c>
      <c r="B480" t="s">
        <v>1322</v>
      </c>
      <c r="C480" t="s">
        <v>687</v>
      </c>
      <c r="D480" t="s">
        <v>963</v>
      </c>
      <c r="E480" t="s">
        <v>77</v>
      </c>
      <c r="F480" s="148">
        <v>35796</v>
      </c>
      <c r="I480" t="s">
        <v>157</v>
      </c>
      <c r="N480" s="230"/>
      <c r="AL480" s="230"/>
      <c r="AM480" s="230"/>
      <c r="AN480" s="230"/>
    </row>
    <row r="481" spans="1:49" customFormat="1" ht="15" x14ac:dyDescent="0.25">
      <c r="A481">
        <v>426969</v>
      </c>
      <c r="B481" t="s">
        <v>1324</v>
      </c>
      <c r="C481" t="s">
        <v>718</v>
      </c>
      <c r="D481" t="s">
        <v>245</v>
      </c>
      <c r="E481" t="s">
        <v>78</v>
      </c>
      <c r="F481" s="148">
        <v>36540</v>
      </c>
      <c r="I481" t="s">
        <v>157</v>
      </c>
      <c r="N481" s="230"/>
      <c r="AL481" s="230"/>
      <c r="AM481" s="230"/>
      <c r="AN481" s="230"/>
      <c r="AQ481" t="s">
        <v>638</v>
      </c>
    </row>
    <row r="482" spans="1:49" customFormat="1" ht="15" x14ac:dyDescent="0.25">
      <c r="A482">
        <v>427025</v>
      </c>
      <c r="B482" t="s">
        <v>1326</v>
      </c>
      <c r="C482" t="s">
        <v>340</v>
      </c>
      <c r="D482" t="s">
        <v>308</v>
      </c>
      <c r="E482" t="s">
        <v>78</v>
      </c>
      <c r="F482" s="148">
        <v>33831</v>
      </c>
      <c r="I482" t="s">
        <v>157</v>
      </c>
      <c r="N482" s="230"/>
      <c r="AL482" s="230"/>
      <c r="AM482" s="230"/>
      <c r="AN482" s="230"/>
      <c r="AP482" t="s">
        <v>639</v>
      </c>
    </row>
    <row r="483" spans="1:49" customFormat="1" ht="15" x14ac:dyDescent="0.25">
      <c r="A483">
        <v>427028</v>
      </c>
      <c r="B483" t="s">
        <v>1327</v>
      </c>
      <c r="C483" t="s">
        <v>460</v>
      </c>
      <c r="D483" t="s">
        <v>545</v>
      </c>
      <c r="E483" t="s">
        <v>78</v>
      </c>
      <c r="F483" s="148">
        <v>35591</v>
      </c>
      <c r="G483" t="s">
        <v>437</v>
      </c>
      <c r="H483" t="s">
        <v>24</v>
      </c>
      <c r="I483" t="s">
        <v>157</v>
      </c>
      <c r="J483" t="s">
        <v>23</v>
      </c>
      <c r="K483">
        <v>2015</v>
      </c>
      <c r="L483" t="s">
        <v>488</v>
      </c>
      <c r="N483" s="230"/>
      <c r="O483">
        <v>913</v>
      </c>
      <c r="P483" s="148">
        <v>45757</v>
      </c>
      <c r="Q483">
        <v>60000</v>
      </c>
      <c r="AG483" t="s">
        <v>1700</v>
      </c>
      <c r="AL483" s="230"/>
      <c r="AM483" s="230"/>
      <c r="AN483" s="230"/>
      <c r="AP483" t="s">
        <v>639</v>
      </c>
    </row>
    <row r="484" spans="1:49" customFormat="1" ht="15" x14ac:dyDescent="0.25">
      <c r="A484">
        <v>427035</v>
      </c>
      <c r="B484" t="s">
        <v>1328</v>
      </c>
      <c r="C484" t="s">
        <v>885</v>
      </c>
      <c r="D484" t="s">
        <v>326</v>
      </c>
      <c r="E484" t="s">
        <v>78</v>
      </c>
      <c r="F484" s="148">
        <v>36250</v>
      </c>
      <c r="G484" t="s">
        <v>27</v>
      </c>
      <c r="H484" t="s">
        <v>28</v>
      </c>
      <c r="I484" t="s">
        <v>157</v>
      </c>
      <c r="J484" t="s">
        <v>23</v>
      </c>
      <c r="K484">
        <v>2017</v>
      </c>
      <c r="L484" t="s">
        <v>27</v>
      </c>
      <c r="M484" t="s">
        <v>624</v>
      </c>
      <c r="N484" s="230"/>
      <c r="AG484" t="s">
        <v>1700</v>
      </c>
      <c r="AI484">
        <v>997762510</v>
      </c>
      <c r="AK484" t="s">
        <v>27</v>
      </c>
      <c r="AL484" s="230"/>
      <c r="AM484" s="230"/>
      <c r="AN484" s="230"/>
    </row>
    <row r="485" spans="1:49" customFormat="1" ht="15" x14ac:dyDescent="0.25">
      <c r="A485">
        <v>427041</v>
      </c>
      <c r="B485" t="s">
        <v>1329</v>
      </c>
      <c r="C485" t="s">
        <v>320</v>
      </c>
      <c r="D485" t="s">
        <v>482</v>
      </c>
      <c r="E485" t="s">
        <v>78</v>
      </c>
      <c r="F485" s="148">
        <v>34700</v>
      </c>
      <c r="G485" t="s">
        <v>1056</v>
      </c>
      <c r="H485" t="s">
        <v>24</v>
      </c>
      <c r="I485" t="s">
        <v>157</v>
      </c>
      <c r="J485" t="s">
        <v>23</v>
      </c>
      <c r="K485">
        <v>2012</v>
      </c>
      <c r="L485" t="s">
        <v>72</v>
      </c>
      <c r="N485" s="230"/>
      <c r="AG485" t="s">
        <v>1700</v>
      </c>
      <c r="AL485" s="230"/>
      <c r="AM485" s="230"/>
      <c r="AN485" s="230"/>
      <c r="AP485" t="s">
        <v>639</v>
      </c>
      <c r="AW485">
        <v>12010117175</v>
      </c>
    </row>
    <row r="486" spans="1:49" customFormat="1" ht="15" x14ac:dyDescent="0.25">
      <c r="A486">
        <v>427051</v>
      </c>
      <c r="B486" t="s">
        <v>1330</v>
      </c>
      <c r="C486" t="s">
        <v>337</v>
      </c>
      <c r="D486" t="s">
        <v>336</v>
      </c>
      <c r="E486" t="s">
        <v>78</v>
      </c>
      <c r="F486" s="148">
        <v>35591</v>
      </c>
      <c r="I486" t="s">
        <v>157</v>
      </c>
      <c r="N486" s="230"/>
      <c r="AL486" s="230"/>
      <c r="AM486" s="230"/>
      <c r="AN486" s="230"/>
    </row>
    <row r="487" spans="1:49" customFormat="1" ht="15" x14ac:dyDescent="0.25">
      <c r="A487">
        <v>427056</v>
      </c>
      <c r="B487" t="s">
        <v>1331</v>
      </c>
      <c r="C487" t="s">
        <v>325</v>
      </c>
      <c r="D487" t="s">
        <v>1332</v>
      </c>
      <c r="E487" t="s">
        <v>77</v>
      </c>
      <c r="F487" s="148">
        <v>36401</v>
      </c>
      <c r="I487" t="s">
        <v>157</v>
      </c>
      <c r="N487" s="230"/>
      <c r="AL487" s="230"/>
      <c r="AM487" s="230"/>
      <c r="AN487" s="230"/>
    </row>
    <row r="488" spans="1:49" customFormat="1" ht="15" x14ac:dyDescent="0.25">
      <c r="A488">
        <v>427066</v>
      </c>
      <c r="B488" t="s">
        <v>1334</v>
      </c>
      <c r="C488" t="s">
        <v>426</v>
      </c>
      <c r="D488" t="s">
        <v>354</v>
      </c>
      <c r="E488" t="s">
        <v>77</v>
      </c>
      <c r="F488" s="148">
        <v>0</v>
      </c>
      <c r="G488" t="s">
        <v>27</v>
      </c>
      <c r="H488" t="s">
        <v>24</v>
      </c>
      <c r="I488" t="s">
        <v>157</v>
      </c>
      <c r="J488" t="s">
        <v>23</v>
      </c>
      <c r="K488">
        <v>2016</v>
      </c>
      <c r="L488" t="s">
        <v>72</v>
      </c>
      <c r="N488" s="230"/>
      <c r="AL488" s="230"/>
      <c r="AM488" s="230"/>
      <c r="AN488" s="230"/>
    </row>
    <row r="489" spans="1:49" customFormat="1" ht="15" x14ac:dyDescent="0.25">
      <c r="A489">
        <v>427076</v>
      </c>
      <c r="B489" t="s">
        <v>1336</v>
      </c>
      <c r="C489" t="s">
        <v>463</v>
      </c>
      <c r="D489" t="s">
        <v>248</v>
      </c>
      <c r="E489" t="s">
        <v>77</v>
      </c>
      <c r="F489" s="148">
        <v>36278</v>
      </c>
      <c r="I489" t="s">
        <v>157</v>
      </c>
      <c r="N489" s="230"/>
      <c r="AL489" s="230"/>
      <c r="AM489" s="230"/>
      <c r="AN489" s="230"/>
    </row>
    <row r="490" spans="1:49" customFormat="1" ht="15" x14ac:dyDescent="0.25">
      <c r="A490">
        <v>427100</v>
      </c>
      <c r="B490" t="s">
        <v>1338</v>
      </c>
      <c r="C490" t="s">
        <v>322</v>
      </c>
      <c r="D490" t="s">
        <v>435</v>
      </c>
      <c r="E490" t="s">
        <v>77</v>
      </c>
      <c r="F490" s="148">
        <v>34960</v>
      </c>
      <c r="I490" t="s">
        <v>157</v>
      </c>
      <c r="N490" s="230"/>
      <c r="AL490" s="230"/>
      <c r="AM490" s="230"/>
      <c r="AN490" s="230"/>
    </row>
    <row r="491" spans="1:49" customFormat="1" ht="15" x14ac:dyDescent="0.25">
      <c r="A491">
        <v>427115</v>
      </c>
      <c r="B491" t="s">
        <v>1343</v>
      </c>
      <c r="C491" t="s">
        <v>454</v>
      </c>
      <c r="D491" t="s">
        <v>1344</v>
      </c>
      <c r="E491" t="s">
        <v>77</v>
      </c>
      <c r="F491" s="148">
        <v>36358</v>
      </c>
      <c r="I491" t="s">
        <v>157</v>
      </c>
      <c r="N491" s="230"/>
      <c r="AL491" s="230"/>
      <c r="AM491" s="230"/>
      <c r="AN491" s="230"/>
    </row>
    <row r="492" spans="1:49" customFormat="1" ht="15" x14ac:dyDescent="0.25">
      <c r="A492">
        <v>427118</v>
      </c>
      <c r="B492" t="s">
        <v>1345</v>
      </c>
      <c r="C492" t="s">
        <v>687</v>
      </c>
      <c r="D492" t="s">
        <v>312</v>
      </c>
      <c r="E492" t="s">
        <v>77</v>
      </c>
      <c r="F492" s="148">
        <v>31079</v>
      </c>
      <c r="I492" t="s">
        <v>157</v>
      </c>
      <c r="N492" s="230"/>
      <c r="AL492" s="230"/>
      <c r="AM492" s="230"/>
      <c r="AN492" s="230"/>
    </row>
    <row r="493" spans="1:49" customFormat="1" ht="15" x14ac:dyDescent="0.25">
      <c r="A493">
        <v>427124</v>
      </c>
      <c r="B493" t="s">
        <v>1346</v>
      </c>
      <c r="C493" t="s">
        <v>400</v>
      </c>
      <c r="D493" t="s">
        <v>478</v>
      </c>
      <c r="E493" t="s">
        <v>77</v>
      </c>
      <c r="F493" s="148">
        <v>29265</v>
      </c>
      <c r="I493" t="s">
        <v>157</v>
      </c>
      <c r="N493" s="230"/>
      <c r="AL493" s="230"/>
      <c r="AM493" s="230"/>
      <c r="AN493" s="230"/>
      <c r="AQ493" t="s">
        <v>638</v>
      </c>
    </row>
    <row r="494" spans="1:49" customFormat="1" ht="15" x14ac:dyDescent="0.25">
      <c r="A494">
        <v>427151</v>
      </c>
      <c r="B494" t="s">
        <v>1348</v>
      </c>
      <c r="C494" t="s">
        <v>528</v>
      </c>
      <c r="D494" t="s">
        <v>245</v>
      </c>
      <c r="E494" t="s">
        <v>78</v>
      </c>
      <c r="F494" s="148">
        <v>36526</v>
      </c>
      <c r="G494" t="s">
        <v>27</v>
      </c>
      <c r="H494" t="s">
        <v>24</v>
      </c>
      <c r="I494" t="s">
        <v>157</v>
      </c>
      <c r="J494" t="s">
        <v>25</v>
      </c>
      <c r="K494">
        <v>2018</v>
      </c>
      <c r="L494" t="s">
        <v>27</v>
      </c>
      <c r="N494" s="230"/>
      <c r="AG494" t="s">
        <v>1700</v>
      </c>
      <c r="AL494" s="230"/>
      <c r="AM494" s="230"/>
      <c r="AN494" s="230"/>
      <c r="AP494" t="s">
        <v>639</v>
      </c>
      <c r="AW494">
        <v>12040002181</v>
      </c>
    </row>
    <row r="495" spans="1:49" customFormat="1" ht="15" x14ac:dyDescent="0.25">
      <c r="A495">
        <v>427152</v>
      </c>
      <c r="B495" t="s">
        <v>1349</v>
      </c>
      <c r="C495" t="s">
        <v>284</v>
      </c>
      <c r="D495" t="s">
        <v>304</v>
      </c>
      <c r="E495" t="s">
        <v>78</v>
      </c>
      <c r="F495" s="148">
        <v>31736</v>
      </c>
      <c r="I495" t="s">
        <v>157</v>
      </c>
      <c r="N495" s="230"/>
      <c r="AL495" s="230"/>
      <c r="AM495" s="230"/>
      <c r="AN495" s="230"/>
    </row>
    <row r="496" spans="1:49" customFormat="1" ht="15" x14ac:dyDescent="0.25">
      <c r="A496">
        <v>427164</v>
      </c>
      <c r="B496" t="s">
        <v>1350</v>
      </c>
      <c r="C496" t="s">
        <v>444</v>
      </c>
      <c r="D496" t="s">
        <v>370</v>
      </c>
      <c r="E496" t="s">
        <v>78</v>
      </c>
      <c r="F496" s="148">
        <v>31064</v>
      </c>
      <c r="G496" t="s">
        <v>27</v>
      </c>
      <c r="H496" t="s">
        <v>24</v>
      </c>
      <c r="I496" t="s">
        <v>157</v>
      </c>
      <c r="J496" t="s">
        <v>25</v>
      </c>
      <c r="K496">
        <v>2004</v>
      </c>
      <c r="L496" t="s">
        <v>27</v>
      </c>
      <c r="M496" t="s">
        <v>27</v>
      </c>
      <c r="N496" s="230"/>
      <c r="AG496" t="s">
        <v>1700</v>
      </c>
      <c r="AI496">
        <v>991406165</v>
      </c>
      <c r="AL496" s="230"/>
      <c r="AM496" s="230"/>
      <c r="AN496" s="230"/>
      <c r="AP496" t="s">
        <v>639</v>
      </c>
      <c r="AW496">
        <v>1010222548</v>
      </c>
    </row>
    <row r="497" spans="1:49" customFormat="1" ht="15" x14ac:dyDescent="0.25">
      <c r="A497">
        <v>427180</v>
      </c>
      <c r="B497" t="s">
        <v>1351</v>
      </c>
      <c r="C497" t="s">
        <v>410</v>
      </c>
      <c r="D497" t="s">
        <v>1352</v>
      </c>
      <c r="E497" t="s">
        <v>78</v>
      </c>
      <c r="F497" s="148">
        <v>0</v>
      </c>
      <c r="I497" t="s">
        <v>157</v>
      </c>
      <c r="N497" s="230"/>
      <c r="AL497" s="230"/>
      <c r="AM497" s="230"/>
      <c r="AN497" s="230"/>
      <c r="AQ497" t="s">
        <v>638</v>
      </c>
    </row>
    <row r="498" spans="1:49" customFormat="1" ht="15" x14ac:dyDescent="0.25">
      <c r="A498">
        <v>427216</v>
      </c>
      <c r="B498" t="s">
        <v>1353</v>
      </c>
      <c r="C498" t="s">
        <v>255</v>
      </c>
      <c r="D498" t="s">
        <v>545</v>
      </c>
      <c r="E498" t="s">
        <v>78</v>
      </c>
      <c r="F498" s="148">
        <v>36709</v>
      </c>
      <c r="G498" t="s">
        <v>562</v>
      </c>
      <c r="H498" t="s">
        <v>24</v>
      </c>
      <c r="I498" t="s">
        <v>157</v>
      </c>
      <c r="J498" t="s">
        <v>23</v>
      </c>
      <c r="K498">
        <v>2017</v>
      </c>
      <c r="L498" t="s">
        <v>27</v>
      </c>
      <c r="M498" t="s">
        <v>46</v>
      </c>
      <c r="N498" s="230"/>
      <c r="AG498" t="s">
        <v>1700</v>
      </c>
      <c r="AI498">
        <v>930898440</v>
      </c>
      <c r="AK498" t="s">
        <v>27</v>
      </c>
      <c r="AL498" s="230"/>
      <c r="AM498" s="230"/>
      <c r="AN498" s="230"/>
      <c r="AW498">
        <v>4200021439</v>
      </c>
    </row>
    <row r="499" spans="1:49" customFormat="1" ht="15" x14ac:dyDescent="0.25">
      <c r="A499">
        <v>427222</v>
      </c>
      <c r="B499" t="s">
        <v>1354</v>
      </c>
      <c r="C499" t="s">
        <v>389</v>
      </c>
      <c r="D499" t="s">
        <v>303</v>
      </c>
      <c r="E499" t="s">
        <v>78</v>
      </c>
      <c r="F499" s="148">
        <v>36892</v>
      </c>
      <c r="I499" t="s">
        <v>157</v>
      </c>
      <c r="N499" s="230"/>
      <c r="AL499" s="230"/>
      <c r="AM499" s="230"/>
      <c r="AN499" s="230"/>
    </row>
    <row r="500" spans="1:49" customFormat="1" ht="15" x14ac:dyDescent="0.25">
      <c r="A500">
        <v>427223</v>
      </c>
      <c r="B500" t="s">
        <v>1355</v>
      </c>
      <c r="C500" t="s">
        <v>1122</v>
      </c>
      <c r="D500" t="s">
        <v>315</v>
      </c>
      <c r="E500" t="s">
        <v>78</v>
      </c>
      <c r="F500" s="148">
        <v>36892</v>
      </c>
      <c r="I500" t="s">
        <v>157</v>
      </c>
      <c r="N500" s="230"/>
      <c r="AL500" s="230"/>
      <c r="AM500" s="230"/>
      <c r="AN500" s="230"/>
      <c r="AQ500" t="s">
        <v>638</v>
      </c>
    </row>
    <row r="501" spans="1:49" customFormat="1" ht="15" x14ac:dyDescent="0.25">
      <c r="A501">
        <v>427231</v>
      </c>
      <c r="B501" t="s">
        <v>1356</v>
      </c>
      <c r="C501" t="s">
        <v>269</v>
      </c>
      <c r="D501" t="s">
        <v>1037</v>
      </c>
      <c r="E501" t="s">
        <v>77</v>
      </c>
      <c r="F501" s="148">
        <v>30548</v>
      </c>
      <c r="G501" t="s">
        <v>1357</v>
      </c>
      <c r="H501" t="s">
        <v>24</v>
      </c>
      <c r="I501" t="s">
        <v>157</v>
      </c>
      <c r="J501" t="s">
        <v>23</v>
      </c>
      <c r="K501">
        <v>2002</v>
      </c>
      <c r="L501" t="s">
        <v>56</v>
      </c>
      <c r="M501" t="s">
        <v>56</v>
      </c>
      <c r="N501" s="230"/>
      <c r="AI501">
        <v>988860453</v>
      </c>
      <c r="AK501" t="s">
        <v>27</v>
      </c>
      <c r="AL501" s="230"/>
      <c r="AM501" s="230"/>
      <c r="AN501" s="230"/>
      <c r="AP501" t="s">
        <v>639</v>
      </c>
      <c r="AW501">
        <v>6110075521</v>
      </c>
    </row>
    <row r="502" spans="1:49" customFormat="1" ht="15" x14ac:dyDescent="0.25">
      <c r="A502">
        <v>427238</v>
      </c>
      <c r="B502" t="s">
        <v>1358</v>
      </c>
      <c r="C502" t="s">
        <v>358</v>
      </c>
      <c r="D502" t="s">
        <v>561</v>
      </c>
      <c r="E502" t="s">
        <v>77</v>
      </c>
      <c r="F502" s="148">
        <v>36548</v>
      </c>
      <c r="G502" t="s">
        <v>27</v>
      </c>
      <c r="H502" t="s">
        <v>24</v>
      </c>
      <c r="I502" t="s">
        <v>157</v>
      </c>
      <c r="J502" t="s">
        <v>25</v>
      </c>
      <c r="K502">
        <v>2017</v>
      </c>
      <c r="L502" t="s">
        <v>39</v>
      </c>
      <c r="M502" t="s">
        <v>39</v>
      </c>
      <c r="N502" s="230"/>
      <c r="AG502" t="s">
        <v>265</v>
      </c>
      <c r="AI502">
        <v>935271852</v>
      </c>
      <c r="AK502" t="s">
        <v>1788</v>
      </c>
      <c r="AL502" s="230"/>
      <c r="AM502" s="230"/>
      <c r="AN502" s="230"/>
      <c r="AW502">
        <v>3030008940</v>
      </c>
    </row>
    <row r="503" spans="1:49" customFormat="1" ht="15" x14ac:dyDescent="0.25">
      <c r="A503">
        <v>427246</v>
      </c>
      <c r="B503" t="s">
        <v>1360</v>
      </c>
      <c r="C503" t="s">
        <v>269</v>
      </c>
      <c r="D503" t="s">
        <v>336</v>
      </c>
      <c r="E503" t="s">
        <v>77</v>
      </c>
      <c r="F503" s="148">
        <v>36473</v>
      </c>
      <c r="G503" t="s">
        <v>242</v>
      </c>
      <c r="H503" t="s">
        <v>24</v>
      </c>
      <c r="I503" t="s">
        <v>157</v>
      </c>
      <c r="J503" t="s">
        <v>25</v>
      </c>
      <c r="K503">
        <v>2017</v>
      </c>
      <c r="L503" t="s">
        <v>39</v>
      </c>
      <c r="M503" t="s">
        <v>39</v>
      </c>
      <c r="N503" s="230"/>
      <c r="AG503" t="s">
        <v>265</v>
      </c>
      <c r="AI503">
        <v>951679681</v>
      </c>
      <c r="AK503" t="s">
        <v>341</v>
      </c>
      <c r="AL503" s="230"/>
      <c r="AM503" s="230"/>
      <c r="AN503" s="230"/>
      <c r="AW503">
        <v>3030001374</v>
      </c>
    </row>
    <row r="504" spans="1:49" customFormat="1" ht="15" x14ac:dyDescent="0.25">
      <c r="A504">
        <v>427257</v>
      </c>
      <c r="B504" t="s">
        <v>1361</v>
      </c>
      <c r="C504" t="s">
        <v>402</v>
      </c>
      <c r="D504" t="s">
        <v>245</v>
      </c>
      <c r="E504" t="s">
        <v>78</v>
      </c>
      <c r="F504" s="148">
        <v>36810</v>
      </c>
      <c r="G504" t="s">
        <v>548</v>
      </c>
      <c r="H504" t="s">
        <v>24</v>
      </c>
      <c r="I504" t="s">
        <v>157</v>
      </c>
      <c r="J504" t="s">
        <v>25</v>
      </c>
      <c r="K504">
        <v>2018</v>
      </c>
      <c r="L504" t="s">
        <v>72</v>
      </c>
      <c r="N504" s="230"/>
      <c r="AG504" t="s">
        <v>1700</v>
      </c>
      <c r="AI504">
        <v>931656225</v>
      </c>
      <c r="AK504" t="s">
        <v>72</v>
      </c>
      <c r="AL504" s="230"/>
      <c r="AM504" s="230"/>
      <c r="AN504" s="230"/>
      <c r="AW504">
        <v>12020048788</v>
      </c>
    </row>
    <row r="505" spans="1:49" customFormat="1" ht="15" x14ac:dyDescent="0.25">
      <c r="A505">
        <v>427275</v>
      </c>
      <c r="B505" t="s">
        <v>1363</v>
      </c>
      <c r="C505" t="s">
        <v>1364</v>
      </c>
      <c r="D505" t="s">
        <v>279</v>
      </c>
      <c r="E505" t="s">
        <v>77</v>
      </c>
      <c r="F505" s="148">
        <v>31918</v>
      </c>
      <c r="G505" t="s">
        <v>27</v>
      </c>
      <c r="H505" t="s">
        <v>24</v>
      </c>
      <c r="I505" t="s">
        <v>157</v>
      </c>
      <c r="J505" t="s">
        <v>23</v>
      </c>
      <c r="K505">
        <v>2006</v>
      </c>
      <c r="L505" t="s">
        <v>27</v>
      </c>
      <c r="M505" t="s">
        <v>39</v>
      </c>
      <c r="N505" s="230"/>
      <c r="AG505" t="s">
        <v>581</v>
      </c>
      <c r="AI505">
        <v>933156196</v>
      </c>
      <c r="AK505" t="s">
        <v>27</v>
      </c>
      <c r="AL505" s="230"/>
      <c r="AM505" s="230"/>
      <c r="AN505" s="230"/>
      <c r="AP505" t="s">
        <v>639</v>
      </c>
      <c r="AW505">
        <v>3100017283</v>
      </c>
    </row>
    <row r="506" spans="1:49" customFormat="1" ht="15" x14ac:dyDescent="0.25">
      <c r="A506">
        <v>427281</v>
      </c>
      <c r="B506" t="s">
        <v>1365</v>
      </c>
      <c r="C506" t="s">
        <v>255</v>
      </c>
      <c r="D506" t="s">
        <v>1362</v>
      </c>
      <c r="E506" t="s">
        <v>77</v>
      </c>
      <c r="F506" s="148">
        <v>36790</v>
      </c>
      <c r="I506" t="s">
        <v>157</v>
      </c>
      <c r="N506" s="230"/>
      <c r="AL506" s="230"/>
      <c r="AM506" s="230"/>
      <c r="AN506" s="230"/>
    </row>
    <row r="507" spans="1:49" customFormat="1" ht="15" x14ac:dyDescent="0.25">
      <c r="A507">
        <v>427284</v>
      </c>
      <c r="B507" t="s">
        <v>1366</v>
      </c>
      <c r="C507" t="s">
        <v>269</v>
      </c>
      <c r="D507" t="s">
        <v>376</v>
      </c>
      <c r="E507" t="s">
        <v>77</v>
      </c>
      <c r="F507" s="148">
        <v>35861</v>
      </c>
      <c r="G507" t="s">
        <v>786</v>
      </c>
      <c r="H507" t="s">
        <v>24</v>
      </c>
      <c r="I507" t="s">
        <v>157</v>
      </c>
      <c r="J507" t="s">
        <v>25</v>
      </c>
      <c r="K507">
        <v>2018</v>
      </c>
      <c r="L507" t="s">
        <v>39</v>
      </c>
      <c r="M507" t="s">
        <v>39</v>
      </c>
      <c r="N507" s="230"/>
      <c r="AL507" s="230"/>
      <c r="AM507" s="230"/>
      <c r="AN507" s="230"/>
      <c r="AW507">
        <v>3320068446</v>
      </c>
    </row>
    <row r="508" spans="1:49" customFormat="1" ht="15" x14ac:dyDescent="0.25">
      <c r="A508">
        <v>427288</v>
      </c>
      <c r="B508" t="s">
        <v>1367</v>
      </c>
      <c r="C508" t="s">
        <v>289</v>
      </c>
      <c r="D508" t="s">
        <v>1368</v>
      </c>
      <c r="E508" t="s">
        <v>78</v>
      </c>
      <c r="F508" s="148">
        <v>36545</v>
      </c>
      <c r="I508" t="s">
        <v>157</v>
      </c>
      <c r="N508" s="230"/>
      <c r="AL508" s="230"/>
      <c r="AM508" s="230"/>
      <c r="AN508" s="230"/>
      <c r="AP508" t="s">
        <v>639</v>
      </c>
      <c r="AQ508" t="s">
        <v>638</v>
      </c>
    </row>
    <row r="509" spans="1:49" customFormat="1" ht="15" x14ac:dyDescent="0.25">
      <c r="A509">
        <v>427289</v>
      </c>
      <c r="B509" t="s">
        <v>1369</v>
      </c>
      <c r="C509" t="s">
        <v>449</v>
      </c>
      <c r="D509" t="s">
        <v>388</v>
      </c>
      <c r="E509" t="s">
        <v>78</v>
      </c>
      <c r="F509" s="148">
        <v>36527</v>
      </c>
      <c r="G509" t="s">
        <v>76</v>
      </c>
      <c r="H509" t="s">
        <v>24</v>
      </c>
      <c r="I509" t="s">
        <v>157</v>
      </c>
      <c r="J509" t="s">
        <v>23</v>
      </c>
      <c r="K509">
        <v>2017</v>
      </c>
      <c r="L509" t="s">
        <v>76</v>
      </c>
      <c r="N509" s="230"/>
      <c r="AG509" t="s">
        <v>1700</v>
      </c>
      <c r="AL509" s="230"/>
      <c r="AM509" s="230"/>
      <c r="AN509" s="230"/>
      <c r="AP509" t="s">
        <v>639</v>
      </c>
      <c r="AW509">
        <v>14020022857</v>
      </c>
    </row>
    <row r="510" spans="1:49" customFormat="1" ht="15" x14ac:dyDescent="0.25">
      <c r="A510">
        <v>427290</v>
      </c>
      <c r="B510" t="s">
        <v>1370</v>
      </c>
      <c r="C510" t="s">
        <v>240</v>
      </c>
      <c r="D510" t="s">
        <v>245</v>
      </c>
      <c r="E510" t="s">
        <v>78</v>
      </c>
      <c r="F510" s="148">
        <v>35431</v>
      </c>
      <c r="I510" t="s">
        <v>157</v>
      </c>
      <c r="N510" s="230"/>
      <c r="AL510" s="230"/>
      <c r="AM510" s="230"/>
      <c r="AN510" s="230"/>
    </row>
    <row r="511" spans="1:49" customFormat="1" ht="15" x14ac:dyDescent="0.25">
      <c r="A511">
        <v>427298</v>
      </c>
      <c r="B511" t="s">
        <v>1371</v>
      </c>
      <c r="C511" t="s">
        <v>284</v>
      </c>
      <c r="D511" t="s">
        <v>370</v>
      </c>
      <c r="E511" t="s">
        <v>78</v>
      </c>
      <c r="F511" s="148">
        <v>32283</v>
      </c>
      <c r="G511" t="s">
        <v>1372</v>
      </c>
      <c r="H511" t="s">
        <v>24</v>
      </c>
      <c r="I511" t="s">
        <v>157</v>
      </c>
      <c r="J511" t="s">
        <v>23</v>
      </c>
      <c r="K511">
        <v>2007</v>
      </c>
      <c r="L511" t="s">
        <v>27</v>
      </c>
      <c r="M511" t="s">
        <v>27</v>
      </c>
      <c r="N511" s="230"/>
      <c r="AG511" t="s">
        <v>1700</v>
      </c>
      <c r="AI511">
        <v>991068371</v>
      </c>
      <c r="AK511" t="s">
        <v>1789</v>
      </c>
      <c r="AL511" s="230"/>
      <c r="AM511" s="230"/>
      <c r="AN511" s="230"/>
      <c r="AW511">
        <v>1010338507</v>
      </c>
    </row>
    <row r="512" spans="1:49" customFormat="1" ht="15" x14ac:dyDescent="0.25">
      <c r="A512">
        <v>427299</v>
      </c>
      <c r="B512" t="s">
        <v>1371</v>
      </c>
      <c r="C512" t="s">
        <v>377</v>
      </c>
      <c r="D512" t="s">
        <v>1373</v>
      </c>
      <c r="E512" t="s">
        <v>78</v>
      </c>
      <c r="F512" s="148">
        <v>34033</v>
      </c>
      <c r="G512" t="s">
        <v>744</v>
      </c>
      <c r="H512" t="s">
        <v>24</v>
      </c>
      <c r="I512" t="s">
        <v>157</v>
      </c>
      <c r="J512" t="s">
        <v>25</v>
      </c>
      <c r="K512">
        <v>2012</v>
      </c>
      <c r="L512" t="s">
        <v>39</v>
      </c>
      <c r="M512" t="s">
        <v>39</v>
      </c>
      <c r="N512" s="230"/>
      <c r="AG512" t="s">
        <v>1700</v>
      </c>
      <c r="AI512">
        <v>968726436</v>
      </c>
      <c r="AL512" s="230"/>
      <c r="AM512" s="230"/>
      <c r="AN512" s="230"/>
      <c r="AP512" t="s">
        <v>639</v>
      </c>
      <c r="AW512">
        <v>3310039750</v>
      </c>
    </row>
    <row r="513" spans="1:49" customFormat="1" ht="15" x14ac:dyDescent="0.25">
      <c r="A513">
        <v>427310</v>
      </c>
      <c r="B513" t="s">
        <v>1375</v>
      </c>
      <c r="C513" t="s">
        <v>255</v>
      </c>
      <c r="D513" t="s">
        <v>263</v>
      </c>
      <c r="E513" t="s">
        <v>78</v>
      </c>
      <c r="F513" s="148">
        <v>35065</v>
      </c>
      <c r="G513" t="s">
        <v>576</v>
      </c>
      <c r="H513" t="s">
        <v>24</v>
      </c>
      <c r="I513" t="s">
        <v>682</v>
      </c>
      <c r="J513" t="s">
        <v>23</v>
      </c>
      <c r="K513">
        <v>2013</v>
      </c>
      <c r="L513" t="s">
        <v>39</v>
      </c>
      <c r="M513" t="s">
        <v>39</v>
      </c>
      <c r="N513" s="230"/>
      <c r="AG513" t="s">
        <v>1700</v>
      </c>
      <c r="AL513" s="230"/>
      <c r="AM513" s="230"/>
      <c r="AN513" s="230"/>
      <c r="AW513">
        <v>3300071161</v>
      </c>
    </row>
    <row r="514" spans="1:49" customFormat="1" ht="15" x14ac:dyDescent="0.25">
      <c r="A514">
        <v>427355</v>
      </c>
      <c r="B514" t="s">
        <v>1376</v>
      </c>
      <c r="C514" t="s">
        <v>553</v>
      </c>
      <c r="D514" t="s">
        <v>476</v>
      </c>
      <c r="E514" t="s">
        <v>78</v>
      </c>
      <c r="F514" s="148">
        <v>35318</v>
      </c>
      <c r="G514" t="s">
        <v>242</v>
      </c>
      <c r="H514" t="s">
        <v>24</v>
      </c>
      <c r="I514" t="s">
        <v>682</v>
      </c>
      <c r="J514" t="s">
        <v>25</v>
      </c>
      <c r="K514">
        <v>2014</v>
      </c>
      <c r="L514" t="s">
        <v>39</v>
      </c>
      <c r="N514" s="230"/>
      <c r="AG514" t="s">
        <v>1700</v>
      </c>
      <c r="AL514" s="230"/>
      <c r="AM514" s="230"/>
      <c r="AN514" s="230"/>
      <c r="AW514">
        <v>12180021597</v>
      </c>
    </row>
    <row r="515" spans="1:49" customFormat="1" ht="15" x14ac:dyDescent="0.25">
      <c r="A515">
        <v>427372</v>
      </c>
      <c r="B515" t="s">
        <v>1377</v>
      </c>
      <c r="C515" t="s">
        <v>1187</v>
      </c>
      <c r="D515" t="s">
        <v>1378</v>
      </c>
      <c r="E515" t="s">
        <v>78</v>
      </c>
      <c r="F515" s="148">
        <v>35309</v>
      </c>
      <c r="G515" t="s">
        <v>404</v>
      </c>
      <c r="H515" t="s">
        <v>24</v>
      </c>
      <c r="I515" t="s">
        <v>157</v>
      </c>
      <c r="J515" t="s">
        <v>25</v>
      </c>
      <c r="K515">
        <v>2014</v>
      </c>
      <c r="L515" t="s">
        <v>39</v>
      </c>
      <c r="N515" s="230"/>
      <c r="AG515" t="s">
        <v>1700</v>
      </c>
      <c r="AI515">
        <v>984474875</v>
      </c>
      <c r="AK515" t="s">
        <v>404</v>
      </c>
      <c r="AL515" s="230"/>
      <c r="AM515" s="230"/>
      <c r="AN515" s="230"/>
      <c r="AP515" t="s">
        <v>639</v>
      </c>
      <c r="AW515">
        <v>14010083797</v>
      </c>
    </row>
    <row r="516" spans="1:49" customFormat="1" ht="15" x14ac:dyDescent="0.25">
      <c r="A516">
        <v>427378</v>
      </c>
      <c r="B516" t="s">
        <v>1379</v>
      </c>
      <c r="C516" t="s">
        <v>255</v>
      </c>
      <c r="D516" t="s">
        <v>478</v>
      </c>
      <c r="E516" t="s">
        <v>78</v>
      </c>
      <c r="F516" s="148">
        <v>36526</v>
      </c>
      <c r="G516" t="s">
        <v>1380</v>
      </c>
      <c r="H516" t="s">
        <v>24</v>
      </c>
      <c r="I516" t="s">
        <v>682</v>
      </c>
      <c r="J516" t="s">
        <v>23</v>
      </c>
      <c r="K516">
        <v>2017</v>
      </c>
      <c r="L516" t="s">
        <v>76</v>
      </c>
      <c r="N516" s="230"/>
      <c r="AG516" t="s">
        <v>1700</v>
      </c>
      <c r="AL516" s="230"/>
      <c r="AM516" s="230"/>
      <c r="AN516" s="230"/>
    </row>
    <row r="517" spans="1:49" customFormat="1" ht="15" x14ac:dyDescent="0.25">
      <c r="A517">
        <v>427392</v>
      </c>
      <c r="B517" t="s">
        <v>1381</v>
      </c>
      <c r="C517" t="s">
        <v>353</v>
      </c>
      <c r="D517" t="s">
        <v>1382</v>
      </c>
      <c r="E517" t="s">
        <v>78</v>
      </c>
      <c r="F517" s="148">
        <v>35309</v>
      </c>
      <c r="I517" t="s">
        <v>157</v>
      </c>
      <c r="N517" s="230"/>
      <c r="AL517" s="230"/>
      <c r="AM517" s="230"/>
      <c r="AN517" s="230"/>
      <c r="AQ517" t="s">
        <v>638</v>
      </c>
    </row>
    <row r="518" spans="1:49" customFormat="1" ht="15" x14ac:dyDescent="0.25">
      <c r="A518">
        <v>427395</v>
      </c>
      <c r="B518" t="s">
        <v>1383</v>
      </c>
      <c r="C518" t="s">
        <v>1384</v>
      </c>
      <c r="D518" t="s">
        <v>370</v>
      </c>
      <c r="E518" t="s">
        <v>77</v>
      </c>
      <c r="F518" s="148">
        <v>36741</v>
      </c>
      <c r="G518" t="s">
        <v>242</v>
      </c>
      <c r="H518" t="s">
        <v>24</v>
      </c>
      <c r="I518" t="s">
        <v>157</v>
      </c>
      <c r="L518" t="s">
        <v>76</v>
      </c>
      <c r="N518" s="230"/>
      <c r="AI518">
        <v>982298593</v>
      </c>
      <c r="AL518" s="230"/>
      <c r="AM518" s="230"/>
      <c r="AN518" s="230"/>
      <c r="AP518" t="s">
        <v>639</v>
      </c>
      <c r="AW518">
        <v>14040066962</v>
      </c>
    </row>
    <row r="519" spans="1:49" customFormat="1" ht="15" x14ac:dyDescent="0.25">
      <c r="A519">
        <v>427399</v>
      </c>
      <c r="B519" t="s">
        <v>1385</v>
      </c>
      <c r="C519" t="s">
        <v>1386</v>
      </c>
      <c r="D519" t="s">
        <v>1387</v>
      </c>
      <c r="E519" t="s">
        <v>78</v>
      </c>
      <c r="F519" s="148">
        <v>31619</v>
      </c>
      <c r="G519" t="s">
        <v>335</v>
      </c>
      <c r="H519" t="s">
        <v>24</v>
      </c>
      <c r="I519" t="s">
        <v>682</v>
      </c>
      <c r="J519" t="s">
        <v>23</v>
      </c>
      <c r="K519">
        <v>2005</v>
      </c>
      <c r="L519" t="s">
        <v>27</v>
      </c>
      <c r="N519" s="230"/>
      <c r="AG519" t="s">
        <v>1700</v>
      </c>
      <c r="AL519" s="230"/>
      <c r="AM519" s="230"/>
      <c r="AN519" s="230"/>
    </row>
    <row r="520" spans="1:49" customFormat="1" ht="15" x14ac:dyDescent="0.25">
      <c r="A520">
        <v>427412</v>
      </c>
      <c r="B520" t="s">
        <v>1388</v>
      </c>
      <c r="C520" t="s">
        <v>678</v>
      </c>
      <c r="D520" t="s">
        <v>470</v>
      </c>
      <c r="E520" t="s">
        <v>78</v>
      </c>
      <c r="F520" s="148">
        <v>36741</v>
      </c>
      <c r="I520" t="s">
        <v>157</v>
      </c>
      <c r="N520" s="230"/>
      <c r="AL520" s="230"/>
      <c r="AM520" s="230"/>
      <c r="AN520" s="230"/>
      <c r="AQ520" t="s">
        <v>638</v>
      </c>
    </row>
    <row r="521" spans="1:49" customFormat="1" ht="15" x14ac:dyDescent="0.25">
      <c r="A521">
        <v>427427</v>
      </c>
      <c r="B521" t="s">
        <v>1389</v>
      </c>
      <c r="C521" t="s">
        <v>255</v>
      </c>
      <c r="D521" t="s">
        <v>292</v>
      </c>
      <c r="E521" t="s">
        <v>78</v>
      </c>
      <c r="F521" s="148">
        <v>36906</v>
      </c>
      <c r="G521" t="s">
        <v>27</v>
      </c>
      <c r="H521" t="s">
        <v>24</v>
      </c>
      <c r="I521" t="s">
        <v>157</v>
      </c>
      <c r="J521" t="s">
        <v>25</v>
      </c>
      <c r="K521">
        <v>2018</v>
      </c>
      <c r="L521" t="s">
        <v>27</v>
      </c>
      <c r="M521" t="s">
        <v>27</v>
      </c>
      <c r="N521" s="230"/>
      <c r="AG521" t="s">
        <v>1700</v>
      </c>
      <c r="AI521">
        <v>968940780</v>
      </c>
      <c r="AL521" s="230"/>
      <c r="AM521" s="230"/>
      <c r="AN521" s="230"/>
      <c r="AP521" t="s">
        <v>639</v>
      </c>
      <c r="AW521">
        <v>1020287845</v>
      </c>
    </row>
    <row r="522" spans="1:49" customFormat="1" ht="15" x14ac:dyDescent="0.25">
      <c r="A522">
        <v>427436</v>
      </c>
      <c r="B522" t="s">
        <v>1390</v>
      </c>
      <c r="C522" t="s">
        <v>255</v>
      </c>
      <c r="D522" t="s">
        <v>370</v>
      </c>
      <c r="E522" t="s">
        <v>77</v>
      </c>
      <c r="F522" s="148">
        <v>35452</v>
      </c>
      <c r="I522" t="s">
        <v>157</v>
      </c>
      <c r="N522" s="230"/>
      <c r="AL522" s="230"/>
      <c r="AM522" s="230"/>
      <c r="AN522" s="230"/>
    </row>
    <row r="523" spans="1:49" customFormat="1" ht="15" x14ac:dyDescent="0.25">
      <c r="A523">
        <v>427453</v>
      </c>
      <c r="B523" t="s">
        <v>1391</v>
      </c>
      <c r="C523" t="s">
        <v>620</v>
      </c>
      <c r="D523" t="s">
        <v>298</v>
      </c>
      <c r="E523" t="s">
        <v>77</v>
      </c>
      <c r="F523" s="148">
        <v>36892</v>
      </c>
      <c r="G523" t="s">
        <v>1392</v>
      </c>
      <c r="H523" t="s">
        <v>24</v>
      </c>
      <c r="I523" t="s">
        <v>157</v>
      </c>
      <c r="J523" t="s">
        <v>25</v>
      </c>
      <c r="K523">
        <v>2018</v>
      </c>
      <c r="L523" t="s">
        <v>39</v>
      </c>
      <c r="N523" s="230"/>
      <c r="AL523" s="230"/>
      <c r="AM523" s="230"/>
      <c r="AN523" s="230"/>
      <c r="AW523">
        <v>14030032402</v>
      </c>
    </row>
    <row r="524" spans="1:49" customFormat="1" ht="15" x14ac:dyDescent="0.25">
      <c r="A524">
        <v>427463</v>
      </c>
      <c r="B524" t="s">
        <v>1393</v>
      </c>
      <c r="C524" t="s">
        <v>593</v>
      </c>
      <c r="D524" t="s">
        <v>1394</v>
      </c>
      <c r="E524" t="s">
        <v>78</v>
      </c>
      <c r="F524" s="148">
        <v>35882</v>
      </c>
      <c r="I524" t="s">
        <v>157</v>
      </c>
      <c r="N524" s="230"/>
      <c r="AL524" s="230"/>
      <c r="AM524" s="230"/>
      <c r="AN524" s="230"/>
    </row>
    <row r="525" spans="1:49" customFormat="1" ht="15" x14ac:dyDescent="0.25">
      <c r="A525">
        <v>427464</v>
      </c>
      <c r="B525" t="s">
        <v>1395</v>
      </c>
      <c r="C525" t="s">
        <v>1396</v>
      </c>
      <c r="D525" t="s">
        <v>360</v>
      </c>
      <c r="E525" t="s">
        <v>77</v>
      </c>
      <c r="F525" s="148">
        <v>32759</v>
      </c>
      <c r="G525" t="s">
        <v>27</v>
      </c>
      <c r="H525" t="s">
        <v>24</v>
      </c>
      <c r="I525" t="s">
        <v>157</v>
      </c>
      <c r="J525" t="s">
        <v>23</v>
      </c>
      <c r="K525">
        <v>2017</v>
      </c>
      <c r="L525" t="s">
        <v>27</v>
      </c>
      <c r="M525" t="s">
        <v>27</v>
      </c>
      <c r="N525" s="230"/>
      <c r="AG525" t="s">
        <v>1761</v>
      </c>
      <c r="AI525">
        <v>956442173</v>
      </c>
      <c r="AK525" t="s">
        <v>1790</v>
      </c>
      <c r="AL525" s="230"/>
      <c r="AM525" s="230"/>
      <c r="AN525" s="230"/>
      <c r="AW525">
        <v>1030221796</v>
      </c>
    </row>
    <row r="526" spans="1:49" customFormat="1" ht="15" x14ac:dyDescent="0.25">
      <c r="A526">
        <v>427493</v>
      </c>
      <c r="B526" t="s">
        <v>1397</v>
      </c>
      <c r="C526" t="s">
        <v>475</v>
      </c>
      <c r="D526" t="s">
        <v>371</v>
      </c>
      <c r="E526" t="s">
        <v>78</v>
      </c>
      <c r="F526" s="148">
        <v>30318</v>
      </c>
      <c r="G526" t="s">
        <v>27</v>
      </c>
      <c r="H526" t="s">
        <v>24</v>
      </c>
      <c r="I526" t="s">
        <v>157</v>
      </c>
      <c r="J526" t="s">
        <v>25</v>
      </c>
      <c r="K526">
        <v>2000</v>
      </c>
      <c r="L526" t="s">
        <v>27</v>
      </c>
      <c r="M526" t="s">
        <v>27</v>
      </c>
      <c r="N526" s="230"/>
      <c r="AG526" t="s">
        <v>1700</v>
      </c>
      <c r="AI526">
        <v>940250598</v>
      </c>
      <c r="AK526" t="s">
        <v>1791</v>
      </c>
      <c r="AL526" s="230"/>
      <c r="AM526" s="230"/>
      <c r="AN526" s="230"/>
      <c r="AW526">
        <v>1020128485</v>
      </c>
    </row>
    <row r="527" spans="1:49" customFormat="1" ht="15" x14ac:dyDescent="0.25">
      <c r="A527">
        <v>427504</v>
      </c>
      <c r="B527" t="s">
        <v>1399</v>
      </c>
      <c r="C527" t="s">
        <v>255</v>
      </c>
      <c r="D527" t="s">
        <v>598</v>
      </c>
      <c r="E527" t="s">
        <v>78</v>
      </c>
      <c r="F527" s="148">
        <v>24912</v>
      </c>
      <c r="G527" t="s">
        <v>1400</v>
      </c>
      <c r="H527" t="s">
        <v>28</v>
      </c>
      <c r="I527" t="s">
        <v>157</v>
      </c>
      <c r="J527" t="s">
        <v>23</v>
      </c>
      <c r="K527">
        <v>1986</v>
      </c>
      <c r="L527" t="s">
        <v>27</v>
      </c>
      <c r="M527" t="s">
        <v>624</v>
      </c>
      <c r="N527" s="230"/>
      <c r="AG527" t="s">
        <v>1700</v>
      </c>
      <c r="AI527">
        <v>988910479</v>
      </c>
      <c r="AK527" t="s">
        <v>27</v>
      </c>
      <c r="AL527" s="230"/>
      <c r="AM527" s="230"/>
      <c r="AN527" s="230"/>
      <c r="AP527" t="s">
        <v>639</v>
      </c>
    </row>
    <row r="528" spans="1:49" customFormat="1" ht="15" x14ac:dyDescent="0.25">
      <c r="A528">
        <v>427506</v>
      </c>
      <c r="B528" t="s">
        <v>1401</v>
      </c>
      <c r="C528" t="s">
        <v>718</v>
      </c>
      <c r="D528" t="s">
        <v>407</v>
      </c>
      <c r="E528" t="s">
        <v>78</v>
      </c>
      <c r="F528" s="148">
        <v>35796</v>
      </c>
      <c r="G528" t="s">
        <v>67</v>
      </c>
      <c r="H528" t="s">
        <v>24</v>
      </c>
      <c r="I528" t="s">
        <v>157</v>
      </c>
      <c r="J528" t="s">
        <v>23</v>
      </c>
      <c r="K528">
        <v>2015</v>
      </c>
      <c r="L528" t="s">
        <v>67</v>
      </c>
      <c r="M528" t="s">
        <v>67</v>
      </c>
      <c r="N528" s="230"/>
      <c r="AG528" t="s">
        <v>1700</v>
      </c>
      <c r="AI528">
        <v>934294390</v>
      </c>
      <c r="AL528" s="230"/>
      <c r="AM528" s="230"/>
      <c r="AN528" s="230"/>
      <c r="AW528">
        <v>9010023206</v>
      </c>
    </row>
    <row r="529" spans="1:49" customFormat="1" ht="15" x14ac:dyDescent="0.25">
      <c r="A529">
        <v>427510</v>
      </c>
      <c r="B529" t="s">
        <v>1402</v>
      </c>
      <c r="C529" t="s">
        <v>240</v>
      </c>
      <c r="D529" t="s">
        <v>497</v>
      </c>
      <c r="E529" t="s">
        <v>78</v>
      </c>
      <c r="F529" s="148">
        <v>36671</v>
      </c>
      <c r="G529" t="s">
        <v>27</v>
      </c>
      <c r="H529" t="s">
        <v>24</v>
      </c>
      <c r="I529" t="s">
        <v>682</v>
      </c>
      <c r="J529" t="s">
        <v>25</v>
      </c>
      <c r="K529">
        <v>2018</v>
      </c>
      <c r="L529" t="s">
        <v>27</v>
      </c>
      <c r="N529" s="230"/>
      <c r="AG529" t="s">
        <v>1700</v>
      </c>
      <c r="AL529" s="230"/>
      <c r="AM529" s="230"/>
      <c r="AN529" s="230"/>
      <c r="AP529" t="s">
        <v>639</v>
      </c>
    </row>
    <row r="530" spans="1:49" customFormat="1" ht="15" x14ac:dyDescent="0.25">
      <c r="A530">
        <v>427512</v>
      </c>
      <c r="B530" t="s">
        <v>1403</v>
      </c>
      <c r="C530" t="s">
        <v>271</v>
      </c>
      <c r="D530" t="s">
        <v>461</v>
      </c>
      <c r="E530" t="s">
        <v>78</v>
      </c>
      <c r="F530" s="148">
        <v>34700</v>
      </c>
      <c r="G530" t="s">
        <v>27</v>
      </c>
      <c r="H530" t="s">
        <v>24</v>
      </c>
      <c r="I530" t="s">
        <v>157</v>
      </c>
      <c r="J530" t="s">
        <v>25</v>
      </c>
      <c r="K530">
        <v>2012</v>
      </c>
      <c r="L530" t="s">
        <v>27</v>
      </c>
      <c r="M530" t="s">
        <v>27</v>
      </c>
      <c r="N530" s="230"/>
      <c r="AG530" t="s">
        <v>1700</v>
      </c>
      <c r="AI530">
        <v>993471880</v>
      </c>
      <c r="AL530" s="230"/>
      <c r="AM530" s="230"/>
      <c r="AN530" s="230"/>
      <c r="AP530" t="s">
        <v>639</v>
      </c>
      <c r="AW530">
        <v>1010255243</v>
      </c>
    </row>
    <row r="531" spans="1:49" customFormat="1" ht="15" x14ac:dyDescent="0.25">
      <c r="A531">
        <v>427523</v>
      </c>
      <c r="B531" t="s">
        <v>1404</v>
      </c>
      <c r="C531" t="s">
        <v>446</v>
      </c>
      <c r="D531" t="s">
        <v>308</v>
      </c>
      <c r="E531" t="s">
        <v>77</v>
      </c>
      <c r="F531" s="148">
        <v>36556</v>
      </c>
      <c r="G531" t="s">
        <v>385</v>
      </c>
      <c r="H531" t="s">
        <v>24</v>
      </c>
      <c r="I531" t="s">
        <v>157</v>
      </c>
      <c r="J531" t="s">
        <v>25</v>
      </c>
      <c r="K531">
        <v>2018</v>
      </c>
      <c r="L531" t="s">
        <v>39</v>
      </c>
      <c r="M531" t="s">
        <v>39</v>
      </c>
      <c r="N531" s="230"/>
      <c r="AG531" t="s">
        <v>385</v>
      </c>
      <c r="AI531">
        <v>993881204</v>
      </c>
      <c r="AK531" t="s">
        <v>1758</v>
      </c>
      <c r="AL531" s="230"/>
      <c r="AM531" s="230"/>
      <c r="AN531" s="230"/>
      <c r="AP531" t="s">
        <v>639</v>
      </c>
      <c r="AW531">
        <v>3350000423</v>
      </c>
    </row>
    <row r="532" spans="1:49" customFormat="1" ht="15" x14ac:dyDescent="0.25">
      <c r="A532">
        <v>427557</v>
      </c>
      <c r="B532" t="s">
        <v>1405</v>
      </c>
      <c r="C532" t="s">
        <v>549</v>
      </c>
      <c r="D532" t="s">
        <v>589</v>
      </c>
      <c r="E532" t="s">
        <v>77</v>
      </c>
      <c r="F532" s="148">
        <v>36892</v>
      </c>
      <c r="G532" t="s">
        <v>27</v>
      </c>
      <c r="H532" t="s">
        <v>24</v>
      </c>
      <c r="I532" t="s">
        <v>157</v>
      </c>
      <c r="J532" t="s">
        <v>25</v>
      </c>
      <c r="K532">
        <v>2018</v>
      </c>
      <c r="L532" t="s">
        <v>76</v>
      </c>
      <c r="N532" s="230"/>
      <c r="AL532" s="230"/>
      <c r="AM532" s="230"/>
      <c r="AN532" s="230"/>
    </row>
    <row r="533" spans="1:49" customFormat="1" ht="15" x14ac:dyDescent="0.25">
      <c r="A533">
        <v>427563</v>
      </c>
      <c r="B533" t="s">
        <v>1406</v>
      </c>
      <c r="C533" t="s">
        <v>473</v>
      </c>
      <c r="D533" t="s">
        <v>286</v>
      </c>
      <c r="E533" t="s">
        <v>77</v>
      </c>
      <c r="F533" s="148">
        <v>36290</v>
      </c>
      <c r="G533" t="s">
        <v>380</v>
      </c>
      <c r="H533" t="s">
        <v>24</v>
      </c>
      <c r="I533" t="s">
        <v>157</v>
      </c>
      <c r="J533" t="s">
        <v>25</v>
      </c>
      <c r="K533">
        <v>2018</v>
      </c>
      <c r="L533" t="s">
        <v>39</v>
      </c>
      <c r="M533" t="s">
        <v>39</v>
      </c>
      <c r="N533" s="230"/>
      <c r="O533">
        <v>689</v>
      </c>
      <c r="P533" s="148">
        <v>45721</v>
      </c>
      <c r="Q533">
        <v>50000</v>
      </c>
      <c r="AG533" t="s">
        <v>265</v>
      </c>
      <c r="AI533">
        <v>960090678</v>
      </c>
      <c r="AK533" t="s">
        <v>341</v>
      </c>
      <c r="AL533" s="230"/>
      <c r="AM533" s="230"/>
      <c r="AN533" s="230"/>
      <c r="AQ533" t="s">
        <v>638</v>
      </c>
      <c r="AW533">
        <v>3030075278</v>
      </c>
    </row>
    <row r="534" spans="1:49" customFormat="1" ht="15" x14ac:dyDescent="0.25">
      <c r="A534">
        <v>427572</v>
      </c>
      <c r="B534" t="s">
        <v>1407</v>
      </c>
      <c r="C534" t="s">
        <v>605</v>
      </c>
      <c r="D534" t="s">
        <v>691</v>
      </c>
      <c r="E534" t="s">
        <v>77</v>
      </c>
      <c r="F534" s="148">
        <v>35799</v>
      </c>
      <c r="I534" t="s">
        <v>157</v>
      </c>
      <c r="N534" s="230"/>
      <c r="AL534" s="230"/>
      <c r="AM534" s="230"/>
      <c r="AN534" s="230"/>
      <c r="AP534" t="s">
        <v>639</v>
      </c>
    </row>
    <row r="535" spans="1:49" customFormat="1" ht="15" x14ac:dyDescent="0.25">
      <c r="A535">
        <v>427590</v>
      </c>
      <c r="B535" t="s">
        <v>1408</v>
      </c>
      <c r="C535" t="s">
        <v>485</v>
      </c>
      <c r="D535" t="s">
        <v>388</v>
      </c>
      <c r="E535" t="s">
        <v>77</v>
      </c>
      <c r="F535" s="148">
        <v>0</v>
      </c>
      <c r="I535" t="s">
        <v>157</v>
      </c>
      <c r="N535" s="230"/>
      <c r="AL535" s="230"/>
      <c r="AM535" s="230"/>
      <c r="AN535" s="230"/>
    </row>
    <row r="536" spans="1:49" customFormat="1" ht="15" x14ac:dyDescent="0.25">
      <c r="A536">
        <v>427602</v>
      </c>
      <c r="B536" t="s">
        <v>1409</v>
      </c>
      <c r="C536" t="s">
        <v>302</v>
      </c>
      <c r="D536" t="s">
        <v>1410</v>
      </c>
      <c r="E536" t="s">
        <v>77</v>
      </c>
      <c r="F536" s="148">
        <v>35825</v>
      </c>
      <c r="I536" t="s">
        <v>157</v>
      </c>
      <c r="N536" s="230"/>
      <c r="AL536" s="230"/>
      <c r="AM536" s="230"/>
      <c r="AN536" s="230"/>
    </row>
    <row r="537" spans="1:49" customFormat="1" ht="15" x14ac:dyDescent="0.25">
      <c r="A537">
        <v>427606</v>
      </c>
      <c r="B537" t="s">
        <v>1411</v>
      </c>
      <c r="C537" t="s">
        <v>243</v>
      </c>
      <c r="D537" t="s">
        <v>345</v>
      </c>
      <c r="E537" t="s">
        <v>77</v>
      </c>
      <c r="F537" s="148">
        <v>32373</v>
      </c>
      <c r="G537" t="s">
        <v>293</v>
      </c>
      <c r="H537" t="s">
        <v>24</v>
      </c>
      <c r="I537" t="s">
        <v>682</v>
      </c>
      <c r="J537" t="s">
        <v>23</v>
      </c>
      <c r="K537">
        <v>2006</v>
      </c>
      <c r="L537" t="s">
        <v>27</v>
      </c>
      <c r="M537" t="s">
        <v>39</v>
      </c>
      <c r="N537" s="230"/>
      <c r="AG537" t="s">
        <v>293</v>
      </c>
      <c r="AI537">
        <v>945923879</v>
      </c>
      <c r="AK537" t="s">
        <v>1738</v>
      </c>
      <c r="AL537" s="230"/>
      <c r="AM537" s="230"/>
      <c r="AN537" s="230"/>
      <c r="AW537">
        <v>3090007516</v>
      </c>
    </row>
    <row r="538" spans="1:49" customFormat="1" ht="15" x14ac:dyDescent="0.25">
      <c r="A538">
        <v>427616</v>
      </c>
      <c r="B538" t="s">
        <v>1412</v>
      </c>
      <c r="C538" t="s">
        <v>805</v>
      </c>
      <c r="D538" t="s">
        <v>405</v>
      </c>
      <c r="E538" t="s">
        <v>77</v>
      </c>
      <c r="F538" s="148">
        <v>34375</v>
      </c>
      <c r="I538" t="s">
        <v>157</v>
      </c>
      <c r="N538" s="230"/>
      <c r="AL538" s="230"/>
      <c r="AM538" s="230"/>
      <c r="AN538" s="230"/>
    </row>
    <row r="539" spans="1:49" customFormat="1" ht="15" x14ac:dyDescent="0.25">
      <c r="A539">
        <v>427623</v>
      </c>
      <c r="B539" t="s">
        <v>1413</v>
      </c>
      <c r="C539" t="s">
        <v>1414</v>
      </c>
      <c r="D539" t="s">
        <v>456</v>
      </c>
      <c r="E539" t="s">
        <v>77</v>
      </c>
      <c r="F539" s="148">
        <v>36837</v>
      </c>
      <c r="G539" t="s">
        <v>27</v>
      </c>
      <c r="H539" t="s">
        <v>24</v>
      </c>
      <c r="I539" t="s">
        <v>157</v>
      </c>
      <c r="J539" t="s">
        <v>23</v>
      </c>
      <c r="K539">
        <v>2018</v>
      </c>
      <c r="L539" t="s">
        <v>39</v>
      </c>
      <c r="M539" t="s">
        <v>49</v>
      </c>
      <c r="N539" s="230"/>
      <c r="AI539">
        <v>968238228</v>
      </c>
      <c r="AK539" t="s">
        <v>1792</v>
      </c>
      <c r="AL539" s="230"/>
      <c r="AM539" s="230"/>
      <c r="AN539" s="230"/>
      <c r="AW539">
        <v>5150094873</v>
      </c>
    </row>
    <row r="540" spans="1:49" customFormat="1" ht="15" x14ac:dyDescent="0.25">
      <c r="A540">
        <v>427632</v>
      </c>
      <c r="B540" t="s">
        <v>1415</v>
      </c>
      <c r="C540" t="s">
        <v>471</v>
      </c>
      <c r="D540" t="s">
        <v>1416</v>
      </c>
      <c r="E540" t="s">
        <v>78</v>
      </c>
      <c r="F540" s="148">
        <v>36837</v>
      </c>
      <c r="I540" t="s">
        <v>157</v>
      </c>
      <c r="N540" s="230"/>
      <c r="AL540" s="230"/>
      <c r="AM540" s="230"/>
      <c r="AN540" s="230"/>
      <c r="AQ540" t="s">
        <v>638</v>
      </c>
    </row>
    <row r="541" spans="1:49" customFormat="1" ht="15" x14ac:dyDescent="0.25">
      <c r="A541">
        <v>427636</v>
      </c>
      <c r="B541" t="s">
        <v>1417</v>
      </c>
      <c r="C541" t="s">
        <v>243</v>
      </c>
      <c r="D541" t="s">
        <v>387</v>
      </c>
      <c r="E541" t="s">
        <v>78</v>
      </c>
      <c r="F541" s="148">
        <v>34714</v>
      </c>
      <c r="I541" t="s">
        <v>157</v>
      </c>
      <c r="N541" s="230"/>
      <c r="AL541" s="230"/>
      <c r="AM541" s="230"/>
      <c r="AN541" s="230"/>
      <c r="AP541" t="s">
        <v>639</v>
      </c>
    </row>
    <row r="542" spans="1:49" customFormat="1" ht="15" x14ac:dyDescent="0.25">
      <c r="A542">
        <v>427641</v>
      </c>
      <c r="B542" t="s">
        <v>1418</v>
      </c>
      <c r="C542" t="s">
        <v>1419</v>
      </c>
      <c r="D542" t="s">
        <v>250</v>
      </c>
      <c r="E542" t="s">
        <v>78</v>
      </c>
      <c r="F542" s="148">
        <v>36608</v>
      </c>
      <c r="G542" t="s">
        <v>1420</v>
      </c>
      <c r="H542" t="s">
        <v>24</v>
      </c>
      <c r="I542" t="s">
        <v>157</v>
      </c>
      <c r="J542" t="s">
        <v>23</v>
      </c>
      <c r="K542">
        <v>2018</v>
      </c>
      <c r="L542" t="s">
        <v>488</v>
      </c>
      <c r="M542" t="s">
        <v>46</v>
      </c>
      <c r="N542" s="230"/>
      <c r="AG542" t="s">
        <v>1700</v>
      </c>
      <c r="AI542">
        <v>987112083</v>
      </c>
      <c r="AK542" t="s">
        <v>27</v>
      </c>
      <c r="AL542" s="230"/>
      <c r="AM542" s="230"/>
      <c r="AN542" s="230"/>
      <c r="AP542" t="s">
        <v>639</v>
      </c>
      <c r="AW542">
        <v>4230000653</v>
      </c>
    </row>
    <row r="543" spans="1:49" customFormat="1" ht="15" x14ac:dyDescent="0.25">
      <c r="A543">
        <v>427662</v>
      </c>
      <c r="B543" t="s">
        <v>1421</v>
      </c>
      <c r="C543" t="s">
        <v>328</v>
      </c>
      <c r="D543" t="s">
        <v>464</v>
      </c>
      <c r="E543" t="s">
        <v>78</v>
      </c>
      <c r="F543" s="148">
        <v>36611</v>
      </c>
      <c r="G543" t="s">
        <v>27</v>
      </c>
      <c r="H543" t="s">
        <v>24</v>
      </c>
      <c r="I543" t="s">
        <v>157</v>
      </c>
      <c r="J543" t="s">
        <v>23</v>
      </c>
      <c r="K543">
        <v>2018</v>
      </c>
      <c r="L543" t="s">
        <v>27</v>
      </c>
      <c r="N543" s="230"/>
      <c r="AG543" t="s">
        <v>1700</v>
      </c>
      <c r="AL543" s="230"/>
      <c r="AM543" s="230"/>
      <c r="AN543" s="230"/>
    </row>
    <row r="544" spans="1:49" customFormat="1" ht="15" x14ac:dyDescent="0.25">
      <c r="A544">
        <v>427682</v>
      </c>
      <c r="B544" t="s">
        <v>1422</v>
      </c>
      <c r="C544" t="s">
        <v>255</v>
      </c>
      <c r="D544" t="s">
        <v>591</v>
      </c>
      <c r="E544" t="s">
        <v>78</v>
      </c>
      <c r="F544" s="148">
        <v>30085</v>
      </c>
      <c r="I544" t="s">
        <v>157</v>
      </c>
      <c r="N544" s="230"/>
      <c r="AL544" s="230"/>
      <c r="AM544" s="230"/>
      <c r="AN544" s="230"/>
      <c r="AP544" t="s">
        <v>639</v>
      </c>
      <c r="AQ544" t="s">
        <v>638</v>
      </c>
    </row>
    <row r="545" spans="1:49" customFormat="1" ht="15" x14ac:dyDescent="0.25">
      <c r="A545">
        <v>427698</v>
      </c>
      <c r="B545" t="s">
        <v>1423</v>
      </c>
      <c r="C545" t="s">
        <v>1424</v>
      </c>
      <c r="D545" t="s">
        <v>1425</v>
      </c>
      <c r="E545" t="s">
        <v>78</v>
      </c>
      <c r="F545" s="148">
        <v>35867</v>
      </c>
      <c r="G545" t="s">
        <v>242</v>
      </c>
      <c r="H545" t="s">
        <v>24</v>
      </c>
      <c r="I545" t="s">
        <v>157</v>
      </c>
      <c r="J545" t="s">
        <v>25</v>
      </c>
      <c r="K545">
        <v>2018</v>
      </c>
      <c r="L545" t="s">
        <v>27</v>
      </c>
      <c r="N545" s="230"/>
      <c r="AG545" t="s">
        <v>1700</v>
      </c>
      <c r="AL545" s="230"/>
      <c r="AM545" s="230"/>
      <c r="AN545" s="230"/>
    </row>
    <row r="546" spans="1:49" customFormat="1" ht="15" x14ac:dyDescent="0.25">
      <c r="A546">
        <v>427701</v>
      </c>
      <c r="B546" t="s">
        <v>1426</v>
      </c>
      <c r="C546" t="s">
        <v>593</v>
      </c>
      <c r="D546" t="s">
        <v>1394</v>
      </c>
      <c r="E546" t="s">
        <v>78</v>
      </c>
      <c r="F546" s="148">
        <v>36490</v>
      </c>
      <c r="I546" t="s">
        <v>157</v>
      </c>
      <c r="N546" s="230"/>
      <c r="AL546" s="230"/>
      <c r="AM546" s="230"/>
      <c r="AN546" s="230"/>
    </row>
    <row r="547" spans="1:49" customFormat="1" ht="15" x14ac:dyDescent="0.25">
      <c r="A547">
        <v>427705</v>
      </c>
      <c r="B547" t="s">
        <v>1427</v>
      </c>
      <c r="C547" t="s">
        <v>1428</v>
      </c>
      <c r="D547" t="s">
        <v>262</v>
      </c>
      <c r="E547" t="s">
        <v>78</v>
      </c>
      <c r="F547" s="148">
        <v>36918</v>
      </c>
      <c r="G547" t="s">
        <v>27</v>
      </c>
      <c r="H547" t="s">
        <v>24</v>
      </c>
      <c r="I547" t="s">
        <v>157</v>
      </c>
      <c r="J547" t="s">
        <v>25</v>
      </c>
      <c r="K547">
        <v>2018</v>
      </c>
      <c r="L547" t="s">
        <v>39</v>
      </c>
      <c r="N547" s="230"/>
      <c r="AG547" t="s">
        <v>1700</v>
      </c>
      <c r="AL547" s="230"/>
      <c r="AM547" s="230"/>
      <c r="AN547" s="230"/>
    </row>
    <row r="548" spans="1:49" customFormat="1" ht="15" x14ac:dyDescent="0.25">
      <c r="A548">
        <v>427709</v>
      </c>
      <c r="B548" t="s">
        <v>1429</v>
      </c>
      <c r="C548" t="s">
        <v>593</v>
      </c>
      <c r="D548" t="s">
        <v>1394</v>
      </c>
      <c r="E548" t="s">
        <v>78</v>
      </c>
      <c r="F548" s="148">
        <v>36893</v>
      </c>
      <c r="I548" t="s">
        <v>157</v>
      </c>
      <c r="N548" s="230"/>
      <c r="AL548" s="230"/>
      <c r="AM548" s="230"/>
      <c r="AN548" s="230"/>
    </row>
    <row r="549" spans="1:49" customFormat="1" ht="15" x14ac:dyDescent="0.25">
      <c r="A549">
        <v>427727</v>
      </c>
      <c r="B549" t="s">
        <v>1430</v>
      </c>
      <c r="C549" t="s">
        <v>448</v>
      </c>
      <c r="D549" t="s">
        <v>1024</v>
      </c>
      <c r="E549" t="s">
        <v>78</v>
      </c>
      <c r="F549" s="148">
        <v>32509</v>
      </c>
      <c r="G549" t="s">
        <v>27</v>
      </c>
      <c r="H549" t="s">
        <v>24</v>
      </c>
      <c r="I549" t="s">
        <v>157</v>
      </c>
      <c r="J549" t="s">
        <v>25</v>
      </c>
      <c r="K549">
        <v>2006</v>
      </c>
      <c r="L549" t="s">
        <v>39</v>
      </c>
      <c r="M549" t="s">
        <v>27</v>
      </c>
      <c r="N549" s="230"/>
      <c r="AG549" t="s">
        <v>1700</v>
      </c>
      <c r="AI549">
        <v>940571470</v>
      </c>
      <c r="AL549" s="230"/>
      <c r="AM549" s="230"/>
      <c r="AN549" s="230"/>
      <c r="AW549">
        <v>1040117855</v>
      </c>
    </row>
    <row r="550" spans="1:49" customFormat="1" ht="15" x14ac:dyDescent="0.25">
      <c r="A550">
        <v>427737</v>
      </c>
      <c r="B550" t="s">
        <v>1431</v>
      </c>
      <c r="C550" t="s">
        <v>320</v>
      </c>
      <c r="D550" t="s">
        <v>451</v>
      </c>
      <c r="E550" t="s">
        <v>78</v>
      </c>
      <c r="F550" s="148">
        <v>36728</v>
      </c>
      <c r="G550" t="s">
        <v>27</v>
      </c>
      <c r="H550" t="s">
        <v>24</v>
      </c>
      <c r="I550" t="s">
        <v>157</v>
      </c>
      <c r="J550" t="s">
        <v>25</v>
      </c>
      <c r="K550">
        <v>2018</v>
      </c>
      <c r="L550" t="s">
        <v>27</v>
      </c>
      <c r="M550" t="s">
        <v>27</v>
      </c>
      <c r="N550" s="230"/>
      <c r="AG550" t="s">
        <v>1700</v>
      </c>
      <c r="AI550">
        <v>938249650</v>
      </c>
      <c r="AK550" t="s">
        <v>1713</v>
      </c>
      <c r="AL550" s="230"/>
      <c r="AM550" s="230"/>
      <c r="AN550" s="230"/>
      <c r="AW550">
        <v>1010572136</v>
      </c>
    </row>
    <row r="551" spans="1:49" customFormat="1" ht="15" x14ac:dyDescent="0.25">
      <c r="A551">
        <v>427745</v>
      </c>
      <c r="B551" t="s">
        <v>1432</v>
      </c>
      <c r="C551" t="s">
        <v>513</v>
      </c>
      <c r="E551" t="s">
        <v>77</v>
      </c>
      <c r="F551" s="148">
        <v>30085</v>
      </c>
      <c r="G551" t="s">
        <v>74</v>
      </c>
      <c r="H551" t="s">
        <v>24</v>
      </c>
      <c r="I551" t="s">
        <v>157</v>
      </c>
      <c r="J551" t="s">
        <v>23</v>
      </c>
      <c r="K551">
        <v>2018</v>
      </c>
      <c r="L551" t="s">
        <v>74</v>
      </c>
      <c r="N551" s="230"/>
      <c r="AL551" s="230"/>
      <c r="AM551" s="230"/>
      <c r="AN551" s="230"/>
      <c r="AP551" t="s">
        <v>639</v>
      </c>
    </row>
    <row r="552" spans="1:49" customFormat="1" ht="15" x14ac:dyDescent="0.25">
      <c r="A552">
        <v>427759</v>
      </c>
      <c r="B552" t="s">
        <v>1433</v>
      </c>
      <c r="C552" t="s">
        <v>428</v>
      </c>
      <c r="D552" t="s">
        <v>1434</v>
      </c>
      <c r="E552" t="s">
        <v>78</v>
      </c>
      <c r="F552" s="148">
        <v>32876</v>
      </c>
      <c r="G552" t="s">
        <v>27</v>
      </c>
      <c r="H552" t="s">
        <v>24</v>
      </c>
      <c r="I552" t="s">
        <v>157</v>
      </c>
      <c r="J552" t="s">
        <v>23</v>
      </c>
      <c r="K552">
        <v>2008</v>
      </c>
      <c r="L552" t="s">
        <v>27</v>
      </c>
      <c r="N552" s="230"/>
      <c r="AG552" t="s">
        <v>1700</v>
      </c>
      <c r="AI552">
        <v>946589386</v>
      </c>
      <c r="AK552" t="s">
        <v>27</v>
      </c>
      <c r="AL552" s="230"/>
      <c r="AM552" s="230"/>
      <c r="AN552" s="230"/>
      <c r="AW552">
        <v>14020025013</v>
      </c>
    </row>
    <row r="553" spans="1:49" customFormat="1" ht="15" x14ac:dyDescent="0.25">
      <c r="A553">
        <v>427760</v>
      </c>
      <c r="B553" t="s">
        <v>1435</v>
      </c>
      <c r="C553" t="s">
        <v>1436</v>
      </c>
      <c r="D553" t="s">
        <v>1437</v>
      </c>
      <c r="E553" t="s">
        <v>78</v>
      </c>
      <c r="F553" s="148">
        <v>30831</v>
      </c>
      <c r="G553" t="s">
        <v>1438</v>
      </c>
      <c r="H553" t="s">
        <v>24</v>
      </c>
      <c r="I553" t="s">
        <v>157</v>
      </c>
      <c r="J553" t="s">
        <v>25</v>
      </c>
      <c r="K553">
        <v>2002</v>
      </c>
      <c r="L553" t="s">
        <v>39</v>
      </c>
      <c r="N553" s="230"/>
      <c r="AG553" t="s">
        <v>1700</v>
      </c>
      <c r="AL553" s="230"/>
      <c r="AM553" s="230"/>
      <c r="AN553" s="230"/>
    </row>
    <row r="554" spans="1:49" customFormat="1" ht="15" x14ac:dyDescent="0.25">
      <c r="A554">
        <v>427775</v>
      </c>
      <c r="B554" t="s">
        <v>1439</v>
      </c>
      <c r="C554" t="s">
        <v>1440</v>
      </c>
      <c r="D554" t="s">
        <v>285</v>
      </c>
      <c r="E554" t="s">
        <v>78</v>
      </c>
      <c r="F554" s="148">
        <v>32335</v>
      </c>
      <c r="I554" t="s">
        <v>157</v>
      </c>
      <c r="N554" s="230"/>
      <c r="AL554" s="230"/>
      <c r="AM554" s="230"/>
      <c r="AN554" s="230"/>
      <c r="AP554" t="s">
        <v>639</v>
      </c>
    </row>
    <row r="555" spans="1:49" customFormat="1" ht="15" x14ac:dyDescent="0.25">
      <c r="A555">
        <v>427794</v>
      </c>
      <c r="B555" t="s">
        <v>1441</v>
      </c>
      <c r="C555" t="s">
        <v>595</v>
      </c>
      <c r="D555" t="s">
        <v>564</v>
      </c>
      <c r="E555" t="s">
        <v>78</v>
      </c>
      <c r="F555" s="148">
        <v>29997</v>
      </c>
      <c r="G555" t="s">
        <v>1442</v>
      </c>
      <c r="H555" t="s">
        <v>24</v>
      </c>
      <c r="I555" t="s">
        <v>157</v>
      </c>
      <c r="J555" t="s">
        <v>23</v>
      </c>
      <c r="K555">
        <v>2005</v>
      </c>
      <c r="L555" t="s">
        <v>27</v>
      </c>
      <c r="N555" s="230"/>
      <c r="AG555" t="s">
        <v>1700</v>
      </c>
      <c r="AI555">
        <v>944858814</v>
      </c>
      <c r="AL555" s="230"/>
      <c r="AM555" s="230"/>
      <c r="AN555" s="230"/>
      <c r="AW555">
        <v>10260012552</v>
      </c>
    </row>
    <row r="556" spans="1:49" customFormat="1" ht="15" x14ac:dyDescent="0.25">
      <c r="A556">
        <v>427797</v>
      </c>
      <c r="B556" t="s">
        <v>1443</v>
      </c>
      <c r="C556" t="s">
        <v>1444</v>
      </c>
      <c r="D556" t="s">
        <v>304</v>
      </c>
      <c r="E556" t="s">
        <v>78</v>
      </c>
      <c r="F556" s="148">
        <v>35943</v>
      </c>
      <c r="G556" t="s">
        <v>27</v>
      </c>
      <c r="H556" t="s">
        <v>24</v>
      </c>
      <c r="I556" t="s">
        <v>157</v>
      </c>
      <c r="J556" t="s">
        <v>23</v>
      </c>
      <c r="K556">
        <v>2016</v>
      </c>
      <c r="L556" t="s">
        <v>39</v>
      </c>
      <c r="M556" t="s">
        <v>46</v>
      </c>
      <c r="N556" s="230"/>
      <c r="AG556" t="s">
        <v>1700</v>
      </c>
      <c r="AI556">
        <v>998917147</v>
      </c>
      <c r="AL556" s="230"/>
      <c r="AM556" s="230"/>
      <c r="AN556" s="230"/>
      <c r="AP556" t="s">
        <v>639</v>
      </c>
      <c r="AW556">
        <v>4100016310</v>
      </c>
    </row>
    <row r="557" spans="1:49" customFormat="1" ht="15" x14ac:dyDescent="0.25">
      <c r="A557">
        <v>427809</v>
      </c>
      <c r="B557" t="s">
        <v>1445</v>
      </c>
      <c r="C557" t="s">
        <v>514</v>
      </c>
      <c r="D557" t="s">
        <v>394</v>
      </c>
      <c r="E557" t="s">
        <v>78</v>
      </c>
      <c r="F557" s="148">
        <v>36284</v>
      </c>
      <c r="G557" t="s">
        <v>27</v>
      </c>
      <c r="H557" t="s">
        <v>24</v>
      </c>
      <c r="I557" t="s">
        <v>157</v>
      </c>
      <c r="J557" t="s">
        <v>23</v>
      </c>
      <c r="K557">
        <v>2018</v>
      </c>
      <c r="L557" t="s">
        <v>39</v>
      </c>
      <c r="M557" t="s">
        <v>59</v>
      </c>
      <c r="N557" s="230"/>
      <c r="AG557" t="s">
        <v>1700</v>
      </c>
      <c r="AI557">
        <v>930924316</v>
      </c>
      <c r="AL557" s="230"/>
      <c r="AM557" s="230"/>
      <c r="AN557" s="230"/>
      <c r="AP557" t="s">
        <v>639</v>
      </c>
      <c r="AW557">
        <v>7210004027</v>
      </c>
    </row>
    <row r="558" spans="1:49" customFormat="1" ht="15" x14ac:dyDescent="0.25">
      <c r="A558">
        <v>427812</v>
      </c>
      <c r="B558" t="s">
        <v>1446</v>
      </c>
      <c r="C558" t="s">
        <v>270</v>
      </c>
      <c r="D558" t="s">
        <v>304</v>
      </c>
      <c r="E558" t="s">
        <v>78</v>
      </c>
      <c r="F558" s="148">
        <v>36387</v>
      </c>
      <c r="G558" t="s">
        <v>27</v>
      </c>
      <c r="H558" t="s">
        <v>301</v>
      </c>
      <c r="I558" t="s">
        <v>157</v>
      </c>
      <c r="L558" t="s">
        <v>27</v>
      </c>
      <c r="M558" t="s">
        <v>624</v>
      </c>
      <c r="N558" s="230"/>
      <c r="AG558" t="s">
        <v>1700</v>
      </c>
      <c r="AI558">
        <v>935519172</v>
      </c>
      <c r="AL558" s="230"/>
      <c r="AM558" s="230"/>
      <c r="AN558" s="230"/>
    </row>
    <row r="559" spans="1:49" customFormat="1" ht="15" x14ac:dyDescent="0.25">
      <c r="A559">
        <v>427815</v>
      </c>
      <c r="B559" t="s">
        <v>1447</v>
      </c>
      <c r="C559" t="s">
        <v>486</v>
      </c>
      <c r="D559" t="s">
        <v>515</v>
      </c>
      <c r="E559" t="s">
        <v>77</v>
      </c>
      <c r="F559" s="148">
        <v>32875</v>
      </c>
      <c r="G559" t="s">
        <v>1448</v>
      </c>
      <c r="H559" t="s">
        <v>24</v>
      </c>
      <c r="I559" t="s">
        <v>682</v>
      </c>
      <c r="J559" t="s">
        <v>23</v>
      </c>
      <c r="K559">
        <v>2008</v>
      </c>
      <c r="L559" t="s">
        <v>27</v>
      </c>
      <c r="M559" t="s">
        <v>39</v>
      </c>
      <c r="N559" s="230"/>
      <c r="AI559">
        <v>994806756</v>
      </c>
      <c r="AL559" s="230"/>
      <c r="AM559" s="230"/>
      <c r="AN559" s="230"/>
      <c r="AP559" t="s">
        <v>639</v>
      </c>
      <c r="AW559">
        <v>3300026596</v>
      </c>
    </row>
    <row r="560" spans="1:49" customFormat="1" ht="15" x14ac:dyDescent="0.25">
      <c r="A560">
        <v>427824</v>
      </c>
      <c r="B560" t="s">
        <v>1449</v>
      </c>
      <c r="C560" t="s">
        <v>357</v>
      </c>
      <c r="D560" t="s">
        <v>1320</v>
      </c>
      <c r="E560" t="s">
        <v>78</v>
      </c>
      <c r="F560" s="148">
        <v>36225</v>
      </c>
      <c r="G560" t="s">
        <v>293</v>
      </c>
      <c r="H560" t="s">
        <v>301</v>
      </c>
      <c r="I560" t="s">
        <v>682</v>
      </c>
      <c r="J560" t="s">
        <v>23</v>
      </c>
      <c r="K560">
        <v>2013</v>
      </c>
      <c r="L560" t="s">
        <v>39</v>
      </c>
      <c r="M560" t="s">
        <v>624</v>
      </c>
      <c r="N560" s="230"/>
      <c r="AG560" t="s">
        <v>1700</v>
      </c>
      <c r="AI560">
        <v>959499701</v>
      </c>
      <c r="AL560" s="230"/>
      <c r="AM560" s="230"/>
      <c r="AN560" s="230"/>
      <c r="AP560" t="s">
        <v>639</v>
      </c>
    </row>
    <row r="561" spans="1:49" customFormat="1" ht="15" x14ac:dyDescent="0.25">
      <c r="A561">
        <v>427847</v>
      </c>
      <c r="B561" t="s">
        <v>1450</v>
      </c>
      <c r="C561" t="s">
        <v>274</v>
      </c>
      <c r="D561" t="s">
        <v>290</v>
      </c>
      <c r="E561" t="s">
        <v>78</v>
      </c>
      <c r="F561" s="148">
        <v>34999</v>
      </c>
      <c r="G561" t="s">
        <v>74</v>
      </c>
      <c r="H561" t="s">
        <v>24</v>
      </c>
      <c r="I561" t="s">
        <v>682</v>
      </c>
      <c r="J561" t="s">
        <v>23</v>
      </c>
      <c r="K561">
        <v>2013</v>
      </c>
      <c r="L561" t="s">
        <v>74</v>
      </c>
      <c r="N561" s="230"/>
      <c r="AG561" t="s">
        <v>1700</v>
      </c>
      <c r="AI561">
        <v>993464087</v>
      </c>
      <c r="AK561" t="s">
        <v>27</v>
      </c>
      <c r="AL561" s="230"/>
      <c r="AM561" s="230"/>
      <c r="AN561" s="230"/>
      <c r="AP561" t="s">
        <v>639</v>
      </c>
      <c r="AW561">
        <v>13010059157</v>
      </c>
    </row>
    <row r="562" spans="1:49" customFormat="1" ht="15" x14ac:dyDescent="0.25">
      <c r="A562">
        <v>427855</v>
      </c>
      <c r="B562" t="s">
        <v>1690</v>
      </c>
      <c r="C562" t="s">
        <v>1310</v>
      </c>
      <c r="D562" t="s">
        <v>313</v>
      </c>
      <c r="E562" t="s">
        <v>78</v>
      </c>
      <c r="F562" s="148">
        <v>0</v>
      </c>
      <c r="I562" t="s">
        <v>682</v>
      </c>
      <c r="M562" t="s">
        <v>624</v>
      </c>
      <c r="N562" s="230"/>
      <c r="AG562" t="s">
        <v>1700</v>
      </c>
      <c r="AL562" s="230"/>
      <c r="AM562" s="230"/>
      <c r="AN562" s="230"/>
    </row>
    <row r="563" spans="1:49" customFormat="1" ht="15" x14ac:dyDescent="0.25">
      <c r="A563">
        <v>427857</v>
      </c>
      <c r="B563" t="s">
        <v>1451</v>
      </c>
      <c r="C563" t="s">
        <v>490</v>
      </c>
      <c r="D563" t="s">
        <v>251</v>
      </c>
      <c r="E563" t="s">
        <v>78</v>
      </c>
      <c r="F563" s="148">
        <v>33655</v>
      </c>
      <c r="G563" t="s">
        <v>27</v>
      </c>
      <c r="H563" t="s">
        <v>24</v>
      </c>
      <c r="I563" t="s">
        <v>157</v>
      </c>
      <c r="J563" t="s">
        <v>25</v>
      </c>
      <c r="K563">
        <v>2010</v>
      </c>
      <c r="L563" t="s">
        <v>27</v>
      </c>
      <c r="M563" t="s">
        <v>27</v>
      </c>
      <c r="N563" s="230"/>
      <c r="AG563" t="s">
        <v>1700</v>
      </c>
      <c r="AI563">
        <v>981143291</v>
      </c>
      <c r="AL563" s="230"/>
      <c r="AM563" s="230"/>
      <c r="AN563" s="230"/>
      <c r="AW563">
        <v>1010424769</v>
      </c>
    </row>
    <row r="564" spans="1:49" customFormat="1" ht="15" x14ac:dyDescent="0.25">
      <c r="A564">
        <v>427875</v>
      </c>
      <c r="B564" t="s">
        <v>1452</v>
      </c>
      <c r="C564" t="s">
        <v>1453</v>
      </c>
      <c r="D564" t="s">
        <v>244</v>
      </c>
      <c r="E564" t="s">
        <v>77</v>
      </c>
      <c r="F564" s="148">
        <v>37205</v>
      </c>
      <c r="G564" t="s">
        <v>27</v>
      </c>
      <c r="H564" t="s">
        <v>301</v>
      </c>
      <c r="I564" t="s">
        <v>682</v>
      </c>
      <c r="J564" t="s">
        <v>25</v>
      </c>
      <c r="K564">
        <v>2019</v>
      </c>
      <c r="L564" t="s">
        <v>27</v>
      </c>
      <c r="M564" t="s">
        <v>624</v>
      </c>
      <c r="N564" s="230"/>
      <c r="AG564" t="s">
        <v>1700</v>
      </c>
      <c r="AI564">
        <v>997296311</v>
      </c>
      <c r="AL564" s="230"/>
      <c r="AM564" s="230"/>
      <c r="AN564" s="230"/>
    </row>
    <row r="565" spans="1:49" customFormat="1" ht="15" x14ac:dyDescent="0.25">
      <c r="A565">
        <v>427877</v>
      </c>
      <c r="B565" t="s">
        <v>1454</v>
      </c>
      <c r="C565" t="s">
        <v>1455</v>
      </c>
      <c r="D565" t="s">
        <v>675</v>
      </c>
      <c r="E565" t="s">
        <v>77</v>
      </c>
      <c r="F565" s="148">
        <v>36294</v>
      </c>
      <c r="G565" t="s">
        <v>1012</v>
      </c>
      <c r="H565" t="s">
        <v>24</v>
      </c>
      <c r="I565" t="s">
        <v>157</v>
      </c>
      <c r="J565" t="s">
        <v>23</v>
      </c>
      <c r="K565">
        <v>2017</v>
      </c>
      <c r="L565" t="s">
        <v>27</v>
      </c>
      <c r="M565" t="s">
        <v>39</v>
      </c>
      <c r="N565" s="230"/>
      <c r="AG565" t="s">
        <v>404</v>
      </c>
      <c r="AI565">
        <v>933375423</v>
      </c>
      <c r="AK565" t="s">
        <v>1793</v>
      </c>
      <c r="AL565" s="230"/>
      <c r="AM565" s="230"/>
      <c r="AN565" s="230"/>
      <c r="AP565" t="s">
        <v>639</v>
      </c>
      <c r="AW565">
        <v>3110027235</v>
      </c>
    </row>
    <row r="566" spans="1:49" customFormat="1" ht="15" x14ac:dyDescent="0.25">
      <c r="A566">
        <v>427883</v>
      </c>
      <c r="B566" t="s">
        <v>1456</v>
      </c>
      <c r="C566" t="s">
        <v>455</v>
      </c>
      <c r="D566" t="s">
        <v>1457</v>
      </c>
      <c r="E566" t="s">
        <v>78</v>
      </c>
      <c r="F566" s="148">
        <v>36294</v>
      </c>
      <c r="I566" t="s">
        <v>157</v>
      </c>
      <c r="N566" s="230"/>
      <c r="AL566" s="230"/>
      <c r="AM566" s="230"/>
      <c r="AN566" s="230"/>
      <c r="AP566" t="s">
        <v>639</v>
      </c>
    </row>
    <row r="567" spans="1:49" customFormat="1" ht="15" x14ac:dyDescent="0.25">
      <c r="A567">
        <v>427885</v>
      </c>
      <c r="B567" t="s">
        <v>1458</v>
      </c>
      <c r="C567" t="s">
        <v>444</v>
      </c>
      <c r="D567" t="s">
        <v>790</v>
      </c>
      <c r="E567" t="s">
        <v>78</v>
      </c>
      <c r="F567" s="148">
        <v>36185</v>
      </c>
      <c r="G567" t="s">
        <v>27</v>
      </c>
      <c r="H567" t="s">
        <v>24</v>
      </c>
      <c r="I567" t="s">
        <v>157</v>
      </c>
      <c r="J567" t="s">
        <v>23</v>
      </c>
      <c r="K567">
        <v>2018</v>
      </c>
      <c r="L567" t="s">
        <v>27</v>
      </c>
      <c r="N567" s="230"/>
      <c r="AG567" t="s">
        <v>1700</v>
      </c>
      <c r="AL567" s="230"/>
      <c r="AM567" s="230"/>
      <c r="AN567" s="230"/>
      <c r="AP567" t="s">
        <v>639</v>
      </c>
    </row>
    <row r="568" spans="1:49" customFormat="1" ht="15" x14ac:dyDescent="0.25">
      <c r="A568">
        <v>427896</v>
      </c>
      <c r="B568" t="s">
        <v>1459</v>
      </c>
      <c r="C568" t="s">
        <v>243</v>
      </c>
      <c r="D568" t="s">
        <v>531</v>
      </c>
      <c r="E568" t="s">
        <v>77</v>
      </c>
      <c r="F568" s="148">
        <v>36185</v>
      </c>
      <c r="I568" t="s">
        <v>157</v>
      </c>
      <c r="N568" s="230"/>
      <c r="AL568" s="230"/>
      <c r="AM568" s="230"/>
      <c r="AN568" s="230"/>
      <c r="AP568" t="s">
        <v>639</v>
      </c>
    </row>
    <row r="569" spans="1:49" customFormat="1" ht="15" x14ac:dyDescent="0.25">
      <c r="A569">
        <v>427906</v>
      </c>
      <c r="B569" t="s">
        <v>1460</v>
      </c>
      <c r="C569" t="s">
        <v>1233</v>
      </c>
      <c r="D569" t="s">
        <v>1007</v>
      </c>
      <c r="E569" t="s">
        <v>78</v>
      </c>
      <c r="F569" s="148">
        <v>31678</v>
      </c>
      <c r="G569" t="s">
        <v>1264</v>
      </c>
      <c r="H569" t="s">
        <v>24</v>
      </c>
      <c r="I569" t="s">
        <v>682</v>
      </c>
      <c r="J569" t="s">
        <v>25</v>
      </c>
      <c r="K569">
        <v>2005</v>
      </c>
      <c r="L569" t="s">
        <v>74</v>
      </c>
      <c r="N569" s="230"/>
      <c r="AG569" t="s">
        <v>1700</v>
      </c>
      <c r="AL569" s="230"/>
      <c r="AM569" s="230"/>
      <c r="AN569" s="230"/>
    </row>
    <row r="570" spans="1:49" customFormat="1" ht="15" x14ac:dyDescent="0.25">
      <c r="A570">
        <v>427914</v>
      </c>
      <c r="B570" t="s">
        <v>1461</v>
      </c>
      <c r="C570" t="s">
        <v>300</v>
      </c>
      <c r="D570" t="s">
        <v>1066</v>
      </c>
      <c r="E570" t="s">
        <v>78</v>
      </c>
      <c r="F570" s="148">
        <v>30758</v>
      </c>
      <c r="G570" t="s">
        <v>382</v>
      </c>
      <c r="H570" t="s">
        <v>24</v>
      </c>
      <c r="I570" t="s">
        <v>157</v>
      </c>
      <c r="J570" t="s">
        <v>23</v>
      </c>
      <c r="K570">
        <v>2002</v>
      </c>
      <c r="L570" t="s">
        <v>27</v>
      </c>
      <c r="M570" t="s">
        <v>27</v>
      </c>
      <c r="N570" s="230"/>
      <c r="AG570" t="s">
        <v>1700</v>
      </c>
      <c r="AI570">
        <v>958941605</v>
      </c>
      <c r="AL570" s="230"/>
      <c r="AM570" s="230"/>
      <c r="AN570" s="230"/>
      <c r="AW570">
        <v>1040049416</v>
      </c>
    </row>
    <row r="571" spans="1:49" customFormat="1" ht="15" x14ac:dyDescent="0.25">
      <c r="A571">
        <v>427915</v>
      </c>
      <c r="B571" t="s">
        <v>1462</v>
      </c>
      <c r="C571" t="s">
        <v>1038</v>
      </c>
      <c r="D571" t="s">
        <v>482</v>
      </c>
      <c r="E571" t="s">
        <v>77</v>
      </c>
      <c r="F571" s="148">
        <v>34567</v>
      </c>
      <c r="G571" t="s">
        <v>422</v>
      </c>
      <c r="H571" t="s">
        <v>24</v>
      </c>
      <c r="I571" t="s">
        <v>157</v>
      </c>
      <c r="J571" t="s">
        <v>25</v>
      </c>
      <c r="K571">
        <v>2012</v>
      </c>
      <c r="L571" t="s">
        <v>39</v>
      </c>
      <c r="M571" t="s">
        <v>39</v>
      </c>
      <c r="N571" s="230"/>
      <c r="AI571">
        <v>959806308</v>
      </c>
      <c r="AK571" t="s">
        <v>27</v>
      </c>
      <c r="AL571" s="230"/>
      <c r="AM571" s="230"/>
      <c r="AN571" s="230"/>
      <c r="AW571">
        <v>3030053744</v>
      </c>
    </row>
    <row r="572" spans="1:49" customFormat="1" ht="15" x14ac:dyDescent="0.25">
      <c r="A572">
        <v>427925</v>
      </c>
      <c r="B572" t="s">
        <v>1464</v>
      </c>
      <c r="C572" t="s">
        <v>255</v>
      </c>
      <c r="D572" t="s">
        <v>503</v>
      </c>
      <c r="E572" t="s">
        <v>78</v>
      </c>
      <c r="F572" s="148">
        <v>31722</v>
      </c>
      <c r="G572" t="s">
        <v>27</v>
      </c>
      <c r="H572" t="s">
        <v>24</v>
      </c>
      <c r="I572" t="s">
        <v>682</v>
      </c>
      <c r="J572" t="s">
        <v>23</v>
      </c>
      <c r="K572">
        <v>2004</v>
      </c>
      <c r="L572" t="s">
        <v>27</v>
      </c>
      <c r="M572" t="s">
        <v>56</v>
      </c>
      <c r="N572" s="230"/>
      <c r="AG572" t="s">
        <v>1700</v>
      </c>
      <c r="AI572">
        <v>946927577</v>
      </c>
      <c r="AL572" s="230"/>
      <c r="AM572" s="230"/>
      <c r="AN572" s="230"/>
      <c r="AP572" t="s">
        <v>639</v>
      </c>
      <c r="AW572">
        <v>6090037016</v>
      </c>
    </row>
    <row r="573" spans="1:49" customFormat="1" ht="15" x14ac:dyDescent="0.25">
      <c r="A573">
        <v>427927</v>
      </c>
      <c r="B573" t="s">
        <v>1465</v>
      </c>
      <c r="C573" t="s">
        <v>706</v>
      </c>
      <c r="D573" t="s">
        <v>626</v>
      </c>
      <c r="E573" t="s">
        <v>78</v>
      </c>
      <c r="F573" s="148">
        <v>33242</v>
      </c>
      <c r="G573" t="s">
        <v>1466</v>
      </c>
      <c r="H573" t="s">
        <v>24</v>
      </c>
      <c r="I573" t="s">
        <v>157</v>
      </c>
      <c r="J573" t="s">
        <v>23</v>
      </c>
      <c r="K573">
        <v>2008</v>
      </c>
      <c r="L573" t="s">
        <v>76</v>
      </c>
      <c r="N573" s="230"/>
      <c r="AG573" t="s">
        <v>1700</v>
      </c>
      <c r="AI573">
        <v>988267921</v>
      </c>
      <c r="AK573" t="s">
        <v>1758</v>
      </c>
      <c r="AL573" s="230"/>
      <c r="AM573" s="230"/>
      <c r="AN573" s="230"/>
      <c r="AW573">
        <v>14020033319</v>
      </c>
    </row>
    <row r="574" spans="1:49" customFormat="1" ht="15" x14ac:dyDescent="0.25">
      <c r="A574">
        <v>427930</v>
      </c>
      <c r="B574" t="s">
        <v>1467</v>
      </c>
      <c r="C574" t="s">
        <v>266</v>
      </c>
      <c r="D574" t="s">
        <v>601</v>
      </c>
      <c r="E574" t="s">
        <v>78</v>
      </c>
      <c r="F574" s="148">
        <v>37060</v>
      </c>
      <c r="I574" t="s">
        <v>157</v>
      </c>
      <c r="N574" s="230"/>
      <c r="AL574" s="230"/>
      <c r="AM574" s="230"/>
      <c r="AN574" s="230"/>
    </row>
    <row r="575" spans="1:49" customFormat="1" ht="15" x14ac:dyDescent="0.25">
      <c r="A575">
        <v>427932</v>
      </c>
      <c r="B575" t="s">
        <v>1468</v>
      </c>
      <c r="C575" t="s">
        <v>1469</v>
      </c>
      <c r="D575" t="s">
        <v>292</v>
      </c>
      <c r="E575" t="s">
        <v>77</v>
      </c>
      <c r="F575" s="148">
        <v>36185</v>
      </c>
      <c r="I575" t="s">
        <v>157</v>
      </c>
      <c r="N575" s="230"/>
      <c r="AL575" s="230"/>
      <c r="AM575" s="230"/>
      <c r="AN575" s="230"/>
      <c r="AQ575" t="s">
        <v>638</v>
      </c>
    </row>
    <row r="576" spans="1:49" customFormat="1" ht="15" x14ac:dyDescent="0.25">
      <c r="A576">
        <v>427946</v>
      </c>
      <c r="B576" t="s">
        <v>1470</v>
      </c>
      <c r="C576" t="s">
        <v>1440</v>
      </c>
      <c r="D576" t="s">
        <v>538</v>
      </c>
      <c r="E576" t="s">
        <v>77</v>
      </c>
      <c r="F576" s="148">
        <v>36924</v>
      </c>
      <c r="G576" t="s">
        <v>27</v>
      </c>
      <c r="H576" t="s">
        <v>301</v>
      </c>
      <c r="I576" t="s">
        <v>157</v>
      </c>
      <c r="J576" t="s">
        <v>25</v>
      </c>
      <c r="L576" t="s">
        <v>27</v>
      </c>
      <c r="M576" t="s">
        <v>624</v>
      </c>
      <c r="N576" s="230"/>
      <c r="AG576" t="s">
        <v>1700</v>
      </c>
      <c r="AL576" s="230"/>
      <c r="AM576" s="230"/>
      <c r="AN576" s="230"/>
      <c r="AP576" t="s">
        <v>639</v>
      </c>
    </row>
    <row r="577" spans="1:49" customFormat="1" ht="15" x14ac:dyDescent="0.25">
      <c r="A577">
        <v>427952</v>
      </c>
      <c r="B577" t="s">
        <v>1471</v>
      </c>
      <c r="C577" t="s">
        <v>302</v>
      </c>
      <c r="D577" t="s">
        <v>321</v>
      </c>
      <c r="E577" t="s">
        <v>77</v>
      </c>
      <c r="F577" s="148">
        <v>32877</v>
      </c>
      <c r="I577" t="s">
        <v>157</v>
      </c>
      <c r="N577" s="230"/>
      <c r="AL577" s="230"/>
      <c r="AM577" s="230"/>
      <c r="AN577" s="230"/>
    </row>
    <row r="578" spans="1:49" customFormat="1" ht="15" x14ac:dyDescent="0.25">
      <c r="A578">
        <v>427956</v>
      </c>
      <c r="B578" t="s">
        <v>1472</v>
      </c>
      <c r="C578" t="s">
        <v>891</v>
      </c>
      <c r="D578" t="s">
        <v>1473</v>
      </c>
      <c r="E578" t="s">
        <v>77</v>
      </c>
      <c r="F578" s="148">
        <v>36906</v>
      </c>
      <c r="G578" t="s">
        <v>511</v>
      </c>
      <c r="H578" t="s">
        <v>24</v>
      </c>
      <c r="I578" t="s">
        <v>157</v>
      </c>
      <c r="L578" t="s">
        <v>72</v>
      </c>
      <c r="N578" s="230"/>
      <c r="AI578">
        <v>935954010</v>
      </c>
      <c r="AL578" s="230"/>
      <c r="AM578" s="230"/>
      <c r="AN578" s="230"/>
      <c r="AP578" t="s">
        <v>639</v>
      </c>
      <c r="AW578">
        <v>12170004249</v>
      </c>
    </row>
    <row r="579" spans="1:49" customFormat="1" ht="15" x14ac:dyDescent="0.25">
      <c r="A579">
        <v>427963</v>
      </c>
      <c r="B579" t="s">
        <v>1474</v>
      </c>
      <c r="C579" t="s">
        <v>255</v>
      </c>
      <c r="D579" t="s">
        <v>999</v>
      </c>
      <c r="E579" t="s">
        <v>78</v>
      </c>
      <c r="F579" s="148">
        <v>34910</v>
      </c>
      <c r="G579" t="s">
        <v>27</v>
      </c>
      <c r="H579" t="s">
        <v>24</v>
      </c>
      <c r="I579" t="s">
        <v>157</v>
      </c>
      <c r="J579" t="s">
        <v>23</v>
      </c>
      <c r="K579">
        <v>2013</v>
      </c>
      <c r="L579" t="s">
        <v>76</v>
      </c>
      <c r="N579" s="230"/>
      <c r="AG579" t="s">
        <v>1700</v>
      </c>
      <c r="AL579" s="230"/>
      <c r="AM579" s="230"/>
      <c r="AN579" s="230"/>
      <c r="AP579" t="s">
        <v>639</v>
      </c>
    </row>
    <row r="580" spans="1:49" customFormat="1" ht="15" x14ac:dyDescent="0.25">
      <c r="A580">
        <v>427975</v>
      </c>
      <c r="B580" t="s">
        <v>1475</v>
      </c>
      <c r="C580" t="s">
        <v>401</v>
      </c>
      <c r="D580" t="s">
        <v>344</v>
      </c>
      <c r="E580" t="s">
        <v>78</v>
      </c>
      <c r="F580" s="148">
        <v>33239</v>
      </c>
      <c r="G580" t="s">
        <v>27</v>
      </c>
      <c r="H580" t="s">
        <v>24</v>
      </c>
      <c r="I580" t="s">
        <v>157</v>
      </c>
      <c r="J580" t="s">
        <v>23</v>
      </c>
      <c r="K580">
        <v>2008</v>
      </c>
      <c r="L580" t="s">
        <v>27</v>
      </c>
      <c r="M580" t="s">
        <v>39</v>
      </c>
      <c r="N580" s="230"/>
      <c r="AG580" t="s">
        <v>1700</v>
      </c>
      <c r="AI580">
        <v>992411123</v>
      </c>
      <c r="AK580" t="s">
        <v>1776</v>
      </c>
      <c r="AL580" s="230"/>
      <c r="AM580" s="230"/>
      <c r="AN580" s="230"/>
      <c r="AW580">
        <v>3180078224</v>
      </c>
    </row>
    <row r="581" spans="1:49" customFormat="1" ht="15" x14ac:dyDescent="0.25">
      <c r="A581">
        <v>427978</v>
      </c>
      <c r="B581" t="s">
        <v>1476</v>
      </c>
      <c r="C581" t="s">
        <v>1477</v>
      </c>
      <c r="D581" t="s">
        <v>387</v>
      </c>
      <c r="E581" t="s">
        <v>77</v>
      </c>
      <c r="F581" s="148">
        <v>36659</v>
      </c>
      <c r="G581" t="s">
        <v>27</v>
      </c>
      <c r="H581" t="s">
        <v>24</v>
      </c>
      <c r="I581" t="s">
        <v>157</v>
      </c>
      <c r="J581" t="s">
        <v>23</v>
      </c>
      <c r="K581">
        <v>2018</v>
      </c>
      <c r="L581" t="s">
        <v>27</v>
      </c>
      <c r="M581" t="s">
        <v>27</v>
      </c>
      <c r="N581" s="230"/>
      <c r="AI581">
        <v>967160495</v>
      </c>
      <c r="AK581" t="s">
        <v>1794</v>
      </c>
      <c r="AL581" s="230"/>
      <c r="AM581" s="230"/>
      <c r="AN581" s="230"/>
      <c r="AW581">
        <v>1030439702</v>
      </c>
    </row>
    <row r="582" spans="1:49" customFormat="1" ht="15" x14ac:dyDescent="0.25">
      <c r="A582">
        <v>427997</v>
      </c>
      <c r="B582" t="s">
        <v>1478</v>
      </c>
      <c r="C582" t="s">
        <v>1154</v>
      </c>
      <c r="D582" t="s">
        <v>371</v>
      </c>
      <c r="E582" t="s">
        <v>78</v>
      </c>
      <c r="F582" s="148">
        <v>36892</v>
      </c>
      <c r="G582" t="s">
        <v>27</v>
      </c>
      <c r="H582" t="s">
        <v>24</v>
      </c>
      <c r="I582" t="s">
        <v>157</v>
      </c>
      <c r="J582" t="s">
        <v>23</v>
      </c>
      <c r="K582">
        <v>2018</v>
      </c>
      <c r="L582" t="s">
        <v>27</v>
      </c>
      <c r="N582" s="230"/>
      <c r="AG582" t="s">
        <v>1700</v>
      </c>
      <c r="AI582">
        <v>965454376</v>
      </c>
      <c r="AK582" t="s">
        <v>27</v>
      </c>
      <c r="AL582" s="230"/>
      <c r="AM582" s="230"/>
      <c r="AN582" s="230"/>
      <c r="AW582">
        <v>10260023764</v>
      </c>
    </row>
    <row r="583" spans="1:49" customFormat="1" ht="15" x14ac:dyDescent="0.25">
      <c r="A583">
        <v>428009</v>
      </c>
      <c r="B583" t="s">
        <v>1479</v>
      </c>
      <c r="C583" t="s">
        <v>255</v>
      </c>
      <c r="D583" t="s">
        <v>334</v>
      </c>
      <c r="E583" t="s">
        <v>78</v>
      </c>
      <c r="F583" s="148">
        <v>36543</v>
      </c>
      <c r="G583" t="s">
        <v>576</v>
      </c>
      <c r="H583" t="s">
        <v>24</v>
      </c>
      <c r="I583" t="s">
        <v>682</v>
      </c>
      <c r="J583" t="s">
        <v>23</v>
      </c>
      <c r="K583">
        <v>2017</v>
      </c>
      <c r="L583" t="s">
        <v>39</v>
      </c>
      <c r="N583" s="230"/>
      <c r="AG583" t="s">
        <v>1700</v>
      </c>
      <c r="AL583" s="230"/>
      <c r="AM583" s="230"/>
      <c r="AN583" s="230"/>
    </row>
    <row r="584" spans="1:49" customFormat="1" ht="15" x14ac:dyDescent="0.25">
      <c r="A584">
        <v>428019</v>
      </c>
      <c r="B584" t="s">
        <v>1480</v>
      </c>
      <c r="C584" t="s">
        <v>328</v>
      </c>
      <c r="D584" t="s">
        <v>914</v>
      </c>
      <c r="E584" t="s">
        <v>78</v>
      </c>
      <c r="F584" s="148">
        <v>35065</v>
      </c>
      <c r="G584" t="s">
        <v>1481</v>
      </c>
      <c r="H584" t="s">
        <v>24</v>
      </c>
      <c r="I584" t="s">
        <v>157</v>
      </c>
      <c r="J584" t="s">
        <v>25</v>
      </c>
      <c r="K584">
        <v>2013</v>
      </c>
      <c r="L584" t="s">
        <v>27</v>
      </c>
      <c r="M584" t="s">
        <v>49</v>
      </c>
      <c r="N584" s="230"/>
      <c r="AG584" t="s">
        <v>1700</v>
      </c>
      <c r="AI584">
        <v>934506078</v>
      </c>
      <c r="AL584" s="230"/>
      <c r="AM584" s="230"/>
      <c r="AN584" s="230"/>
      <c r="AP584" t="s">
        <v>639</v>
      </c>
      <c r="AW584">
        <v>5100050596</v>
      </c>
    </row>
    <row r="585" spans="1:49" customFormat="1" ht="15" x14ac:dyDescent="0.25">
      <c r="A585">
        <v>428025</v>
      </c>
      <c r="B585" t="s">
        <v>1482</v>
      </c>
      <c r="C585" t="s">
        <v>423</v>
      </c>
      <c r="D585" t="s">
        <v>286</v>
      </c>
      <c r="E585" t="s">
        <v>78</v>
      </c>
      <c r="F585" s="148">
        <v>36528</v>
      </c>
      <c r="G585" t="s">
        <v>293</v>
      </c>
      <c r="H585" t="s">
        <v>628</v>
      </c>
      <c r="I585" t="s">
        <v>682</v>
      </c>
      <c r="J585" t="s">
        <v>25</v>
      </c>
      <c r="K585">
        <v>2018</v>
      </c>
      <c r="L585" t="s">
        <v>39</v>
      </c>
      <c r="M585" t="s">
        <v>624</v>
      </c>
      <c r="N585" s="230"/>
      <c r="AG585" t="s">
        <v>1700</v>
      </c>
      <c r="AI585">
        <v>981456839</v>
      </c>
      <c r="AL585" s="230"/>
      <c r="AM585" s="230"/>
      <c r="AN585" s="230"/>
    </row>
    <row r="586" spans="1:49" customFormat="1" ht="15" x14ac:dyDescent="0.25">
      <c r="A586">
        <v>428027</v>
      </c>
      <c r="B586" t="s">
        <v>1483</v>
      </c>
      <c r="C586" t="s">
        <v>289</v>
      </c>
      <c r="D586" t="s">
        <v>559</v>
      </c>
      <c r="E586" t="s">
        <v>78</v>
      </c>
      <c r="F586" s="148">
        <v>35065</v>
      </c>
      <c r="I586" t="s">
        <v>157</v>
      </c>
      <c r="N586" s="230"/>
      <c r="AL586" s="230"/>
      <c r="AM586" s="230"/>
      <c r="AN586" s="230"/>
    </row>
    <row r="587" spans="1:49" customFormat="1" ht="15" x14ac:dyDescent="0.25">
      <c r="A587">
        <v>428035</v>
      </c>
      <c r="B587" t="s">
        <v>1484</v>
      </c>
      <c r="C587" t="s">
        <v>322</v>
      </c>
      <c r="D587" t="s">
        <v>1485</v>
      </c>
      <c r="E587" t="s">
        <v>77</v>
      </c>
      <c r="F587" s="148">
        <v>37245</v>
      </c>
      <c r="G587" t="s">
        <v>27</v>
      </c>
      <c r="H587" t="s">
        <v>632</v>
      </c>
      <c r="I587" t="s">
        <v>682</v>
      </c>
      <c r="J587" t="s">
        <v>23</v>
      </c>
      <c r="K587">
        <v>2019</v>
      </c>
      <c r="L587" t="s">
        <v>39</v>
      </c>
      <c r="M587" t="s">
        <v>624</v>
      </c>
      <c r="N587" s="230"/>
      <c r="AG587" t="s">
        <v>1700</v>
      </c>
      <c r="AI587">
        <v>982291473</v>
      </c>
      <c r="AL587" s="230"/>
      <c r="AM587" s="230"/>
      <c r="AN587" s="230"/>
    </row>
    <row r="588" spans="1:49" customFormat="1" ht="15" x14ac:dyDescent="0.25">
      <c r="A588">
        <v>428041</v>
      </c>
      <c r="B588" t="s">
        <v>1486</v>
      </c>
      <c r="C588" t="s">
        <v>432</v>
      </c>
      <c r="D588" t="s">
        <v>545</v>
      </c>
      <c r="E588" t="s">
        <v>78</v>
      </c>
      <c r="F588" s="148">
        <v>33106</v>
      </c>
      <c r="G588" t="s">
        <v>1487</v>
      </c>
      <c r="H588" t="s">
        <v>24</v>
      </c>
      <c r="I588" t="s">
        <v>157</v>
      </c>
      <c r="J588" t="s">
        <v>23</v>
      </c>
      <c r="K588">
        <v>2009</v>
      </c>
      <c r="L588" t="s">
        <v>27</v>
      </c>
      <c r="M588" t="s">
        <v>36</v>
      </c>
      <c r="N588" s="230"/>
      <c r="AG588" t="s">
        <v>1700</v>
      </c>
      <c r="AI588">
        <v>938768290</v>
      </c>
      <c r="AK588" t="s">
        <v>27</v>
      </c>
      <c r="AL588" s="230"/>
      <c r="AM588" s="230"/>
      <c r="AN588" s="230"/>
      <c r="AP588" t="s">
        <v>639</v>
      </c>
      <c r="AW588">
        <v>2120233336</v>
      </c>
    </row>
    <row r="589" spans="1:49" customFormat="1" ht="15" x14ac:dyDescent="0.25">
      <c r="A589">
        <v>428043</v>
      </c>
      <c r="B589" t="s">
        <v>1488</v>
      </c>
      <c r="C589" t="s">
        <v>486</v>
      </c>
      <c r="D589" t="s">
        <v>1030</v>
      </c>
      <c r="E589" t="s">
        <v>77</v>
      </c>
      <c r="F589" s="148">
        <v>37622</v>
      </c>
      <c r="G589" t="s">
        <v>1438</v>
      </c>
      <c r="H589" t="s">
        <v>24</v>
      </c>
      <c r="I589" t="s">
        <v>682</v>
      </c>
      <c r="L589" t="s">
        <v>27</v>
      </c>
      <c r="M589" t="s">
        <v>39</v>
      </c>
      <c r="N589" s="230"/>
      <c r="AI589">
        <v>997850470</v>
      </c>
      <c r="AK589" t="s">
        <v>1795</v>
      </c>
      <c r="AL589" s="230"/>
      <c r="AM589" s="230"/>
      <c r="AN589" s="230"/>
      <c r="AP589" t="s">
        <v>639</v>
      </c>
      <c r="AW589">
        <v>3310108219</v>
      </c>
    </row>
    <row r="590" spans="1:49" customFormat="1" ht="15" x14ac:dyDescent="0.25">
      <c r="A590">
        <v>428044</v>
      </c>
      <c r="B590" t="s">
        <v>1489</v>
      </c>
      <c r="C590" t="s">
        <v>424</v>
      </c>
      <c r="D590" t="s">
        <v>250</v>
      </c>
      <c r="E590" t="s">
        <v>77</v>
      </c>
      <c r="F590" s="148">
        <v>32697</v>
      </c>
      <c r="G590" t="s">
        <v>27</v>
      </c>
      <c r="H590" t="s">
        <v>24</v>
      </c>
      <c r="I590" t="s">
        <v>682</v>
      </c>
      <c r="J590" t="s">
        <v>23</v>
      </c>
      <c r="K590">
        <v>2007</v>
      </c>
      <c r="L590" t="s">
        <v>27</v>
      </c>
      <c r="M590" t="s">
        <v>27</v>
      </c>
      <c r="N590" s="230"/>
      <c r="AG590" t="s">
        <v>1708</v>
      </c>
      <c r="AI590">
        <v>941403905</v>
      </c>
      <c r="AK590" t="s">
        <v>1796</v>
      </c>
      <c r="AL590" s="230"/>
      <c r="AM590" s="230"/>
      <c r="AN590" s="230"/>
      <c r="AP590" t="s">
        <v>639</v>
      </c>
      <c r="AW590">
        <v>1020159494</v>
      </c>
    </row>
    <row r="591" spans="1:49" customFormat="1" ht="15" x14ac:dyDescent="0.25">
      <c r="A591">
        <v>428046</v>
      </c>
      <c r="B591" t="s">
        <v>1490</v>
      </c>
      <c r="C591" t="s">
        <v>514</v>
      </c>
      <c r="D591" t="s">
        <v>387</v>
      </c>
      <c r="E591" t="s">
        <v>77</v>
      </c>
      <c r="F591" s="148">
        <v>36901</v>
      </c>
      <c r="G591" t="s">
        <v>27</v>
      </c>
      <c r="H591" t="s">
        <v>24</v>
      </c>
      <c r="I591" t="s">
        <v>157</v>
      </c>
      <c r="J591" t="s">
        <v>25</v>
      </c>
      <c r="K591">
        <v>2018</v>
      </c>
      <c r="L591" t="s">
        <v>27</v>
      </c>
      <c r="M591" t="s">
        <v>46</v>
      </c>
      <c r="N591" s="230"/>
      <c r="AG591" t="s">
        <v>1797</v>
      </c>
      <c r="AI591">
        <v>930230899</v>
      </c>
      <c r="AK591" t="s">
        <v>1798</v>
      </c>
      <c r="AL591" s="230"/>
      <c r="AM591" s="230"/>
      <c r="AN591" s="230"/>
      <c r="AP591" t="s">
        <v>639</v>
      </c>
      <c r="AW591">
        <v>4010924855</v>
      </c>
    </row>
    <row r="592" spans="1:49" customFormat="1" ht="15" x14ac:dyDescent="0.25">
      <c r="A592">
        <v>428051</v>
      </c>
      <c r="B592" t="s">
        <v>1491</v>
      </c>
      <c r="C592" t="s">
        <v>255</v>
      </c>
      <c r="D592" t="s">
        <v>250</v>
      </c>
      <c r="E592" t="s">
        <v>78</v>
      </c>
      <c r="F592" s="148">
        <v>37321</v>
      </c>
      <c r="G592" t="s">
        <v>27</v>
      </c>
      <c r="H592" t="s">
        <v>24</v>
      </c>
      <c r="I592" t="s">
        <v>157</v>
      </c>
      <c r="J592" t="s">
        <v>25</v>
      </c>
      <c r="K592">
        <v>2020</v>
      </c>
      <c r="L592" t="s">
        <v>27</v>
      </c>
      <c r="M592" t="s">
        <v>27</v>
      </c>
      <c r="N592" s="230"/>
      <c r="AG592" t="s">
        <v>1700</v>
      </c>
      <c r="AI592">
        <v>934214889</v>
      </c>
      <c r="AK592" t="s">
        <v>27</v>
      </c>
      <c r="AL592" s="230"/>
      <c r="AM592" s="230"/>
      <c r="AN592" s="230"/>
      <c r="AW592">
        <v>1040404901</v>
      </c>
    </row>
    <row r="593" spans="1:49" customFormat="1" ht="15" x14ac:dyDescent="0.25">
      <c r="A593">
        <v>428052</v>
      </c>
      <c r="B593" t="s">
        <v>1492</v>
      </c>
      <c r="C593" t="s">
        <v>365</v>
      </c>
      <c r="D593" t="s">
        <v>326</v>
      </c>
      <c r="E593" t="s">
        <v>78</v>
      </c>
      <c r="F593" s="148">
        <v>37257</v>
      </c>
      <c r="G593" t="s">
        <v>27</v>
      </c>
      <c r="H593" t="s">
        <v>24</v>
      </c>
      <c r="I593" t="s">
        <v>157</v>
      </c>
      <c r="J593" t="s">
        <v>25</v>
      </c>
      <c r="K593">
        <v>2019</v>
      </c>
      <c r="L593" t="s">
        <v>27</v>
      </c>
      <c r="M593" t="s">
        <v>27</v>
      </c>
      <c r="N593" s="230"/>
      <c r="AG593" t="s">
        <v>1700</v>
      </c>
      <c r="AI593">
        <v>949954927</v>
      </c>
      <c r="AK593" t="s">
        <v>786</v>
      </c>
      <c r="AL593" s="230"/>
      <c r="AM593" s="230"/>
      <c r="AN593" s="230"/>
      <c r="AW593">
        <v>1040352034</v>
      </c>
    </row>
    <row r="594" spans="1:49" customFormat="1" ht="15" x14ac:dyDescent="0.25">
      <c r="A594">
        <v>428053</v>
      </c>
      <c r="B594" t="s">
        <v>1493</v>
      </c>
      <c r="C594" t="s">
        <v>479</v>
      </c>
      <c r="D594" t="s">
        <v>1494</v>
      </c>
      <c r="E594" t="s">
        <v>77</v>
      </c>
      <c r="F594" s="148">
        <v>31242</v>
      </c>
      <c r="G594" t="s">
        <v>46</v>
      </c>
      <c r="H594" t="s">
        <v>629</v>
      </c>
      <c r="I594" t="s">
        <v>157</v>
      </c>
      <c r="J594" t="s">
        <v>23</v>
      </c>
      <c r="K594">
        <v>2003</v>
      </c>
      <c r="L594" t="s">
        <v>27</v>
      </c>
      <c r="M594" t="s">
        <v>624</v>
      </c>
      <c r="N594" s="230"/>
      <c r="AG594" t="s">
        <v>1700</v>
      </c>
      <c r="AI594">
        <v>941441007</v>
      </c>
      <c r="AK594" t="s">
        <v>1799</v>
      </c>
      <c r="AL594" s="230"/>
      <c r="AM594" s="230"/>
      <c r="AN594" s="230"/>
      <c r="AW594">
        <v>4130053280</v>
      </c>
    </row>
    <row r="595" spans="1:49" customFormat="1" ht="15" x14ac:dyDescent="0.25">
      <c r="A595">
        <v>428056</v>
      </c>
      <c r="B595" t="s">
        <v>1495</v>
      </c>
      <c r="C595" t="s">
        <v>359</v>
      </c>
      <c r="D595" t="s">
        <v>767</v>
      </c>
      <c r="E595" t="s">
        <v>78</v>
      </c>
      <c r="F595" s="148">
        <v>30864</v>
      </c>
      <c r="G595" t="s">
        <v>1156</v>
      </c>
      <c r="H595" t="s">
        <v>24</v>
      </c>
      <c r="I595" t="s">
        <v>682</v>
      </c>
      <c r="J595" t="s">
        <v>25</v>
      </c>
      <c r="K595">
        <v>2002</v>
      </c>
      <c r="L595" t="s">
        <v>27</v>
      </c>
      <c r="N595" s="230"/>
      <c r="AG595" t="s">
        <v>1700</v>
      </c>
      <c r="AI595">
        <v>992957252</v>
      </c>
      <c r="AL595" s="230"/>
      <c r="AM595" s="230"/>
      <c r="AN595" s="230"/>
      <c r="AW595">
        <v>13130012672</v>
      </c>
    </row>
    <row r="596" spans="1:49" customFormat="1" ht="15" x14ac:dyDescent="0.25">
      <c r="A596">
        <v>428059</v>
      </c>
      <c r="B596" t="s">
        <v>1496</v>
      </c>
      <c r="C596" t="s">
        <v>240</v>
      </c>
      <c r="D596" t="s">
        <v>285</v>
      </c>
      <c r="E596" t="s">
        <v>78</v>
      </c>
      <c r="F596" s="148">
        <v>30487</v>
      </c>
      <c r="G596" t="s">
        <v>356</v>
      </c>
      <c r="H596" t="s">
        <v>24</v>
      </c>
      <c r="I596" t="s">
        <v>157</v>
      </c>
      <c r="L596" t="s">
        <v>27</v>
      </c>
      <c r="M596" t="s">
        <v>27</v>
      </c>
      <c r="N596" s="230"/>
      <c r="AG596" t="s">
        <v>1700</v>
      </c>
      <c r="AL596" s="230"/>
      <c r="AM596" s="230"/>
      <c r="AN596" s="230"/>
      <c r="AP596" t="s">
        <v>639</v>
      </c>
      <c r="AW596">
        <v>1010742305</v>
      </c>
    </row>
    <row r="597" spans="1:49" customFormat="1" ht="15" x14ac:dyDescent="0.25">
      <c r="A597">
        <v>428060</v>
      </c>
      <c r="B597" t="s">
        <v>1497</v>
      </c>
      <c r="C597" t="s">
        <v>398</v>
      </c>
      <c r="D597" t="s">
        <v>476</v>
      </c>
      <c r="E597" t="s">
        <v>77</v>
      </c>
      <c r="F597" s="148">
        <v>31432</v>
      </c>
      <c r="G597" t="s">
        <v>1498</v>
      </c>
      <c r="H597" t="s">
        <v>24</v>
      </c>
      <c r="I597" t="s">
        <v>682</v>
      </c>
      <c r="J597" t="s">
        <v>23</v>
      </c>
      <c r="K597">
        <v>2003</v>
      </c>
      <c r="L597" t="s">
        <v>74</v>
      </c>
      <c r="N597" s="230"/>
      <c r="AL597" s="230"/>
      <c r="AM597" s="230"/>
      <c r="AN597" s="230"/>
    </row>
    <row r="598" spans="1:49" customFormat="1" ht="15" x14ac:dyDescent="0.25">
      <c r="A598">
        <v>428064</v>
      </c>
      <c r="B598" t="s">
        <v>1499</v>
      </c>
      <c r="C598" t="s">
        <v>351</v>
      </c>
      <c r="D598" t="s">
        <v>739</v>
      </c>
      <c r="E598" t="s">
        <v>77</v>
      </c>
      <c r="F598" s="148">
        <v>32155</v>
      </c>
      <c r="G598" t="s">
        <v>27</v>
      </c>
      <c r="H598" t="s">
        <v>24</v>
      </c>
      <c r="I598" t="s">
        <v>157</v>
      </c>
      <c r="J598" t="s">
        <v>25</v>
      </c>
      <c r="K598">
        <v>2007</v>
      </c>
      <c r="L598" t="s">
        <v>39</v>
      </c>
      <c r="N598" s="230"/>
      <c r="AI598">
        <v>962350836</v>
      </c>
      <c r="AK598" t="s">
        <v>27</v>
      </c>
      <c r="AL598" s="230"/>
      <c r="AM598" s="230"/>
      <c r="AN598" s="230"/>
      <c r="AP598" t="s">
        <v>639</v>
      </c>
    </row>
    <row r="599" spans="1:49" customFormat="1" ht="15" x14ac:dyDescent="0.25">
      <c r="A599">
        <v>428067</v>
      </c>
      <c r="B599" t="s">
        <v>1500</v>
      </c>
      <c r="C599" t="s">
        <v>534</v>
      </c>
      <c r="D599" t="s">
        <v>279</v>
      </c>
      <c r="E599" t="s">
        <v>78</v>
      </c>
      <c r="F599" s="148">
        <v>0</v>
      </c>
      <c r="G599" t="s">
        <v>1501</v>
      </c>
      <c r="H599" t="s">
        <v>24</v>
      </c>
      <c r="I599" t="s">
        <v>157</v>
      </c>
      <c r="J599" t="s">
        <v>23</v>
      </c>
      <c r="K599">
        <v>2021</v>
      </c>
      <c r="L599" t="s">
        <v>27</v>
      </c>
      <c r="M599" t="s">
        <v>64</v>
      </c>
      <c r="N599" s="230"/>
      <c r="AG599" t="s">
        <v>1700</v>
      </c>
      <c r="AI599">
        <v>959255037</v>
      </c>
      <c r="AL599" s="230"/>
      <c r="AM599" s="230"/>
      <c r="AN599" s="230"/>
      <c r="AP599" t="s">
        <v>639</v>
      </c>
      <c r="AW599">
        <v>8010181441</v>
      </c>
    </row>
    <row r="600" spans="1:49" customFormat="1" ht="15" x14ac:dyDescent="0.25">
      <c r="A600">
        <v>428069</v>
      </c>
      <c r="B600" t="s">
        <v>1502</v>
      </c>
      <c r="C600" t="s">
        <v>271</v>
      </c>
      <c r="D600" t="s">
        <v>379</v>
      </c>
      <c r="E600" t="s">
        <v>78</v>
      </c>
      <c r="F600" s="148">
        <v>36893</v>
      </c>
      <c r="G600" t="s">
        <v>27</v>
      </c>
      <c r="H600" t="s">
        <v>24</v>
      </c>
      <c r="I600" t="s">
        <v>157</v>
      </c>
      <c r="J600" t="s">
        <v>23</v>
      </c>
      <c r="L600" t="s">
        <v>27</v>
      </c>
      <c r="M600" t="s">
        <v>27</v>
      </c>
      <c r="N600" s="230"/>
      <c r="AG600" t="s">
        <v>1700</v>
      </c>
      <c r="AL600" s="230"/>
      <c r="AM600" s="230"/>
      <c r="AN600" s="230"/>
      <c r="AP600" t="s">
        <v>639</v>
      </c>
      <c r="AW600">
        <v>1040413519</v>
      </c>
    </row>
    <row r="601" spans="1:49" customFormat="1" ht="15" x14ac:dyDescent="0.25">
      <c r="A601">
        <v>428076</v>
      </c>
      <c r="B601" t="s">
        <v>1503</v>
      </c>
      <c r="C601" t="s">
        <v>274</v>
      </c>
      <c r="D601" t="s">
        <v>1504</v>
      </c>
      <c r="E601" t="s">
        <v>77</v>
      </c>
      <c r="F601" s="148">
        <v>37322</v>
      </c>
      <c r="G601" t="s">
        <v>27</v>
      </c>
      <c r="H601" t="s">
        <v>24</v>
      </c>
      <c r="I601" t="s">
        <v>157</v>
      </c>
      <c r="J601" t="s">
        <v>25</v>
      </c>
      <c r="K601">
        <v>2019</v>
      </c>
      <c r="L601" t="s">
        <v>76</v>
      </c>
      <c r="M601" t="s">
        <v>27</v>
      </c>
      <c r="N601" s="230"/>
      <c r="AI601">
        <v>951694530</v>
      </c>
      <c r="AL601" s="230"/>
      <c r="AM601" s="230"/>
      <c r="AN601" s="230"/>
      <c r="AW601">
        <v>1030340264</v>
      </c>
    </row>
    <row r="602" spans="1:49" customFormat="1" ht="15" x14ac:dyDescent="0.25">
      <c r="A602">
        <v>428077</v>
      </c>
      <c r="B602" t="s">
        <v>1505</v>
      </c>
      <c r="C602" t="s">
        <v>322</v>
      </c>
      <c r="D602" t="s">
        <v>1506</v>
      </c>
      <c r="E602" t="s">
        <v>78</v>
      </c>
      <c r="F602" s="148">
        <v>36145</v>
      </c>
      <c r="G602" t="s">
        <v>27</v>
      </c>
      <c r="H602" t="s">
        <v>24</v>
      </c>
      <c r="I602" t="s">
        <v>682</v>
      </c>
      <c r="J602" t="s">
        <v>25</v>
      </c>
      <c r="K602">
        <v>2017</v>
      </c>
      <c r="L602" t="s">
        <v>39</v>
      </c>
      <c r="M602" t="s">
        <v>39</v>
      </c>
      <c r="N602" s="230"/>
      <c r="AG602" t="s">
        <v>1700</v>
      </c>
      <c r="AI602">
        <v>994352728</v>
      </c>
      <c r="AK602" t="s">
        <v>719</v>
      </c>
      <c r="AL602" s="230"/>
      <c r="AM602" s="230"/>
      <c r="AN602" s="230"/>
      <c r="AW602">
        <v>3250113165</v>
      </c>
    </row>
    <row r="603" spans="1:49" customFormat="1" ht="15" x14ac:dyDescent="0.25">
      <c r="A603">
        <v>428084</v>
      </c>
      <c r="B603" t="s">
        <v>1507</v>
      </c>
      <c r="C603" t="s">
        <v>1508</v>
      </c>
      <c r="D603" t="s">
        <v>363</v>
      </c>
      <c r="E603" t="s">
        <v>78</v>
      </c>
      <c r="F603" s="148">
        <v>37048</v>
      </c>
      <c r="G603" t="s">
        <v>27</v>
      </c>
      <c r="H603" t="s">
        <v>24</v>
      </c>
      <c r="I603" t="s">
        <v>682</v>
      </c>
      <c r="J603" t="s">
        <v>23</v>
      </c>
      <c r="K603">
        <v>2020</v>
      </c>
      <c r="L603" t="s">
        <v>27</v>
      </c>
      <c r="M603" t="s">
        <v>56</v>
      </c>
      <c r="N603" s="230"/>
      <c r="AG603" t="s">
        <v>1700</v>
      </c>
      <c r="AI603">
        <v>935354317</v>
      </c>
      <c r="AK603" t="s">
        <v>1800</v>
      </c>
      <c r="AL603" s="230"/>
      <c r="AM603" s="230"/>
      <c r="AN603" s="230"/>
      <c r="AW603">
        <v>6100039952</v>
      </c>
    </row>
    <row r="604" spans="1:49" customFormat="1" ht="15" x14ac:dyDescent="0.25">
      <c r="A604">
        <v>428093</v>
      </c>
      <c r="B604" t="s">
        <v>1509</v>
      </c>
      <c r="C604" t="s">
        <v>284</v>
      </c>
      <c r="D604" t="s">
        <v>257</v>
      </c>
      <c r="E604" t="s">
        <v>78</v>
      </c>
      <c r="F604" s="148">
        <v>36162</v>
      </c>
      <c r="G604" t="s">
        <v>1510</v>
      </c>
      <c r="H604" t="s">
        <v>630</v>
      </c>
      <c r="I604" t="s">
        <v>682</v>
      </c>
      <c r="J604" t="s">
        <v>23</v>
      </c>
      <c r="K604">
        <v>2016</v>
      </c>
      <c r="L604" t="s">
        <v>27</v>
      </c>
      <c r="M604" t="s">
        <v>624</v>
      </c>
      <c r="N604" s="230"/>
      <c r="AG604" t="s">
        <v>1700</v>
      </c>
      <c r="AI604">
        <v>988337711</v>
      </c>
      <c r="AK604" t="s">
        <v>27</v>
      </c>
      <c r="AL604" s="230"/>
      <c r="AM604" s="230"/>
      <c r="AN604" s="230"/>
      <c r="AP604" t="s">
        <v>639</v>
      </c>
    </row>
    <row r="605" spans="1:49" customFormat="1" ht="15" x14ac:dyDescent="0.25">
      <c r="A605">
        <v>428095</v>
      </c>
      <c r="B605" t="s">
        <v>1511</v>
      </c>
      <c r="C605" t="s">
        <v>266</v>
      </c>
      <c r="D605" t="s">
        <v>515</v>
      </c>
      <c r="E605" t="s">
        <v>78</v>
      </c>
      <c r="F605" s="148">
        <v>36982</v>
      </c>
      <c r="G605" t="s">
        <v>625</v>
      </c>
      <c r="H605" t="s">
        <v>24</v>
      </c>
      <c r="I605" t="s">
        <v>157</v>
      </c>
      <c r="J605" t="s">
        <v>25</v>
      </c>
      <c r="K605">
        <v>2019</v>
      </c>
      <c r="L605" t="s">
        <v>27</v>
      </c>
      <c r="M605" t="s">
        <v>39</v>
      </c>
      <c r="N605" s="230"/>
      <c r="AG605" t="s">
        <v>1700</v>
      </c>
      <c r="AI605">
        <v>991363881</v>
      </c>
      <c r="AK605" t="s">
        <v>27</v>
      </c>
      <c r="AL605" s="230"/>
      <c r="AM605" s="230"/>
      <c r="AN605" s="230"/>
      <c r="AW605">
        <v>3340007175</v>
      </c>
    </row>
    <row r="606" spans="1:49" customFormat="1" ht="15" x14ac:dyDescent="0.25">
      <c r="A606">
        <v>428096</v>
      </c>
      <c r="B606" t="s">
        <v>1512</v>
      </c>
      <c r="C606" t="s">
        <v>243</v>
      </c>
      <c r="D606" t="s">
        <v>344</v>
      </c>
      <c r="E606" t="s">
        <v>78</v>
      </c>
      <c r="F606" s="148">
        <v>38412</v>
      </c>
      <c r="G606" t="s">
        <v>27</v>
      </c>
      <c r="H606" t="s">
        <v>630</v>
      </c>
      <c r="I606" t="s">
        <v>682</v>
      </c>
      <c r="J606" t="s">
        <v>23</v>
      </c>
      <c r="K606">
        <v>2022</v>
      </c>
      <c r="L606" t="s">
        <v>27</v>
      </c>
      <c r="M606" t="s">
        <v>624</v>
      </c>
      <c r="N606" s="230"/>
      <c r="AG606" t="s">
        <v>1700</v>
      </c>
      <c r="AI606">
        <v>937460967</v>
      </c>
      <c r="AL606" s="230"/>
      <c r="AM606" s="230"/>
      <c r="AN606" s="230"/>
    </row>
    <row r="607" spans="1:49" customFormat="1" ht="15" x14ac:dyDescent="0.25">
      <c r="A607">
        <v>428097</v>
      </c>
      <c r="B607" t="s">
        <v>1513</v>
      </c>
      <c r="C607" t="s">
        <v>258</v>
      </c>
      <c r="D607" t="s">
        <v>434</v>
      </c>
      <c r="E607" t="s">
        <v>78</v>
      </c>
      <c r="F607" s="148">
        <v>0</v>
      </c>
      <c r="G607" t="s">
        <v>293</v>
      </c>
      <c r="H607" t="s">
        <v>24</v>
      </c>
      <c r="I607" t="s">
        <v>157</v>
      </c>
      <c r="J607" t="s">
        <v>23</v>
      </c>
      <c r="K607">
        <v>2013</v>
      </c>
      <c r="L607" t="s">
        <v>39</v>
      </c>
      <c r="M607" t="s">
        <v>39</v>
      </c>
      <c r="N607" s="230"/>
      <c r="AG607" t="s">
        <v>1700</v>
      </c>
      <c r="AI607">
        <v>948812052</v>
      </c>
      <c r="AL607" s="230"/>
      <c r="AM607" s="230"/>
      <c r="AN607" s="230"/>
      <c r="AW607">
        <v>3080041619</v>
      </c>
    </row>
    <row r="608" spans="1:49" customFormat="1" ht="15" x14ac:dyDescent="0.25">
      <c r="A608">
        <v>428098</v>
      </c>
      <c r="B608" t="s">
        <v>1514</v>
      </c>
      <c r="C608" t="s">
        <v>1515</v>
      </c>
      <c r="D608" t="s">
        <v>1516</v>
      </c>
      <c r="E608" t="s">
        <v>77</v>
      </c>
      <c r="F608" s="148">
        <v>36569</v>
      </c>
      <c r="G608" t="s">
        <v>265</v>
      </c>
      <c r="H608" t="s">
        <v>630</v>
      </c>
      <c r="I608" t="s">
        <v>682</v>
      </c>
      <c r="J608" t="s">
        <v>25</v>
      </c>
      <c r="K608">
        <v>2021</v>
      </c>
      <c r="L608" t="s">
        <v>39</v>
      </c>
      <c r="M608" t="s">
        <v>624</v>
      </c>
      <c r="N608" s="230"/>
      <c r="AG608" t="s">
        <v>1700</v>
      </c>
      <c r="AI608">
        <v>932439809</v>
      </c>
      <c r="AL608" s="230"/>
      <c r="AM608" s="230"/>
      <c r="AN608" s="230"/>
      <c r="AP608" t="s">
        <v>639</v>
      </c>
    </row>
    <row r="609" spans="1:49" customFormat="1" ht="15" x14ac:dyDescent="0.25">
      <c r="A609">
        <v>428099</v>
      </c>
      <c r="B609" t="s">
        <v>1517</v>
      </c>
      <c r="C609" t="s">
        <v>1518</v>
      </c>
      <c r="D609" t="s">
        <v>294</v>
      </c>
      <c r="E609" t="s">
        <v>78</v>
      </c>
      <c r="F609" s="148">
        <v>36996</v>
      </c>
      <c r="G609" t="s">
        <v>74</v>
      </c>
      <c r="H609" t="s">
        <v>24</v>
      </c>
      <c r="I609" t="s">
        <v>157</v>
      </c>
      <c r="J609" t="s">
        <v>25</v>
      </c>
      <c r="K609">
        <v>2020</v>
      </c>
      <c r="L609" t="s">
        <v>74</v>
      </c>
      <c r="N609" s="230"/>
      <c r="AG609" t="s">
        <v>1700</v>
      </c>
      <c r="AL609" s="230"/>
      <c r="AM609" s="230"/>
      <c r="AN609" s="230"/>
      <c r="AW609">
        <v>13010073790</v>
      </c>
    </row>
    <row r="610" spans="1:49" customFormat="1" ht="15" x14ac:dyDescent="0.25">
      <c r="A610">
        <v>428102</v>
      </c>
      <c r="B610" t="s">
        <v>1519</v>
      </c>
      <c r="C610" t="s">
        <v>553</v>
      </c>
      <c r="D610" t="s">
        <v>587</v>
      </c>
      <c r="E610" t="s">
        <v>78</v>
      </c>
      <c r="F610" s="148">
        <v>35612</v>
      </c>
      <c r="G610" t="s">
        <v>27</v>
      </c>
      <c r="H610" t="s">
        <v>37</v>
      </c>
      <c r="I610" t="s">
        <v>157</v>
      </c>
      <c r="J610" t="s">
        <v>23</v>
      </c>
      <c r="K610">
        <v>2015</v>
      </c>
      <c r="L610" t="s">
        <v>27</v>
      </c>
      <c r="M610" t="s">
        <v>624</v>
      </c>
      <c r="N610" s="230"/>
      <c r="AG610" t="s">
        <v>1700</v>
      </c>
      <c r="AI610">
        <v>960612125</v>
      </c>
      <c r="AL610" s="230"/>
      <c r="AM610" s="230"/>
      <c r="AN610" s="230"/>
    </row>
    <row r="611" spans="1:49" customFormat="1" ht="15" x14ac:dyDescent="0.25">
      <c r="A611">
        <v>428103</v>
      </c>
      <c r="B611" t="s">
        <v>1520</v>
      </c>
      <c r="C611" t="s">
        <v>255</v>
      </c>
      <c r="D611" t="s">
        <v>355</v>
      </c>
      <c r="E611" t="s">
        <v>77</v>
      </c>
      <c r="F611" s="148">
        <v>29023</v>
      </c>
      <c r="G611" t="s">
        <v>72</v>
      </c>
      <c r="H611" t="s">
        <v>24</v>
      </c>
      <c r="I611" t="s">
        <v>157</v>
      </c>
      <c r="J611" t="s">
        <v>23</v>
      </c>
      <c r="K611">
        <v>1998</v>
      </c>
      <c r="L611" t="s">
        <v>72</v>
      </c>
      <c r="N611" s="230"/>
      <c r="AL611" s="230"/>
      <c r="AM611" s="230"/>
      <c r="AN611" s="230"/>
    </row>
    <row r="612" spans="1:49" customFormat="1" ht="15" x14ac:dyDescent="0.25">
      <c r="A612">
        <v>428104</v>
      </c>
      <c r="B612" t="s">
        <v>1521</v>
      </c>
      <c r="C612" t="s">
        <v>255</v>
      </c>
      <c r="D612" t="s">
        <v>368</v>
      </c>
      <c r="E612" t="s">
        <v>77</v>
      </c>
      <c r="F612" s="148">
        <v>36998</v>
      </c>
      <c r="G612" t="s">
        <v>27</v>
      </c>
      <c r="H612" t="s">
        <v>24</v>
      </c>
      <c r="I612" t="s">
        <v>157</v>
      </c>
      <c r="J612" t="s">
        <v>23</v>
      </c>
      <c r="K612">
        <v>2020</v>
      </c>
      <c r="L612" t="s">
        <v>27</v>
      </c>
      <c r="M612" t="s">
        <v>27</v>
      </c>
      <c r="N612" s="230"/>
      <c r="AI612">
        <v>993214732</v>
      </c>
      <c r="AL612" s="230"/>
      <c r="AM612" s="230"/>
      <c r="AN612" s="230"/>
      <c r="AP612" t="s">
        <v>639</v>
      </c>
      <c r="AW612">
        <v>1020278938</v>
      </c>
    </row>
    <row r="613" spans="1:49" customFormat="1" ht="15" x14ac:dyDescent="0.25">
      <c r="A613">
        <v>428107</v>
      </c>
      <c r="B613" t="s">
        <v>1522</v>
      </c>
      <c r="C613" t="s">
        <v>255</v>
      </c>
      <c r="D613" t="s">
        <v>1272</v>
      </c>
      <c r="E613" t="s">
        <v>77</v>
      </c>
      <c r="F613" s="148">
        <v>37270</v>
      </c>
      <c r="G613" t="s">
        <v>422</v>
      </c>
      <c r="H613" t="s">
        <v>24</v>
      </c>
      <c r="I613" t="s">
        <v>157</v>
      </c>
      <c r="J613" t="s">
        <v>25</v>
      </c>
      <c r="K613">
        <v>2019</v>
      </c>
      <c r="L613" t="s">
        <v>39</v>
      </c>
      <c r="M613" t="s">
        <v>56</v>
      </c>
      <c r="N613" s="230"/>
      <c r="AG613" t="s">
        <v>1801</v>
      </c>
      <c r="AI613">
        <v>938883543</v>
      </c>
      <c r="AK613" t="s">
        <v>1802</v>
      </c>
      <c r="AL613" s="230"/>
      <c r="AM613" s="230"/>
      <c r="AN613" s="230"/>
      <c r="AP613" t="s">
        <v>639</v>
      </c>
      <c r="AW613">
        <v>6190000983</v>
      </c>
    </row>
    <row r="614" spans="1:49" customFormat="1" ht="15" x14ac:dyDescent="0.25">
      <c r="A614">
        <v>428109</v>
      </c>
      <c r="B614" t="s">
        <v>1523</v>
      </c>
      <c r="C614" t="s">
        <v>804</v>
      </c>
      <c r="D614" t="s">
        <v>395</v>
      </c>
      <c r="E614" t="s">
        <v>78</v>
      </c>
      <c r="F614" s="148">
        <v>32874</v>
      </c>
      <c r="G614" t="s">
        <v>70</v>
      </c>
      <c r="H614" t="s">
        <v>629</v>
      </c>
      <c r="I614" t="s">
        <v>157</v>
      </c>
      <c r="J614" t="s">
        <v>23</v>
      </c>
      <c r="K614">
        <v>2008</v>
      </c>
      <c r="L614" t="s">
        <v>70</v>
      </c>
      <c r="M614" t="s">
        <v>624</v>
      </c>
      <c r="N614" s="230"/>
      <c r="AG614" t="s">
        <v>1700</v>
      </c>
      <c r="AI614">
        <v>994345700</v>
      </c>
      <c r="AK614" t="s">
        <v>27</v>
      </c>
      <c r="AL614" s="230"/>
      <c r="AM614" s="230"/>
      <c r="AN614" s="230"/>
      <c r="AP614" t="s">
        <v>639</v>
      </c>
      <c r="AW614">
        <v>11010063249</v>
      </c>
    </row>
    <row r="615" spans="1:49" customFormat="1" ht="15" x14ac:dyDescent="0.25">
      <c r="A615">
        <v>428111</v>
      </c>
      <c r="B615" t="s">
        <v>1524</v>
      </c>
      <c r="C615" t="s">
        <v>255</v>
      </c>
      <c r="D615" t="s">
        <v>1525</v>
      </c>
      <c r="E615" t="s">
        <v>78</v>
      </c>
      <c r="F615" s="148">
        <v>38256</v>
      </c>
      <c r="G615" t="s">
        <v>27</v>
      </c>
      <c r="H615" t="s">
        <v>24</v>
      </c>
      <c r="I615" t="s">
        <v>682</v>
      </c>
      <c r="J615" t="s">
        <v>23</v>
      </c>
      <c r="L615" t="s">
        <v>27</v>
      </c>
      <c r="N615" s="230"/>
      <c r="AG615" t="s">
        <v>1700</v>
      </c>
      <c r="AI615">
        <v>994694083</v>
      </c>
      <c r="AK615" t="s">
        <v>1372</v>
      </c>
      <c r="AL615" s="230"/>
      <c r="AM615" s="230"/>
      <c r="AN615" s="230"/>
      <c r="AW615">
        <v>10010155918</v>
      </c>
    </row>
    <row r="616" spans="1:49" customFormat="1" ht="15" x14ac:dyDescent="0.25">
      <c r="A616">
        <v>428126</v>
      </c>
      <c r="B616" t="s">
        <v>1526</v>
      </c>
      <c r="C616" t="s">
        <v>605</v>
      </c>
      <c r="D616" t="s">
        <v>384</v>
      </c>
      <c r="E616" t="s">
        <v>78</v>
      </c>
      <c r="F616" s="148">
        <v>32893</v>
      </c>
      <c r="G616" t="s">
        <v>1527</v>
      </c>
      <c r="H616" t="s">
        <v>24</v>
      </c>
      <c r="I616" t="s">
        <v>157</v>
      </c>
      <c r="J616" t="s">
        <v>23</v>
      </c>
      <c r="K616">
        <v>2008</v>
      </c>
      <c r="L616" t="s">
        <v>72</v>
      </c>
      <c r="N616" s="230"/>
      <c r="AG616" t="s">
        <v>1700</v>
      </c>
      <c r="AL616" s="230"/>
      <c r="AM616" s="230"/>
      <c r="AN616" s="230"/>
    </row>
    <row r="617" spans="1:49" customFormat="1" ht="15" x14ac:dyDescent="0.25">
      <c r="A617">
        <v>428128</v>
      </c>
      <c r="B617" t="s">
        <v>1374</v>
      </c>
      <c r="C617" t="s">
        <v>243</v>
      </c>
      <c r="D617" t="s">
        <v>1347</v>
      </c>
      <c r="E617" t="s">
        <v>78</v>
      </c>
      <c r="F617" s="148">
        <v>33106</v>
      </c>
      <c r="G617" t="s">
        <v>689</v>
      </c>
      <c r="H617" t="s">
        <v>630</v>
      </c>
      <c r="I617" t="s">
        <v>682</v>
      </c>
      <c r="J617" t="s">
        <v>23</v>
      </c>
      <c r="K617">
        <v>2008</v>
      </c>
      <c r="L617" t="s">
        <v>39</v>
      </c>
      <c r="M617" t="s">
        <v>624</v>
      </c>
      <c r="N617" s="230"/>
      <c r="AG617" t="s">
        <v>1700</v>
      </c>
      <c r="AI617">
        <v>937384580</v>
      </c>
      <c r="AL617" s="230"/>
      <c r="AM617" s="230"/>
      <c r="AN617" s="230"/>
    </row>
    <row r="618" spans="1:49" customFormat="1" ht="15" x14ac:dyDescent="0.25">
      <c r="A618">
        <v>428135</v>
      </c>
      <c r="B618" t="s">
        <v>1528</v>
      </c>
      <c r="C618" t="s">
        <v>1152</v>
      </c>
      <c r="D618" t="s">
        <v>286</v>
      </c>
      <c r="E618" t="s">
        <v>78</v>
      </c>
      <c r="F618" s="148">
        <v>37636</v>
      </c>
      <c r="G618" t="s">
        <v>27</v>
      </c>
      <c r="H618" t="s">
        <v>24</v>
      </c>
      <c r="I618" t="s">
        <v>157</v>
      </c>
      <c r="J618" t="s">
        <v>25</v>
      </c>
      <c r="K618">
        <v>2021</v>
      </c>
      <c r="L618" t="s">
        <v>27</v>
      </c>
      <c r="M618" t="s">
        <v>27</v>
      </c>
      <c r="N618" s="230"/>
      <c r="AG618" t="s">
        <v>1700</v>
      </c>
      <c r="AI618">
        <v>994716006</v>
      </c>
      <c r="AL618" s="230"/>
      <c r="AM618" s="230"/>
      <c r="AN618" s="230"/>
      <c r="AW618">
        <v>1040332678</v>
      </c>
    </row>
    <row r="619" spans="1:49" customFormat="1" ht="15" x14ac:dyDescent="0.25">
      <c r="A619">
        <v>428137</v>
      </c>
      <c r="B619" t="s">
        <v>1529</v>
      </c>
      <c r="C619" t="s">
        <v>534</v>
      </c>
      <c r="D619" t="s">
        <v>251</v>
      </c>
      <c r="E619" t="s">
        <v>78</v>
      </c>
      <c r="F619" s="148">
        <v>0</v>
      </c>
      <c r="G619" t="s">
        <v>27</v>
      </c>
      <c r="H619" t="s">
        <v>630</v>
      </c>
      <c r="I619" t="s">
        <v>157</v>
      </c>
      <c r="J619" t="s">
        <v>23</v>
      </c>
      <c r="K619">
        <v>2013</v>
      </c>
      <c r="L619" t="s">
        <v>39</v>
      </c>
      <c r="M619" t="s">
        <v>624</v>
      </c>
      <c r="N619" s="230"/>
      <c r="AG619" t="s">
        <v>1700</v>
      </c>
      <c r="AL619" s="230"/>
      <c r="AM619" s="230"/>
      <c r="AN619" s="230"/>
    </row>
    <row r="620" spans="1:49" customFormat="1" ht="15" x14ac:dyDescent="0.25">
      <c r="A620">
        <v>428140</v>
      </c>
      <c r="B620" t="s">
        <v>1530</v>
      </c>
      <c r="C620" t="s">
        <v>352</v>
      </c>
      <c r="D620" t="s">
        <v>334</v>
      </c>
      <c r="E620" t="s">
        <v>77</v>
      </c>
      <c r="F620" s="148">
        <v>37727</v>
      </c>
      <c r="G620" t="s">
        <v>27</v>
      </c>
      <c r="H620" t="s">
        <v>631</v>
      </c>
      <c r="I620" t="s">
        <v>157</v>
      </c>
      <c r="J620" t="s">
        <v>23</v>
      </c>
      <c r="K620">
        <v>2021</v>
      </c>
      <c r="L620" t="s">
        <v>39</v>
      </c>
      <c r="M620" t="s">
        <v>624</v>
      </c>
      <c r="N620" s="230"/>
      <c r="AG620" t="s">
        <v>1700</v>
      </c>
      <c r="AI620">
        <v>991519422</v>
      </c>
      <c r="AK620" t="s">
        <v>27</v>
      </c>
      <c r="AL620" s="230"/>
      <c r="AM620" s="230"/>
      <c r="AN620" s="230"/>
      <c r="AP620" t="s">
        <v>639</v>
      </c>
    </row>
    <row r="621" spans="1:49" customFormat="1" ht="15" x14ac:dyDescent="0.25">
      <c r="A621">
        <v>428146</v>
      </c>
      <c r="B621" t="s">
        <v>1531</v>
      </c>
      <c r="C621" t="s">
        <v>534</v>
      </c>
      <c r="D621" t="s">
        <v>1532</v>
      </c>
      <c r="E621" t="s">
        <v>78</v>
      </c>
      <c r="F621" s="148">
        <v>29571</v>
      </c>
      <c r="G621" t="s">
        <v>27</v>
      </c>
      <c r="H621" t="s">
        <v>24</v>
      </c>
      <c r="I621" t="s">
        <v>682</v>
      </c>
      <c r="J621" t="s">
        <v>25</v>
      </c>
      <c r="K621">
        <v>1999</v>
      </c>
      <c r="L621" t="s">
        <v>27</v>
      </c>
      <c r="M621" t="s">
        <v>67</v>
      </c>
      <c r="N621" s="230"/>
      <c r="AG621" t="s">
        <v>1700</v>
      </c>
      <c r="AI621">
        <v>952403815</v>
      </c>
      <c r="AL621" s="230"/>
      <c r="AM621" s="230"/>
      <c r="AN621" s="230"/>
      <c r="AW621">
        <v>9010031172</v>
      </c>
    </row>
    <row r="622" spans="1:49" customFormat="1" ht="15" x14ac:dyDescent="0.25">
      <c r="A622">
        <v>428157</v>
      </c>
      <c r="B622" t="s">
        <v>1533</v>
      </c>
      <c r="C622" t="s">
        <v>1534</v>
      </c>
      <c r="D622" t="s">
        <v>877</v>
      </c>
      <c r="E622" t="s">
        <v>78</v>
      </c>
      <c r="F622" s="148">
        <v>35431</v>
      </c>
      <c r="G622" t="s">
        <v>27</v>
      </c>
      <c r="H622" t="s">
        <v>630</v>
      </c>
      <c r="I622" t="s">
        <v>157</v>
      </c>
      <c r="J622" t="s">
        <v>23</v>
      </c>
      <c r="K622">
        <v>2014</v>
      </c>
      <c r="L622" t="s">
        <v>27</v>
      </c>
      <c r="M622" t="s">
        <v>624</v>
      </c>
      <c r="N622" s="230"/>
      <c r="AG622" t="s">
        <v>1700</v>
      </c>
      <c r="AI622">
        <v>950008180</v>
      </c>
      <c r="AK622" t="s">
        <v>1803</v>
      </c>
      <c r="AL622" s="230"/>
      <c r="AM622" s="230"/>
      <c r="AN622" s="230"/>
    </row>
    <row r="623" spans="1:49" customFormat="1" ht="15" x14ac:dyDescent="0.25">
      <c r="A623">
        <v>428168</v>
      </c>
      <c r="B623" t="s">
        <v>1535</v>
      </c>
      <c r="C623" t="s">
        <v>255</v>
      </c>
      <c r="D623" t="s">
        <v>501</v>
      </c>
      <c r="E623" t="s">
        <v>78</v>
      </c>
      <c r="F623" s="148">
        <v>34704</v>
      </c>
      <c r="G623" t="s">
        <v>72</v>
      </c>
      <c r="H623" t="s">
        <v>24</v>
      </c>
      <c r="I623" t="s">
        <v>157</v>
      </c>
      <c r="J623" t="s">
        <v>23</v>
      </c>
      <c r="K623">
        <v>2012</v>
      </c>
      <c r="L623" t="s">
        <v>72</v>
      </c>
      <c r="N623" s="230"/>
      <c r="AG623" t="s">
        <v>1700</v>
      </c>
      <c r="AI623">
        <v>997270401</v>
      </c>
      <c r="AK623" t="s">
        <v>1804</v>
      </c>
      <c r="AL623" s="230"/>
      <c r="AM623" s="230"/>
      <c r="AN623" s="230"/>
      <c r="AW623">
        <v>12110033278</v>
      </c>
    </row>
    <row r="624" spans="1:49" customFormat="1" ht="15" x14ac:dyDescent="0.25">
      <c r="A624">
        <v>428170</v>
      </c>
      <c r="B624" t="s">
        <v>1536</v>
      </c>
      <c r="C624" t="s">
        <v>269</v>
      </c>
      <c r="D624" t="s">
        <v>1537</v>
      </c>
      <c r="E624" t="s">
        <v>78</v>
      </c>
      <c r="F624" s="148">
        <v>0</v>
      </c>
      <c r="G624" t="s">
        <v>1538</v>
      </c>
      <c r="H624" t="s">
        <v>24</v>
      </c>
      <c r="I624" t="s">
        <v>682</v>
      </c>
      <c r="J624" t="s">
        <v>23</v>
      </c>
      <c r="K624">
        <v>2018</v>
      </c>
      <c r="L624" t="s">
        <v>27</v>
      </c>
      <c r="M624" t="s">
        <v>64</v>
      </c>
      <c r="N624" s="230"/>
      <c r="AG624" t="s">
        <v>1700</v>
      </c>
      <c r="AI624">
        <v>981733923</v>
      </c>
      <c r="AK624" t="s">
        <v>27</v>
      </c>
      <c r="AL624" s="230"/>
      <c r="AM624" s="230"/>
      <c r="AN624" s="230"/>
      <c r="AW624">
        <v>8130080198</v>
      </c>
    </row>
    <row r="625" spans="1:49" customFormat="1" ht="15" x14ac:dyDescent="0.25">
      <c r="A625">
        <v>428171</v>
      </c>
      <c r="B625" t="s">
        <v>1539</v>
      </c>
      <c r="C625" t="s">
        <v>299</v>
      </c>
      <c r="D625" t="s">
        <v>1540</v>
      </c>
      <c r="E625" t="s">
        <v>78</v>
      </c>
      <c r="F625" s="148">
        <v>38354</v>
      </c>
      <c r="G625" t="s">
        <v>1541</v>
      </c>
      <c r="H625" t="s">
        <v>24</v>
      </c>
      <c r="I625" t="s">
        <v>157</v>
      </c>
      <c r="J625" t="s">
        <v>23</v>
      </c>
      <c r="K625">
        <v>2022</v>
      </c>
      <c r="L625" t="s">
        <v>39</v>
      </c>
      <c r="M625" t="s">
        <v>39</v>
      </c>
      <c r="N625" s="230"/>
      <c r="AG625" t="s">
        <v>1700</v>
      </c>
      <c r="AI625">
        <v>938351936</v>
      </c>
      <c r="AL625" s="230"/>
      <c r="AM625" s="230"/>
      <c r="AN625" s="230"/>
      <c r="AW625">
        <v>3090033815</v>
      </c>
    </row>
    <row r="626" spans="1:49" customFormat="1" ht="15" x14ac:dyDescent="0.25">
      <c r="A626">
        <v>428172</v>
      </c>
      <c r="B626" t="s">
        <v>1542</v>
      </c>
      <c r="C626" t="s">
        <v>603</v>
      </c>
      <c r="D626" t="s">
        <v>551</v>
      </c>
      <c r="E626" t="s">
        <v>78</v>
      </c>
      <c r="F626" s="148">
        <v>35796</v>
      </c>
      <c r="G626" t="s">
        <v>27</v>
      </c>
      <c r="H626" t="s">
        <v>24</v>
      </c>
      <c r="I626" t="s">
        <v>157</v>
      </c>
      <c r="J626" t="s">
        <v>25</v>
      </c>
      <c r="L626" t="s">
        <v>74</v>
      </c>
      <c r="N626" s="230"/>
      <c r="AG626" t="s">
        <v>1700</v>
      </c>
      <c r="AL626" s="230"/>
      <c r="AM626" s="230"/>
      <c r="AN626" s="230"/>
      <c r="AP626" t="s">
        <v>639</v>
      </c>
      <c r="AW626">
        <v>13100024896</v>
      </c>
    </row>
    <row r="627" spans="1:49" customFormat="1" ht="15" x14ac:dyDescent="0.25">
      <c r="A627">
        <v>428176</v>
      </c>
      <c r="B627" t="s">
        <v>1543</v>
      </c>
      <c r="C627" t="s">
        <v>255</v>
      </c>
      <c r="D627" t="s">
        <v>435</v>
      </c>
      <c r="E627" t="s">
        <v>78</v>
      </c>
      <c r="F627" s="148">
        <v>0</v>
      </c>
      <c r="G627" t="s">
        <v>27</v>
      </c>
      <c r="H627" t="s">
        <v>630</v>
      </c>
      <c r="I627" t="s">
        <v>682</v>
      </c>
      <c r="J627" t="s">
        <v>23</v>
      </c>
      <c r="K627">
        <v>2022</v>
      </c>
      <c r="L627" t="s">
        <v>27</v>
      </c>
      <c r="M627" t="s">
        <v>624</v>
      </c>
      <c r="N627" s="230"/>
      <c r="AG627" t="s">
        <v>1700</v>
      </c>
      <c r="AL627" s="230"/>
      <c r="AM627" s="230"/>
      <c r="AN627" s="230"/>
      <c r="AP627" t="s">
        <v>639</v>
      </c>
    </row>
    <row r="628" spans="1:49" customFormat="1" ht="15" x14ac:dyDescent="0.25">
      <c r="A628">
        <v>428179</v>
      </c>
      <c r="B628" t="s">
        <v>1544</v>
      </c>
      <c r="C628" t="s">
        <v>715</v>
      </c>
      <c r="D628" t="s">
        <v>1545</v>
      </c>
      <c r="E628" t="s">
        <v>77</v>
      </c>
      <c r="F628" s="148">
        <v>0</v>
      </c>
      <c r="G628" t="s">
        <v>76</v>
      </c>
      <c r="H628" t="s">
        <v>644</v>
      </c>
      <c r="I628" t="s">
        <v>682</v>
      </c>
      <c r="J628" t="s">
        <v>23</v>
      </c>
      <c r="K628">
        <v>2016</v>
      </c>
      <c r="L628" t="s">
        <v>76</v>
      </c>
      <c r="M628" t="s">
        <v>624</v>
      </c>
      <c r="N628" s="230"/>
      <c r="AG628" t="s">
        <v>1700</v>
      </c>
      <c r="AL628" s="230"/>
      <c r="AM628" s="230"/>
      <c r="AN628" s="230"/>
      <c r="AP628" t="s">
        <v>639</v>
      </c>
    </row>
    <row r="629" spans="1:49" customFormat="1" ht="15" x14ac:dyDescent="0.25">
      <c r="A629">
        <v>428185</v>
      </c>
      <c r="B629" t="s">
        <v>1546</v>
      </c>
      <c r="C629" t="s">
        <v>255</v>
      </c>
      <c r="D629" t="s">
        <v>396</v>
      </c>
      <c r="E629" t="s">
        <v>77</v>
      </c>
      <c r="F629" s="148">
        <v>37017</v>
      </c>
      <c r="G629" t="s">
        <v>27</v>
      </c>
      <c r="H629" t="s">
        <v>644</v>
      </c>
      <c r="I629" t="s">
        <v>157</v>
      </c>
      <c r="J629" t="s">
        <v>25</v>
      </c>
      <c r="K629">
        <v>2020</v>
      </c>
      <c r="L629" t="s">
        <v>27</v>
      </c>
      <c r="M629" t="s">
        <v>624</v>
      </c>
      <c r="N629" s="230"/>
      <c r="AG629" t="s">
        <v>1700</v>
      </c>
      <c r="AI629">
        <v>991097521</v>
      </c>
      <c r="AL629" s="230"/>
      <c r="AM629" s="230"/>
      <c r="AN629" s="230"/>
    </row>
    <row r="630" spans="1:49" customFormat="1" ht="15" x14ac:dyDescent="0.25">
      <c r="A630">
        <v>428188</v>
      </c>
      <c r="B630" t="s">
        <v>1547</v>
      </c>
      <c r="C630" t="s">
        <v>328</v>
      </c>
      <c r="D630" t="s">
        <v>306</v>
      </c>
      <c r="E630" t="s">
        <v>77</v>
      </c>
      <c r="F630" s="148">
        <v>32874</v>
      </c>
      <c r="G630" t="s">
        <v>1282</v>
      </c>
      <c r="H630" t="s">
        <v>645</v>
      </c>
      <c r="I630" t="s">
        <v>157</v>
      </c>
      <c r="J630" t="s">
        <v>23</v>
      </c>
      <c r="K630">
        <v>2008</v>
      </c>
      <c r="L630" t="s">
        <v>70</v>
      </c>
      <c r="M630" t="s">
        <v>624</v>
      </c>
      <c r="N630" s="230"/>
      <c r="AG630" t="s">
        <v>1700</v>
      </c>
      <c r="AI630">
        <v>933168108</v>
      </c>
      <c r="AL630" s="230"/>
      <c r="AM630" s="230"/>
      <c r="AN630" s="230"/>
    </row>
    <row r="631" spans="1:49" customFormat="1" ht="15" x14ac:dyDescent="0.25">
      <c r="A631">
        <v>428191</v>
      </c>
      <c r="B631" t="s">
        <v>1548</v>
      </c>
      <c r="C631" t="s">
        <v>1549</v>
      </c>
      <c r="D631" t="s">
        <v>295</v>
      </c>
      <c r="E631" t="s">
        <v>78</v>
      </c>
      <c r="F631" s="148">
        <v>36533</v>
      </c>
      <c r="G631" t="s">
        <v>27</v>
      </c>
      <c r="H631" t="s">
        <v>24</v>
      </c>
      <c r="I631" t="s">
        <v>157</v>
      </c>
      <c r="J631" t="s">
        <v>25</v>
      </c>
      <c r="K631">
        <v>2017</v>
      </c>
      <c r="L631" t="s">
        <v>76</v>
      </c>
      <c r="M631" t="s">
        <v>27</v>
      </c>
      <c r="N631" s="230"/>
      <c r="AG631" t="s">
        <v>1700</v>
      </c>
      <c r="AL631" s="230"/>
      <c r="AM631" s="230"/>
      <c r="AN631" s="230"/>
      <c r="AW631">
        <v>1010182667</v>
      </c>
    </row>
    <row r="632" spans="1:49" customFormat="1" ht="15" x14ac:dyDescent="0.25">
      <c r="A632">
        <v>428194</v>
      </c>
      <c r="B632" t="s">
        <v>1550</v>
      </c>
      <c r="C632" t="s">
        <v>432</v>
      </c>
      <c r="D632" t="s">
        <v>1551</v>
      </c>
      <c r="E632" t="s">
        <v>78</v>
      </c>
      <c r="F632" s="148">
        <v>0</v>
      </c>
      <c r="G632" t="s">
        <v>565</v>
      </c>
      <c r="H632" t="s">
        <v>301</v>
      </c>
      <c r="I632" t="s">
        <v>157</v>
      </c>
      <c r="L632" t="s">
        <v>27</v>
      </c>
      <c r="M632" t="s">
        <v>624</v>
      </c>
      <c r="N632" s="230"/>
      <c r="AG632" t="s">
        <v>1700</v>
      </c>
      <c r="AI632">
        <v>994014585</v>
      </c>
      <c r="AL632" s="230"/>
      <c r="AM632" s="230"/>
      <c r="AN632" s="230"/>
      <c r="AP632" t="s">
        <v>639</v>
      </c>
    </row>
    <row r="633" spans="1:49" customFormat="1" ht="15" x14ac:dyDescent="0.25">
      <c r="A633">
        <v>428196</v>
      </c>
      <c r="B633" t="s">
        <v>1552</v>
      </c>
      <c r="C633" t="s">
        <v>329</v>
      </c>
      <c r="D633" t="s">
        <v>1231</v>
      </c>
      <c r="E633" t="s">
        <v>77</v>
      </c>
      <c r="F633" s="148">
        <v>31220</v>
      </c>
      <c r="G633" t="s">
        <v>27</v>
      </c>
      <c r="H633" t="s">
        <v>632</v>
      </c>
      <c r="I633" t="s">
        <v>157</v>
      </c>
      <c r="J633" t="s">
        <v>23</v>
      </c>
      <c r="K633">
        <v>2004</v>
      </c>
      <c r="L633" t="s">
        <v>27</v>
      </c>
      <c r="M633" t="s">
        <v>624</v>
      </c>
      <c r="N633" s="230"/>
      <c r="AG633" t="s">
        <v>1700</v>
      </c>
      <c r="AL633" s="230"/>
      <c r="AM633" s="230"/>
      <c r="AN633" s="230"/>
    </row>
    <row r="634" spans="1:49" customFormat="1" ht="15" x14ac:dyDescent="0.25">
      <c r="A634">
        <v>428197</v>
      </c>
      <c r="B634" t="s">
        <v>1553</v>
      </c>
      <c r="C634" t="s">
        <v>255</v>
      </c>
      <c r="D634" t="s">
        <v>300</v>
      </c>
      <c r="E634" t="s">
        <v>77</v>
      </c>
      <c r="F634" s="148">
        <v>31439</v>
      </c>
      <c r="G634" t="s">
        <v>793</v>
      </c>
      <c r="H634" t="s">
        <v>1554</v>
      </c>
      <c r="I634" t="s">
        <v>157</v>
      </c>
      <c r="L634" t="s">
        <v>27</v>
      </c>
      <c r="M634" t="s">
        <v>624</v>
      </c>
      <c r="N634" s="230"/>
      <c r="AG634" t="s">
        <v>1700</v>
      </c>
      <c r="AL634" s="230"/>
      <c r="AM634" s="230"/>
      <c r="AN634" s="230"/>
      <c r="AP634" t="s">
        <v>639</v>
      </c>
    </row>
    <row r="635" spans="1:49" customFormat="1" ht="15" x14ac:dyDescent="0.25">
      <c r="A635">
        <v>428204</v>
      </c>
      <c r="B635" t="s">
        <v>1555</v>
      </c>
      <c r="C635" t="s">
        <v>736</v>
      </c>
      <c r="D635" t="s">
        <v>709</v>
      </c>
      <c r="E635" t="s">
        <v>78</v>
      </c>
      <c r="F635" s="148">
        <v>38128</v>
      </c>
      <c r="G635" t="s">
        <v>1556</v>
      </c>
      <c r="H635" t="s">
        <v>24</v>
      </c>
      <c r="I635" t="s">
        <v>157</v>
      </c>
      <c r="J635" t="s">
        <v>23</v>
      </c>
      <c r="K635">
        <v>2022</v>
      </c>
      <c r="L635" t="s">
        <v>39</v>
      </c>
      <c r="M635" t="s">
        <v>39</v>
      </c>
      <c r="N635" s="230"/>
      <c r="AG635" t="s">
        <v>1700</v>
      </c>
      <c r="AI635">
        <v>945756306</v>
      </c>
      <c r="AK635" t="s">
        <v>27</v>
      </c>
      <c r="AL635" s="230"/>
      <c r="AM635" s="230"/>
      <c r="AN635" s="230"/>
      <c r="AP635" t="s">
        <v>639</v>
      </c>
      <c r="AW635">
        <v>3130027578</v>
      </c>
    </row>
    <row r="636" spans="1:49" customFormat="1" ht="15" x14ac:dyDescent="0.25">
      <c r="A636">
        <v>428211</v>
      </c>
      <c r="B636" t="s">
        <v>1557</v>
      </c>
      <c r="C636" t="s">
        <v>249</v>
      </c>
      <c r="D636" t="s">
        <v>349</v>
      </c>
      <c r="E636" t="s">
        <v>78</v>
      </c>
      <c r="F636" s="148">
        <v>37831</v>
      </c>
      <c r="G636" t="s">
        <v>1359</v>
      </c>
      <c r="H636" t="s">
        <v>643</v>
      </c>
      <c r="I636" t="s">
        <v>157</v>
      </c>
      <c r="J636" t="s">
        <v>23</v>
      </c>
      <c r="K636">
        <v>2021</v>
      </c>
      <c r="L636" t="s">
        <v>39</v>
      </c>
      <c r="M636" t="s">
        <v>624</v>
      </c>
      <c r="N636" s="230"/>
      <c r="AG636" t="s">
        <v>1700</v>
      </c>
      <c r="AI636">
        <v>996951332</v>
      </c>
      <c r="AK636" t="s">
        <v>323</v>
      </c>
      <c r="AL636" s="230"/>
      <c r="AM636" s="230"/>
      <c r="AN636" s="230"/>
      <c r="AP636" t="s">
        <v>639</v>
      </c>
    </row>
    <row r="637" spans="1:49" customFormat="1" ht="15" x14ac:dyDescent="0.25">
      <c r="A637">
        <v>428212</v>
      </c>
      <c r="B637" t="s">
        <v>1558</v>
      </c>
      <c r="C637" t="s">
        <v>1559</v>
      </c>
      <c r="D637" t="s">
        <v>1560</v>
      </c>
      <c r="E637" t="s">
        <v>77</v>
      </c>
      <c r="F637" s="148">
        <v>37411</v>
      </c>
      <c r="G637" t="s">
        <v>27</v>
      </c>
      <c r="H637" t="s">
        <v>631</v>
      </c>
      <c r="I637" t="s">
        <v>157</v>
      </c>
      <c r="J637" t="s">
        <v>23</v>
      </c>
      <c r="K637">
        <v>2020</v>
      </c>
      <c r="L637" t="s">
        <v>624</v>
      </c>
      <c r="M637" t="s">
        <v>624</v>
      </c>
      <c r="N637" s="230"/>
      <c r="AG637" t="s">
        <v>1700</v>
      </c>
      <c r="AL637" s="230"/>
      <c r="AM637" s="230"/>
      <c r="AN637" s="230"/>
    </row>
    <row r="638" spans="1:49" customFormat="1" ht="15" x14ac:dyDescent="0.25">
      <c r="A638">
        <v>428214</v>
      </c>
      <c r="B638" t="s">
        <v>1561</v>
      </c>
      <c r="C638" t="s">
        <v>243</v>
      </c>
      <c r="D638" t="s">
        <v>1562</v>
      </c>
      <c r="E638" t="s">
        <v>78</v>
      </c>
      <c r="F638" s="148">
        <v>31346</v>
      </c>
      <c r="G638" t="s">
        <v>265</v>
      </c>
      <c r="H638" t="s">
        <v>24</v>
      </c>
      <c r="I638" t="s">
        <v>157</v>
      </c>
      <c r="J638" t="s">
        <v>23</v>
      </c>
      <c r="K638">
        <v>2004</v>
      </c>
      <c r="L638" t="s">
        <v>27</v>
      </c>
      <c r="M638" t="s">
        <v>59</v>
      </c>
      <c r="N638" s="230"/>
      <c r="AG638" t="s">
        <v>1700</v>
      </c>
      <c r="AI638">
        <v>991559580</v>
      </c>
      <c r="AK638" t="s">
        <v>786</v>
      </c>
      <c r="AL638" s="230"/>
      <c r="AM638" s="230"/>
      <c r="AN638" s="230"/>
      <c r="AW638">
        <v>7240045865</v>
      </c>
    </row>
    <row r="639" spans="1:49" customFormat="1" ht="15" x14ac:dyDescent="0.25">
      <c r="A639">
        <v>428220</v>
      </c>
      <c r="B639" t="s">
        <v>1563</v>
      </c>
      <c r="C639" t="s">
        <v>400</v>
      </c>
      <c r="D639" t="s">
        <v>1564</v>
      </c>
      <c r="E639" t="s">
        <v>77</v>
      </c>
      <c r="F639" s="148">
        <v>36389</v>
      </c>
      <c r="G639" t="s">
        <v>27</v>
      </c>
      <c r="H639" t="s">
        <v>631</v>
      </c>
      <c r="I639" t="s">
        <v>157</v>
      </c>
      <c r="J639" t="s">
        <v>23</v>
      </c>
      <c r="K639">
        <v>2018</v>
      </c>
      <c r="L639" t="s">
        <v>27</v>
      </c>
      <c r="M639" t="s">
        <v>624</v>
      </c>
      <c r="N639" s="230"/>
      <c r="AG639" t="s">
        <v>1700</v>
      </c>
      <c r="AL639" s="230"/>
      <c r="AM639" s="230"/>
      <c r="AN639" s="230"/>
      <c r="AP639" t="s">
        <v>639</v>
      </c>
    </row>
    <row r="640" spans="1:49" customFormat="1" ht="15" x14ac:dyDescent="0.25">
      <c r="A640">
        <v>428222</v>
      </c>
      <c r="B640" t="s">
        <v>1565</v>
      </c>
      <c r="C640" t="s">
        <v>240</v>
      </c>
      <c r="D640" t="s">
        <v>286</v>
      </c>
      <c r="E640" t="s">
        <v>77</v>
      </c>
      <c r="F640" s="148">
        <v>36670</v>
      </c>
      <c r="G640" t="s">
        <v>403</v>
      </c>
      <c r="H640" t="s">
        <v>24</v>
      </c>
      <c r="I640" t="s">
        <v>157</v>
      </c>
      <c r="J640" t="s">
        <v>25</v>
      </c>
      <c r="K640">
        <v>2018</v>
      </c>
      <c r="L640" t="s">
        <v>27</v>
      </c>
      <c r="M640" t="s">
        <v>39</v>
      </c>
      <c r="N640" s="230"/>
      <c r="AI640">
        <v>994386395</v>
      </c>
      <c r="AL640" s="230"/>
      <c r="AM640" s="230"/>
      <c r="AN640" s="230"/>
      <c r="AW640">
        <v>3230015176</v>
      </c>
    </row>
    <row r="641" spans="1:49" customFormat="1" ht="15" x14ac:dyDescent="0.25">
      <c r="A641">
        <v>428224</v>
      </c>
      <c r="B641" t="s">
        <v>1566</v>
      </c>
      <c r="C641" t="s">
        <v>1192</v>
      </c>
      <c r="D641" t="s">
        <v>376</v>
      </c>
      <c r="E641" t="s">
        <v>77</v>
      </c>
      <c r="F641" s="148">
        <v>0</v>
      </c>
      <c r="G641" t="s">
        <v>27</v>
      </c>
      <c r="H641" t="s">
        <v>631</v>
      </c>
      <c r="I641" t="s">
        <v>157</v>
      </c>
      <c r="J641" t="s">
        <v>23</v>
      </c>
      <c r="K641">
        <v>2022</v>
      </c>
      <c r="L641" t="s">
        <v>27</v>
      </c>
      <c r="M641" t="s">
        <v>624</v>
      </c>
      <c r="N641" s="230"/>
      <c r="AG641" t="s">
        <v>1700</v>
      </c>
      <c r="AL641" s="230"/>
      <c r="AM641" s="230"/>
      <c r="AN641" s="230"/>
    </row>
    <row r="642" spans="1:49" customFormat="1" ht="15" x14ac:dyDescent="0.25">
      <c r="A642">
        <v>428225</v>
      </c>
      <c r="B642" t="s">
        <v>1567</v>
      </c>
      <c r="C642" t="s">
        <v>1109</v>
      </c>
      <c r="D642" t="s">
        <v>531</v>
      </c>
      <c r="E642" t="s">
        <v>78</v>
      </c>
      <c r="F642" s="148">
        <v>36458</v>
      </c>
      <c r="G642" t="s">
        <v>887</v>
      </c>
      <c r="H642" t="s">
        <v>24</v>
      </c>
      <c r="I642" t="s">
        <v>157</v>
      </c>
      <c r="J642" t="s">
        <v>23</v>
      </c>
      <c r="K642">
        <v>2018</v>
      </c>
      <c r="L642" t="s">
        <v>39</v>
      </c>
      <c r="N642" s="230"/>
      <c r="AG642" t="s">
        <v>1700</v>
      </c>
      <c r="AL642" s="230"/>
      <c r="AM642" s="230"/>
      <c r="AN642" s="230"/>
      <c r="AP642" t="s">
        <v>639</v>
      </c>
    </row>
    <row r="643" spans="1:49" customFormat="1" ht="15" x14ac:dyDescent="0.25">
      <c r="A643">
        <v>428226</v>
      </c>
      <c r="B643" t="s">
        <v>1568</v>
      </c>
      <c r="C643" t="s">
        <v>481</v>
      </c>
      <c r="D643" t="s">
        <v>747</v>
      </c>
      <c r="E643" t="s">
        <v>78</v>
      </c>
      <c r="F643" s="148">
        <v>30890</v>
      </c>
      <c r="G643" t="s">
        <v>27</v>
      </c>
      <c r="H643" t="s">
        <v>24</v>
      </c>
      <c r="I643" t="s">
        <v>157</v>
      </c>
      <c r="J643" t="s">
        <v>23</v>
      </c>
      <c r="K643">
        <v>2002</v>
      </c>
      <c r="L643" t="s">
        <v>27</v>
      </c>
      <c r="M643" t="s">
        <v>27</v>
      </c>
      <c r="N643" s="230"/>
      <c r="AG643" t="s">
        <v>1700</v>
      </c>
      <c r="AI643">
        <v>941974640</v>
      </c>
      <c r="AK643" t="s">
        <v>27</v>
      </c>
      <c r="AL643" s="230"/>
      <c r="AM643" s="230"/>
      <c r="AN643" s="230"/>
      <c r="AW643">
        <v>1030144154</v>
      </c>
    </row>
    <row r="644" spans="1:49" customFormat="1" ht="15" x14ac:dyDescent="0.25">
      <c r="A644">
        <v>428227</v>
      </c>
      <c r="B644" t="s">
        <v>1569</v>
      </c>
      <c r="C644" t="s">
        <v>289</v>
      </c>
      <c r="D644" t="s">
        <v>1570</v>
      </c>
      <c r="E644" t="s">
        <v>78</v>
      </c>
      <c r="F644" s="148">
        <v>29474</v>
      </c>
      <c r="G644" t="s">
        <v>1571</v>
      </c>
      <c r="H644" t="s">
        <v>24</v>
      </c>
      <c r="I644" t="s">
        <v>157</v>
      </c>
      <c r="J644" t="s">
        <v>23</v>
      </c>
      <c r="K644">
        <v>2001</v>
      </c>
      <c r="L644" t="s">
        <v>27</v>
      </c>
      <c r="M644" t="s">
        <v>39</v>
      </c>
      <c r="N644" s="230"/>
      <c r="AG644" t="s">
        <v>1700</v>
      </c>
      <c r="AI644">
        <v>964603731</v>
      </c>
      <c r="AK644" t="s">
        <v>27</v>
      </c>
      <c r="AL644" s="230"/>
      <c r="AM644" s="230"/>
      <c r="AN644" s="230"/>
      <c r="AW644">
        <v>3310003946</v>
      </c>
    </row>
    <row r="645" spans="1:49" customFormat="1" ht="15" x14ac:dyDescent="0.25">
      <c r="A645">
        <v>428231</v>
      </c>
      <c r="B645" t="s">
        <v>646</v>
      </c>
      <c r="C645" t="s">
        <v>377</v>
      </c>
      <c r="D645" t="s">
        <v>647</v>
      </c>
      <c r="E645" t="s">
        <v>78</v>
      </c>
      <c r="F645" s="148">
        <v>30910</v>
      </c>
      <c r="G645" t="s">
        <v>579</v>
      </c>
      <c r="H645" t="s">
        <v>644</v>
      </c>
      <c r="I645" t="s">
        <v>682</v>
      </c>
      <c r="J645" t="s">
        <v>25</v>
      </c>
      <c r="K645">
        <v>2002</v>
      </c>
      <c r="L645" t="s">
        <v>27</v>
      </c>
      <c r="M645" t="s">
        <v>624</v>
      </c>
      <c r="N645" s="230"/>
      <c r="AG645" t="s">
        <v>1700</v>
      </c>
      <c r="AL645" s="230"/>
      <c r="AM645" s="230"/>
      <c r="AN645" s="230"/>
    </row>
    <row r="646" spans="1:49" customFormat="1" ht="15" x14ac:dyDescent="0.25">
      <c r="A646">
        <v>428232</v>
      </c>
      <c r="B646" t="s">
        <v>1572</v>
      </c>
      <c r="C646" t="s">
        <v>1170</v>
      </c>
      <c r="D646" t="s">
        <v>536</v>
      </c>
      <c r="E646" t="s">
        <v>78</v>
      </c>
      <c r="F646" s="148">
        <v>37456</v>
      </c>
      <c r="G646" t="s">
        <v>385</v>
      </c>
      <c r="H646" t="s">
        <v>24</v>
      </c>
      <c r="I646" t="s">
        <v>157</v>
      </c>
      <c r="J646" t="s">
        <v>25</v>
      </c>
      <c r="K646">
        <v>2020</v>
      </c>
      <c r="L646" t="s">
        <v>27</v>
      </c>
      <c r="N646" s="230"/>
      <c r="AG646" t="s">
        <v>1700</v>
      </c>
      <c r="AI646">
        <v>937114037</v>
      </c>
      <c r="AL646" s="230"/>
      <c r="AM646" s="230"/>
      <c r="AN646" s="230"/>
      <c r="AP646" t="s">
        <v>639</v>
      </c>
      <c r="AW646">
        <v>13060010980</v>
      </c>
    </row>
    <row r="647" spans="1:49" customFormat="1" ht="15" x14ac:dyDescent="0.25">
      <c r="A647">
        <v>428242</v>
      </c>
      <c r="B647" t="s">
        <v>1575</v>
      </c>
      <c r="C647" t="s">
        <v>539</v>
      </c>
      <c r="D647" t="s">
        <v>571</v>
      </c>
      <c r="E647" t="s">
        <v>78</v>
      </c>
      <c r="F647" s="148">
        <v>38368</v>
      </c>
      <c r="G647" t="s">
        <v>1448</v>
      </c>
      <c r="H647" t="s">
        <v>24</v>
      </c>
      <c r="I647" t="s">
        <v>682</v>
      </c>
      <c r="J647" t="s">
        <v>23</v>
      </c>
      <c r="K647">
        <v>2021</v>
      </c>
      <c r="L647" t="s">
        <v>39</v>
      </c>
      <c r="N647" s="230"/>
      <c r="AG647" t="s">
        <v>1700</v>
      </c>
      <c r="AL647" s="230"/>
      <c r="AM647" s="230"/>
      <c r="AN647" s="230"/>
      <c r="AP647" t="s">
        <v>639</v>
      </c>
    </row>
    <row r="648" spans="1:49" customFormat="1" ht="15" x14ac:dyDescent="0.25">
      <c r="A648">
        <v>428251</v>
      </c>
      <c r="B648" t="s">
        <v>649</v>
      </c>
      <c r="C648" t="s">
        <v>547</v>
      </c>
      <c r="D648" t="s">
        <v>599</v>
      </c>
      <c r="E648" t="s">
        <v>77</v>
      </c>
      <c r="F648" s="148">
        <v>37456</v>
      </c>
      <c r="G648" t="s">
        <v>27</v>
      </c>
      <c r="H648" t="s">
        <v>24</v>
      </c>
      <c r="I648" t="s">
        <v>682</v>
      </c>
      <c r="J648" t="s">
        <v>23</v>
      </c>
      <c r="K648">
        <v>2020</v>
      </c>
      <c r="L648" t="s">
        <v>27</v>
      </c>
      <c r="M648" t="s">
        <v>27</v>
      </c>
      <c r="N648" s="230"/>
      <c r="AI648">
        <v>981665244</v>
      </c>
      <c r="AL648" s="230"/>
      <c r="AM648" s="230"/>
      <c r="AN648" s="230"/>
      <c r="AP648" t="s">
        <v>639</v>
      </c>
      <c r="AW648">
        <v>1010541018</v>
      </c>
    </row>
    <row r="649" spans="1:49" customFormat="1" ht="15" x14ac:dyDescent="0.25">
      <c r="A649">
        <v>428257</v>
      </c>
      <c r="B649" t="s">
        <v>1576</v>
      </c>
      <c r="C649" t="s">
        <v>1323</v>
      </c>
      <c r="D649" t="s">
        <v>1145</v>
      </c>
      <c r="E649" t="s">
        <v>77</v>
      </c>
      <c r="F649" s="148">
        <v>35802</v>
      </c>
      <c r="G649" t="s">
        <v>1577</v>
      </c>
      <c r="H649" t="s">
        <v>24</v>
      </c>
      <c r="I649" t="s">
        <v>157</v>
      </c>
      <c r="J649" t="s">
        <v>23</v>
      </c>
      <c r="K649">
        <v>2015</v>
      </c>
      <c r="L649" t="s">
        <v>39</v>
      </c>
      <c r="N649" s="230"/>
      <c r="AL649" s="230"/>
      <c r="AM649" s="230"/>
      <c r="AN649" s="230"/>
      <c r="AP649" t="s">
        <v>639</v>
      </c>
    </row>
    <row r="650" spans="1:49" customFormat="1" ht="15" x14ac:dyDescent="0.25">
      <c r="A650">
        <v>428258</v>
      </c>
      <c r="B650" t="s">
        <v>1578</v>
      </c>
      <c r="C650" t="s">
        <v>255</v>
      </c>
      <c r="D650" t="s">
        <v>286</v>
      </c>
      <c r="E650" t="s">
        <v>77</v>
      </c>
      <c r="F650" s="148">
        <v>37072</v>
      </c>
      <c r="G650" t="s">
        <v>246</v>
      </c>
      <c r="H650" t="s">
        <v>24</v>
      </c>
      <c r="I650" t="s">
        <v>682</v>
      </c>
      <c r="J650" t="s">
        <v>25</v>
      </c>
      <c r="K650">
        <v>2019</v>
      </c>
      <c r="L650" t="s">
        <v>39</v>
      </c>
      <c r="N650" s="230"/>
      <c r="AG650" t="s">
        <v>1719</v>
      </c>
      <c r="AI650">
        <v>942052539</v>
      </c>
      <c r="AK650" t="s">
        <v>27</v>
      </c>
      <c r="AL650" s="230"/>
      <c r="AM650" s="230"/>
      <c r="AN650" s="230"/>
      <c r="AW650">
        <v>90010266916</v>
      </c>
    </row>
    <row r="651" spans="1:49" customFormat="1" ht="15" x14ac:dyDescent="0.25">
      <c r="A651">
        <v>428270</v>
      </c>
      <c r="B651" t="s">
        <v>1579</v>
      </c>
      <c r="C651" t="s">
        <v>271</v>
      </c>
      <c r="D651" t="s">
        <v>1140</v>
      </c>
      <c r="E651" t="s">
        <v>78</v>
      </c>
      <c r="F651" s="148">
        <v>36791</v>
      </c>
      <c r="G651" t="s">
        <v>380</v>
      </c>
      <c r="H651" t="s">
        <v>24</v>
      </c>
      <c r="I651" t="s">
        <v>157</v>
      </c>
      <c r="J651" t="s">
        <v>25</v>
      </c>
      <c r="K651">
        <v>2022</v>
      </c>
      <c r="L651" t="s">
        <v>27</v>
      </c>
      <c r="M651" t="s">
        <v>39</v>
      </c>
      <c r="N651" s="230"/>
      <c r="AG651" t="s">
        <v>1700</v>
      </c>
      <c r="AI651">
        <v>942265681</v>
      </c>
      <c r="AL651" s="230"/>
      <c r="AM651" s="230"/>
      <c r="AN651" s="230"/>
      <c r="AW651">
        <v>3030030427</v>
      </c>
    </row>
    <row r="652" spans="1:49" customFormat="1" ht="15" x14ac:dyDescent="0.25">
      <c r="A652">
        <v>428271</v>
      </c>
      <c r="B652" t="s">
        <v>1580</v>
      </c>
      <c r="C652" t="s">
        <v>916</v>
      </c>
      <c r="D652" t="s">
        <v>1581</v>
      </c>
      <c r="E652" t="s">
        <v>77</v>
      </c>
      <c r="F652" s="148">
        <v>31565</v>
      </c>
      <c r="G652" t="s">
        <v>27</v>
      </c>
      <c r="H652" t="s">
        <v>24</v>
      </c>
      <c r="I652" t="s">
        <v>157</v>
      </c>
      <c r="J652" t="s">
        <v>25</v>
      </c>
      <c r="K652">
        <v>2007</v>
      </c>
      <c r="L652" t="s">
        <v>74</v>
      </c>
      <c r="N652" s="230"/>
      <c r="AL652" s="230"/>
      <c r="AM652" s="230"/>
      <c r="AN652" s="230"/>
    </row>
    <row r="653" spans="1:49" customFormat="1" ht="15" x14ac:dyDescent="0.25">
      <c r="A653">
        <v>428276</v>
      </c>
      <c r="B653" t="s">
        <v>1582</v>
      </c>
      <c r="C653" t="s">
        <v>255</v>
      </c>
      <c r="D653" t="s">
        <v>280</v>
      </c>
      <c r="E653" t="s">
        <v>77</v>
      </c>
      <c r="F653" s="148">
        <v>31251</v>
      </c>
      <c r="G653" t="s">
        <v>27</v>
      </c>
      <c r="H653" t="s">
        <v>630</v>
      </c>
      <c r="I653" t="s">
        <v>157</v>
      </c>
      <c r="J653" t="s">
        <v>23</v>
      </c>
      <c r="K653">
        <v>2004</v>
      </c>
      <c r="L653" t="s">
        <v>27</v>
      </c>
      <c r="M653" t="s">
        <v>624</v>
      </c>
      <c r="N653" s="230"/>
      <c r="AG653" t="s">
        <v>1700</v>
      </c>
      <c r="AI653">
        <v>954357967</v>
      </c>
      <c r="AK653" t="s">
        <v>1805</v>
      </c>
      <c r="AL653" s="230"/>
      <c r="AM653" s="230"/>
      <c r="AN653" s="230"/>
      <c r="AP653" t="s">
        <v>639</v>
      </c>
    </row>
    <row r="654" spans="1:49" customFormat="1" ht="15" x14ac:dyDescent="0.25">
      <c r="A654">
        <v>428277</v>
      </c>
      <c r="B654" t="s">
        <v>1583</v>
      </c>
      <c r="C654" t="s">
        <v>255</v>
      </c>
      <c r="D654" t="s">
        <v>324</v>
      </c>
      <c r="E654" t="s">
        <v>78</v>
      </c>
      <c r="F654" s="148">
        <v>38207</v>
      </c>
      <c r="G654" t="s">
        <v>27</v>
      </c>
      <c r="H654" t="s">
        <v>645</v>
      </c>
      <c r="I654" t="s">
        <v>157</v>
      </c>
      <c r="J654" t="s">
        <v>23</v>
      </c>
      <c r="K654">
        <v>2022</v>
      </c>
      <c r="L654" t="s">
        <v>39</v>
      </c>
      <c r="M654" t="s">
        <v>624</v>
      </c>
      <c r="N654" s="230"/>
      <c r="AG654" t="s">
        <v>1700</v>
      </c>
      <c r="AI654">
        <v>934550826</v>
      </c>
      <c r="AL654" s="230"/>
      <c r="AM654" s="230"/>
      <c r="AN654" s="230"/>
    </row>
    <row r="655" spans="1:49" customFormat="1" ht="15" x14ac:dyDescent="0.25">
      <c r="A655">
        <v>428280</v>
      </c>
      <c r="B655" t="s">
        <v>1584</v>
      </c>
      <c r="C655" t="s">
        <v>329</v>
      </c>
      <c r="D655" t="s">
        <v>313</v>
      </c>
      <c r="E655" t="s">
        <v>77</v>
      </c>
      <c r="F655" s="148">
        <v>0</v>
      </c>
      <c r="G655" t="s">
        <v>293</v>
      </c>
      <c r="H655" t="s">
        <v>630</v>
      </c>
      <c r="I655" t="s">
        <v>157</v>
      </c>
      <c r="L655" t="s">
        <v>27</v>
      </c>
      <c r="M655" t="s">
        <v>624</v>
      </c>
      <c r="N655" s="230"/>
      <c r="AG655" t="s">
        <v>1700</v>
      </c>
      <c r="AI655">
        <v>965579530</v>
      </c>
      <c r="AL655" s="230"/>
      <c r="AM655" s="230"/>
      <c r="AN655" s="230"/>
      <c r="AP655" t="s">
        <v>639</v>
      </c>
    </row>
    <row r="656" spans="1:49" customFormat="1" ht="15" x14ac:dyDescent="0.25">
      <c r="A656">
        <v>428284</v>
      </c>
      <c r="B656" t="s">
        <v>1585</v>
      </c>
      <c r="C656" t="s">
        <v>924</v>
      </c>
      <c r="D656" t="s">
        <v>336</v>
      </c>
      <c r="E656" t="s">
        <v>77</v>
      </c>
      <c r="F656" s="148">
        <v>35247</v>
      </c>
      <c r="G656" t="s">
        <v>27</v>
      </c>
      <c r="H656" t="s">
        <v>629</v>
      </c>
      <c r="I656" t="s">
        <v>157</v>
      </c>
      <c r="J656" t="s">
        <v>23</v>
      </c>
      <c r="K656">
        <v>2014</v>
      </c>
      <c r="L656" t="s">
        <v>76</v>
      </c>
      <c r="M656" t="s">
        <v>624</v>
      </c>
      <c r="N656" s="230"/>
      <c r="AG656" t="s">
        <v>1700</v>
      </c>
      <c r="AI656">
        <v>932418772</v>
      </c>
      <c r="AK656" t="s">
        <v>1806</v>
      </c>
      <c r="AL656" s="230"/>
      <c r="AM656" s="230"/>
      <c r="AN656" s="230"/>
    </row>
    <row r="657" spans="1:49" customFormat="1" ht="15" x14ac:dyDescent="0.25">
      <c r="A657">
        <v>428289</v>
      </c>
      <c r="B657" t="s">
        <v>1586</v>
      </c>
      <c r="C657" t="s">
        <v>412</v>
      </c>
      <c r="D657" t="s">
        <v>694</v>
      </c>
      <c r="E657" t="s">
        <v>78</v>
      </c>
      <c r="F657" s="148">
        <v>36136</v>
      </c>
      <c r="G657" t="s">
        <v>27</v>
      </c>
      <c r="H657" t="s">
        <v>1587</v>
      </c>
      <c r="I657" t="s">
        <v>157</v>
      </c>
      <c r="J657" t="s">
        <v>23</v>
      </c>
      <c r="K657">
        <v>2016</v>
      </c>
      <c r="L657" t="s">
        <v>27</v>
      </c>
      <c r="M657" t="s">
        <v>624</v>
      </c>
      <c r="N657" s="230"/>
      <c r="AG657" t="s">
        <v>1700</v>
      </c>
      <c r="AL657" s="230"/>
      <c r="AM657" s="230"/>
      <c r="AN657" s="230"/>
    </row>
    <row r="658" spans="1:49" customFormat="1" ht="15" x14ac:dyDescent="0.25">
      <c r="A658">
        <v>428290</v>
      </c>
      <c r="B658" t="s">
        <v>1588</v>
      </c>
      <c r="C658" t="s">
        <v>269</v>
      </c>
      <c r="D658" t="s">
        <v>281</v>
      </c>
      <c r="E658" t="s">
        <v>78</v>
      </c>
      <c r="F658" s="148">
        <v>35247</v>
      </c>
      <c r="I658" t="s">
        <v>157</v>
      </c>
      <c r="N658" s="230"/>
      <c r="AL658" s="230"/>
      <c r="AM658" s="230"/>
      <c r="AN658" s="230"/>
      <c r="AP658" t="s">
        <v>639</v>
      </c>
    </row>
    <row r="659" spans="1:49" customFormat="1" ht="15" x14ac:dyDescent="0.25">
      <c r="A659">
        <v>428291</v>
      </c>
      <c r="B659" t="s">
        <v>1589</v>
      </c>
      <c r="C659" t="s">
        <v>400</v>
      </c>
      <c r="D659" t="s">
        <v>319</v>
      </c>
      <c r="E659" t="s">
        <v>78</v>
      </c>
      <c r="F659" s="148">
        <v>31048</v>
      </c>
      <c r="G659" t="s">
        <v>27</v>
      </c>
      <c r="H659" t="s">
        <v>24</v>
      </c>
      <c r="I659" t="s">
        <v>157</v>
      </c>
      <c r="L659" t="s">
        <v>72</v>
      </c>
      <c r="M659" t="s">
        <v>39</v>
      </c>
      <c r="N659" s="230"/>
      <c r="AG659" t="s">
        <v>1700</v>
      </c>
      <c r="AI659">
        <v>934303665</v>
      </c>
      <c r="AL659" s="230"/>
      <c r="AM659" s="230"/>
      <c r="AN659" s="230"/>
      <c r="AW659">
        <v>3110014842</v>
      </c>
    </row>
    <row r="660" spans="1:49" customFormat="1" ht="15" x14ac:dyDescent="0.25">
      <c r="A660">
        <v>428294</v>
      </c>
      <c r="B660" t="s">
        <v>1590</v>
      </c>
      <c r="C660" t="s">
        <v>255</v>
      </c>
      <c r="D660" t="s">
        <v>308</v>
      </c>
      <c r="E660" t="s">
        <v>78</v>
      </c>
      <c r="F660" s="148">
        <v>32752</v>
      </c>
      <c r="G660" t="s">
        <v>1463</v>
      </c>
      <c r="H660" t="s">
        <v>645</v>
      </c>
      <c r="I660" t="s">
        <v>157</v>
      </c>
      <c r="J660" t="s">
        <v>23</v>
      </c>
      <c r="K660">
        <v>2008</v>
      </c>
      <c r="L660" t="s">
        <v>27</v>
      </c>
      <c r="M660" t="s">
        <v>624</v>
      </c>
      <c r="N660" s="230"/>
      <c r="AG660" t="s">
        <v>1700</v>
      </c>
      <c r="AI660">
        <v>998014108</v>
      </c>
      <c r="AL660" s="230"/>
      <c r="AM660" s="230"/>
      <c r="AN660" s="230"/>
    </row>
    <row r="661" spans="1:49" customFormat="1" ht="15" x14ac:dyDescent="0.25">
      <c r="A661">
        <v>428299</v>
      </c>
      <c r="B661" t="s">
        <v>1591</v>
      </c>
      <c r="C661" t="s">
        <v>240</v>
      </c>
      <c r="D661" t="s">
        <v>280</v>
      </c>
      <c r="E661" t="s">
        <v>78</v>
      </c>
      <c r="F661" s="148">
        <v>0</v>
      </c>
      <c r="G661" t="s">
        <v>496</v>
      </c>
      <c r="H661" t="s">
        <v>630</v>
      </c>
      <c r="I661" t="s">
        <v>157</v>
      </c>
      <c r="J661" t="s">
        <v>23</v>
      </c>
      <c r="K661">
        <v>2009</v>
      </c>
      <c r="L661" t="s">
        <v>39</v>
      </c>
      <c r="M661" t="s">
        <v>624</v>
      </c>
      <c r="N661" s="230"/>
      <c r="AG661" t="s">
        <v>1700</v>
      </c>
      <c r="AL661" s="230"/>
      <c r="AM661" s="230"/>
      <c r="AN661" s="230"/>
    </row>
    <row r="662" spans="1:49" customFormat="1" ht="15" x14ac:dyDescent="0.25">
      <c r="A662">
        <v>428303</v>
      </c>
      <c r="B662" t="s">
        <v>1592</v>
      </c>
      <c r="C662" t="s">
        <v>243</v>
      </c>
      <c r="D662" t="s">
        <v>292</v>
      </c>
      <c r="E662" t="s">
        <v>78</v>
      </c>
      <c r="F662" s="148">
        <v>31966</v>
      </c>
      <c r="G662" t="s">
        <v>441</v>
      </c>
      <c r="H662" t="s">
        <v>24</v>
      </c>
      <c r="I662" t="s">
        <v>157</v>
      </c>
      <c r="J662" t="s">
        <v>23</v>
      </c>
      <c r="K662">
        <v>2008</v>
      </c>
      <c r="L662" t="s">
        <v>39</v>
      </c>
      <c r="M662" t="s">
        <v>39</v>
      </c>
      <c r="N662" s="230"/>
      <c r="AG662" t="s">
        <v>1700</v>
      </c>
      <c r="AI662">
        <v>991428465</v>
      </c>
      <c r="AK662" t="s">
        <v>887</v>
      </c>
      <c r="AL662" s="230"/>
      <c r="AM662" s="230"/>
      <c r="AN662" s="230"/>
      <c r="AW662">
        <v>3040002232</v>
      </c>
    </row>
    <row r="663" spans="1:49" customFormat="1" ht="15" x14ac:dyDescent="0.25">
      <c r="A663">
        <v>428305</v>
      </c>
      <c r="B663" t="s">
        <v>1593</v>
      </c>
      <c r="C663" t="s">
        <v>299</v>
      </c>
      <c r="D663" t="s">
        <v>313</v>
      </c>
      <c r="E663" t="s">
        <v>77</v>
      </c>
      <c r="F663" s="148">
        <v>36916</v>
      </c>
      <c r="H663" t="s">
        <v>645</v>
      </c>
      <c r="I663" t="s">
        <v>157</v>
      </c>
      <c r="J663" t="s">
        <v>23</v>
      </c>
      <c r="K663">
        <v>2019</v>
      </c>
      <c r="L663" t="s">
        <v>39</v>
      </c>
      <c r="M663" t="s">
        <v>624</v>
      </c>
      <c r="N663" s="230"/>
      <c r="AG663" t="s">
        <v>1700</v>
      </c>
      <c r="AI663">
        <v>938883264</v>
      </c>
      <c r="AL663" s="230"/>
      <c r="AM663" s="230"/>
      <c r="AN663" s="230"/>
      <c r="AP663" t="s">
        <v>639</v>
      </c>
    </row>
    <row r="664" spans="1:49" customFormat="1" ht="15" x14ac:dyDescent="0.25">
      <c r="A664">
        <v>428308</v>
      </c>
      <c r="B664" t="s">
        <v>1594</v>
      </c>
      <c r="C664" t="s">
        <v>240</v>
      </c>
      <c r="D664" t="s">
        <v>1104</v>
      </c>
      <c r="E664" t="s">
        <v>78</v>
      </c>
      <c r="F664" s="148">
        <v>37073</v>
      </c>
      <c r="G664" t="s">
        <v>246</v>
      </c>
      <c r="H664" t="s">
        <v>28</v>
      </c>
      <c r="I664" t="s">
        <v>157</v>
      </c>
      <c r="J664" t="s">
        <v>25</v>
      </c>
      <c r="K664">
        <v>2020</v>
      </c>
      <c r="L664" t="s">
        <v>27</v>
      </c>
      <c r="M664" t="s">
        <v>624</v>
      </c>
      <c r="N664" s="230"/>
      <c r="AG664" t="s">
        <v>1700</v>
      </c>
      <c r="AI664">
        <v>951271449</v>
      </c>
      <c r="AL664" s="230"/>
      <c r="AM664" s="230"/>
      <c r="AN664" s="230"/>
      <c r="AP664" t="s">
        <v>639</v>
      </c>
    </row>
    <row r="665" spans="1:49" customFormat="1" ht="15" x14ac:dyDescent="0.25">
      <c r="A665">
        <v>428310</v>
      </c>
      <c r="B665" t="s">
        <v>1595</v>
      </c>
      <c r="C665" t="s">
        <v>328</v>
      </c>
      <c r="D665" t="s">
        <v>298</v>
      </c>
      <c r="E665" t="s">
        <v>78</v>
      </c>
      <c r="F665" s="148">
        <v>33620</v>
      </c>
      <c r="G665" t="s">
        <v>613</v>
      </c>
      <c r="H665" t="s">
        <v>632</v>
      </c>
      <c r="I665" t="s">
        <v>682</v>
      </c>
      <c r="J665" t="s">
        <v>23</v>
      </c>
      <c r="K665">
        <v>2009</v>
      </c>
      <c r="L665" t="s">
        <v>39</v>
      </c>
      <c r="M665" t="s">
        <v>624</v>
      </c>
      <c r="N665" s="230"/>
      <c r="AG665" t="s">
        <v>1700</v>
      </c>
      <c r="AI665">
        <v>935124384</v>
      </c>
      <c r="AK665" t="s">
        <v>887</v>
      </c>
      <c r="AL665" s="230"/>
      <c r="AM665" s="230"/>
      <c r="AN665" s="230"/>
      <c r="AP665" t="s">
        <v>639</v>
      </c>
    </row>
    <row r="666" spans="1:49" customFormat="1" ht="15" x14ac:dyDescent="0.25">
      <c r="A666">
        <v>428313</v>
      </c>
      <c r="B666" t="s">
        <v>1596</v>
      </c>
      <c r="C666" t="s">
        <v>351</v>
      </c>
      <c r="D666" t="s">
        <v>241</v>
      </c>
      <c r="E666" t="s">
        <v>78</v>
      </c>
      <c r="F666" s="148">
        <v>34251</v>
      </c>
      <c r="G666" t="s">
        <v>1597</v>
      </c>
      <c r="H666" t="s">
        <v>24</v>
      </c>
      <c r="I666" t="s">
        <v>157</v>
      </c>
      <c r="J666" t="s">
        <v>23</v>
      </c>
      <c r="K666">
        <v>2011</v>
      </c>
      <c r="L666" t="s">
        <v>72</v>
      </c>
      <c r="N666" s="230"/>
      <c r="AG666" t="s">
        <v>1700</v>
      </c>
      <c r="AI666">
        <v>934408731</v>
      </c>
      <c r="AK666" t="s">
        <v>72</v>
      </c>
      <c r="AL666" s="230"/>
      <c r="AM666" s="230"/>
      <c r="AN666" s="230"/>
      <c r="AW666">
        <v>12180004014</v>
      </c>
    </row>
    <row r="667" spans="1:49" customFormat="1" ht="15" x14ac:dyDescent="0.25">
      <c r="A667">
        <v>428314</v>
      </c>
      <c r="B667" t="s">
        <v>1598</v>
      </c>
      <c r="C667" t="s">
        <v>333</v>
      </c>
      <c r="D667" t="s">
        <v>354</v>
      </c>
      <c r="E667" t="s">
        <v>78</v>
      </c>
      <c r="F667" s="148">
        <v>37388</v>
      </c>
      <c r="G667" t="s">
        <v>74</v>
      </c>
      <c r="H667" t="s">
        <v>24</v>
      </c>
      <c r="I667" t="s">
        <v>157</v>
      </c>
      <c r="J667" t="s">
        <v>23</v>
      </c>
      <c r="K667">
        <v>2020</v>
      </c>
      <c r="L667" t="s">
        <v>74</v>
      </c>
      <c r="N667" s="230"/>
      <c r="AG667" t="s">
        <v>1700</v>
      </c>
      <c r="AI667">
        <v>937708913</v>
      </c>
      <c r="AK667" t="s">
        <v>74</v>
      </c>
      <c r="AL667" s="230"/>
      <c r="AM667" s="230"/>
      <c r="AN667" s="230"/>
      <c r="AW667">
        <v>13010067524</v>
      </c>
    </row>
    <row r="668" spans="1:49" customFormat="1" ht="15" x14ac:dyDescent="0.25">
      <c r="A668">
        <v>428315</v>
      </c>
      <c r="B668" t="s">
        <v>1599</v>
      </c>
      <c r="C668" t="s">
        <v>255</v>
      </c>
      <c r="D668" t="s">
        <v>823</v>
      </c>
      <c r="E668" t="s">
        <v>78</v>
      </c>
      <c r="F668" s="148">
        <v>32905</v>
      </c>
      <c r="G668" t="s">
        <v>27</v>
      </c>
      <c r="H668" t="s">
        <v>630</v>
      </c>
      <c r="I668" t="s">
        <v>157</v>
      </c>
      <c r="L668" t="s">
        <v>27</v>
      </c>
      <c r="M668" t="s">
        <v>624</v>
      </c>
      <c r="N668" s="230"/>
      <c r="AG668" t="s">
        <v>1700</v>
      </c>
      <c r="AL668" s="230"/>
      <c r="AM668" s="230"/>
      <c r="AN668" s="230"/>
    </row>
    <row r="669" spans="1:49" customFormat="1" ht="15" x14ac:dyDescent="0.25">
      <c r="A669">
        <v>428317</v>
      </c>
      <c r="B669" t="s">
        <v>1600</v>
      </c>
      <c r="C669" t="s">
        <v>255</v>
      </c>
      <c r="D669" t="s">
        <v>257</v>
      </c>
      <c r="E669" t="s">
        <v>78</v>
      </c>
      <c r="F669" s="148">
        <v>31229</v>
      </c>
      <c r="G669" t="s">
        <v>27</v>
      </c>
      <c r="H669" t="s">
        <v>24</v>
      </c>
      <c r="I669" t="s">
        <v>157</v>
      </c>
      <c r="J669" t="s">
        <v>23</v>
      </c>
      <c r="K669">
        <v>2003</v>
      </c>
      <c r="L669" t="s">
        <v>27</v>
      </c>
      <c r="M669" t="s">
        <v>49</v>
      </c>
      <c r="N669" s="230"/>
      <c r="AG669" t="s">
        <v>1700</v>
      </c>
      <c r="AI669">
        <v>956982418</v>
      </c>
      <c r="AK669" t="s">
        <v>278</v>
      </c>
      <c r="AL669" s="230"/>
      <c r="AM669" s="230"/>
      <c r="AN669" s="230"/>
      <c r="AW669">
        <v>5070007437</v>
      </c>
    </row>
    <row r="670" spans="1:49" customFormat="1" ht="15" x14ac:dyDescent="0.25">
      <c r="A670">
        <v>428318</v>
      </c>
      <c r="B670" t="s">
        <v>1601</v>
      </c>
      <c r="C670" t="s">
        <v>330</v>
      </c>
      <c r="D670" t="s">
        <v>277</v>
      </c>
      <c r="E670" t="s">
        <v>78</v>
      </c>
      <c r="F670" s="148">
        <v>37257</v>
      </c>
      <c r="G670" t="s">
        <v>583</v>
      </c>
      <c r="H670" t="s">
        <v>24</v>
      </c>
      <c r="I670" t="s">
        <v>682</v>
      </c>
      <c r="J670" t="s">
        <v>25</v>
      </c>
      <c r="K670">
        <v>2019</v>
      </c>
      <c r="L670" t="s">
        <v>39</v>
      </c>
      <c r="M670" t="s">
        <v>39</v>
      </c>
      <c r="N670" s="230"/>
      <c r="AG670" t="s">
        <v>1700</v>
      </c>
      <c r="AL670" s="230"/>
      <c r="AM670" s="230"/>
      <c r="AN670" s="230"/>
      <c r="AW670">
        <v>3300020324</v>
      </c>
    </row>
    <row r="671" spans="1:49" customFormat="1" ht="15" x14ac:dyDescent="0.25">
      <c r="A671">
        <v>428320</v>
      </c>
      <c r="B671" t="s">
        <v>1602</v>
      </c>
      <c r="C671" t="s">
        <v>428</v>
      </c>
      <c r="D671" t="s">
        <v>433</v>
      </c>
      <c r="E671" t="s">
        <v>77</v>
      </c>
      <c r="F671" s="148">
        <v>28599</v>
      </c>
      <c r="G671" t="s">
        <v>27</v>
      </c>
      <c r="H671" t="s">
        <v>24</v>
      </c>
      <c r="I671" t="s">
        <v>157</v>
      </c>
      <c r="J671" t="s">
        <v>23</v>
      </c>
      <c r="K671">
        <v>1997</v>
      </c>
      <c r="L671" t="s">
        <v>27</v>
      </c>
      <c r="N671" s="230"/>
      <c r="AI671">
        <v>933285269</v>
      </c>
      <c r="AL671" s="230"/>
      <c r="AM671" s="230"/>
      <c r="AN671" s="230"/>
      <c r="AW671">
        <v>10240015915</v>
      </c>
    </row>
    <row r="672" spans="1:49" customFormat="1" ht="15" x14ac:dyDescent="0.25">
      <c r="A672">
        <v>428327</v>
      </c>
      <c r="B672" t="s">
        <v>1603</v>
      </c>
      <c r="C672" t="s">
        <v>606</v>
      </c>
      <c r="D672" t="s">
        <v>419</v>
      </c>
      <c r="E672" t="s">
        <v>77</v>
      </c>
      <c r="F672" s="148">
        <v>37035</v>
      </c>
      <c r="G672" t="s">
        <v>1466</v>
      </c>
      <c r="H672" t="s">
        <v>24</v>
      </c>
      <c r="I672" t="s">
        <v>157</v>
      </c>
      <c r="J672" t="s">
        <v>23</v>
      </c>
      <c r="K672">
        <v>2021</v>
      </c>
      <c r="L672" t="s">
        <v>27</v>
      </c>
      <c r="N672" s="230"/>
      <c r="AI672">
        <v>935640814</v>
      </c>
      <c r="AL672" s="230"/>
      <c r="AM672" s="230"/>
      <c r="AN672" s="230"/>
      <c r="AW672">
        <v>14020017290</v>
      </c>
    </row>
    <row r="673" spans="1:49" customFormat="1" ht="15" x14ac:dyDescent="0.25">
      <c r="A673">
        <v>428334</v>
      </c>
      <c r="B673" t="s">
        <v>1604</v>
      </c>
      <c r="C673" t="s">
        <v>449</v>
      </c>
      <c r="D673" t="s">
        <v>321</v>
      </c>
      <c r="E673" t="s">
        <v>77</v>
      </c>
      <c r="F673" s="148">
        <v>37191</v>
      </c>
      <c r="G673" t="s">
        <v>483</v>
      </c>
      <c r="H673" t="s">
        <v>24</v>
      </c>
      <c r="I673" t="s">
        <v>157</v>
      </c>
      <c r="J673" t="s">
        <v>23</v>
      </c>
      <c r="K673">
        <v>2020</v>
      </c>
      <c r="L673" t="s">
        <v>27</v>
      </c>
      <c r="M673" t="s">
        <v>39</v>
      </c>
      <c r="N673" s="230"/>
      <c r="AG673" t="s">
        <v>1273</v>
      </c>
      <c r="AI673">
        <v>946441770</v>
      </c>
      <c r="AK673" t="s">
        <v>27</v>
      </c>
      <c r="AL673" s="230"/>
      <c r="AM673" s="230"/>
      <c r="AN673" s="230"/>
      <c r="AP673" t="s">
        <v>639</v>
      </c>
      <c r="AW673">
        <v>3310102655</v>
      </c>
    </row>
    <row r="674" spans="1:49" customFormat="1" ht="15" x14ac:dyDescent="0.25">
      <c r="A674">
        <v>428340</v>
      </c>
      <c r="B674" t="s">
        <v>1605</v>
      </c>
      <c r="C674" t="s">
        <v>243</v>
      </c>
      <c r="D674" t="s">
        <v>285</v>
      </c>
      <c r="E674" t="s">
        <v>78</v>
      </c>
      <c r="F674" s="148">
        <v>35799</v>
      </c>
      <c r="G674" t="s">
        <v>265</v>
      </c>
      <c r="H674" t="s">
        <v>24</v>
      </c>
      <c r="I674" t="s">
        <v>157</v>
      </c>
      <c r="J674" t="s">
        <v>23</v>
      </c>
      <c r="K674">
        <v>2019</v>
      </c>
      <c r="L674" t="s">
        <v>39</v>
      </c>
      <c r="M674" t="s">
        <v>39</v>
      </c>
      <c r="N674" s="230"/>
      <c r="AG674" t="s">
        <v>1700</v>
      </c>
      <c r="AI674">
        <v>994541416</v>
      </c>
      <c r="AK674" t="s">
        <v>1807</v>
      </c>
      <c r="AL674" s="230"/>
      <c r="AM674" s="230"/>
      <c r="AN674" s="230"/>
      <c r="AW674">
        <v>3010100126</v>
      </c>
    </row>
    <row r="675" spans="1:49" customFormat="1" ht="15" x14ac:dyDescent="0.25">
      <c r="A675">
        <v>428344</v>
      </c>
      <c r="B675" t="s">
        <v>1606</v>
      </c>
      <c r="C675" t="s">
        <v>347</v>
      </c>
      <c r="D675" t="s">
        <v>296</v>
      </c>
      <c r="E675" t="s">
        <v>78</v>
      </c>
      <c r="F675" s="148">
        <v>36621</v>
      </c>
      <c r="G675" t="s">
        <v>74</v>
      </c>
      <c r="H675" t="s">
        <v>24</v>
      </c>
      <c r="I675" t="s">
        <v>682</v>
      </c>
      <c r="J675" t="s">
        <v>23</v>
      </c>
      <c r="K675">
        <v>2018</v>
      </c>
      <c r="L675" t="s">
        <v>74</v>
      </c>
      <c r="N675" s="230"/>
      <c r="AG675" t="s">
        <v>1700</v>
      </c>
      <c r="AL675" s="230"/>
      <c r="AM675" s="230"/>
      <c r="AN675" s="230"/>
      <c r="AP675" t="s">
        <v>639</v>
      </c>
      <c r="AW675">
        <v>13020002332</v>
      </c>
    </row>
    <row r="676" spans="1:49" customFormat="1" ht="15" x14ac:dyDescent="0.25">
      <c r="A676">
        <v>428345</v>
      </c>
      <c r="B676" t="s">
        <v>1607</v>
      </c>
      <c r="C676" t="s">
        <v>255</v>
      </c>
      <c r="D676" t="s">
        <v>319</v>
      </c>
      <c r="E676" t="s">
        <v>77</v>
      </c>
      <c r="F676" s="148">
        <v>32188</v>
      </c>
      <c r="G676" t="s">
        <v>754</v>
      </c>
      <c r="H676" t="s">
        <v>24</v>
      </c>
      <c r="I676" t="s">
        <v>157</v>
      </c>
      <c r="J676" t="s">
        <v>23</v>
      </c>
      <c r="K676">
        <v>2007</v>
      </c>
      <c r="L676" t="s">
        <v>27</v>
      </c>
      <c r="M676" t="s">
        <v>39</v>
      </c>
      <c r="N676" s="230"/>
      <c r="AI676">
        <v>938235772</v>
      </c>
      <c r="AL676" s="230"/>
      <c r="AM676" s="230"/>
      <c r="AN676" s="230"/>
      <c r="AW676">
        <v>3320004767</v>
      </c>
    </row>
    <row r="677" spans="1:49" customFormat="1" ht="15" x14ac:dyDescent="0.25">
      <c r="A677">
        <v>428352</v>
      </c>
      <c r="B677" t="s">
        <v>1608</v>
      </c>
      <c r="C677" t="s">
        <v>593</v>
      </c>
      <c r="D677" t="s">
        <v>564</v>
      </c>
      <c r="E677" t="s">
        <v>77</v>
      </c>
      <c r="F677" s="148">
        <v>38243</v>
      </c>
      <c r="G677" t="s">
        <v>27</v>
      </c>
      <c r="H677" t="s">
        <v>24</v>
      </c>
      <c r="I677" t="s">
        <v>682</v>
      </c>
      <c r="J677" t="s">
        <v>23</v>
      </c>
      <c r="K677">
        <v>2022</v>
      </c>
      <c r="L677" t="s">
        <v>27</v>
      </c>
      <c r="M677" t="s">
        <v>56</v>
      </c>
      <c r="N677" s="230"/>
      <c r="AG677" t="s">
        <v>1808</v>
      </c>
      <c r="AI677">
        <v>995872693</v>
      </c>
      <c r="AK677" t="s">
        <v>1809</v>
      </c>
      <c r="AL677" s="230"/>
      <c r="AM677" s="230"/>
      <c r="AN677" s="230"/>
      <c r="AW677">
        <v>6200107951</v>
      </c>
    </row>
    <row r="678" spans="1:49" customFormat="1" ht="15" x14ac:dyDescent="0.25">
      <c r="A678">
        <v>428358</v>
      </c>
      <c r="B678" t="s">
        <v>1609</v>
      </c>
      <c r="C678" t="s">
        <v>537</v>
      </c>
      <c r="D678" t="s">
        <v>489</v>
      </c>
      <c r="E678" t="s">
        <v>78</v>
      </c>
      <c r="F678" s="148">
        <v>37350</v>
      </c>
      <c r="G678" t="s">
        <v>392</v>
      </c>
      <c r="H678" t="s">
        <v>24</v>
      </c>
      <c r="I678" t="s">
        <v>157</v>
      </c>
      <c r="J678" t="s">
        <v>23</v>
      </c>
      <c r="K678">
        <v>2020</v>
      </c>
      <c r="L678" t="s">
        <v>76</v>
      </c>
      <c r="N678" s="230"/>
      <c r="AG678" t="s">
        <v>1700</v>
      </c>
      <c r="AI678">
        <v>981191021</v>
      </c>
      <c r="AL678" s="230"/>
      <c r="AM678" s="230"/>
      <c r="AN678" s="230"/>
      <c r="AW678">
        <v>14030050041</v>
      </c>
    </row>
    <row r="679" spans="1:49" customFormat="1" ht="15" x14ac:dyDescent="0.25">
      <c r="A679">
        <v>428359</v>
      </c>
      <c r="B679" t="s">
        <v>1610</v>
      </c>
      <c r="C679" t="s">
        <v>1325</v>
      </c>
      <c r="D679" t="s">
        <v>560</v>
      </c>
      <c r="E679" t="s">
        <v>78</v>
      </c>
      <c r="F679" s="148">
        <v>36918</v>
      </c>
      <c r="G679" t="s">
        <v>27</v>
      </c>
      <c r="H679" t="s">
        <v>24</v>
      </c>
      <c r="I679" t="s">
        <v>682</v>
      </c>
      <c r="J679" t="s">
        <v>23</v>
      </c>
      <c r="K679">
        <v>2022</v>
      </c>
      <c r="L679" t="s">
        <v>39</v>
      </c>
      <c r="M679" t="s">
        <v>27</v>
      </c>
      <c r="N679" s="230"/>
      <c r="AG679" t="s">
        <v>1700</v>
      </c>
      <c r="AL679" s="230"/>
      <c r="AM679" s="230"/>
      <c r="AN679" s="230"/>
      <c r="AW679">
        <v>1030407123</v>
      </c>
    </row>
    <row r="680" spans="1:49" customFormat="1" ht="15" x14ac:dyDescent="0.25">
      <c r="A680">
        <v>428366</v>
      </c>
      <c r="B680" t="s">
        <v>1611</v>
      </c>
      <c r="C680" t="s">
        <v>1612</v>
      </c>
      <c r="D680" t="s">
        <v>1613</v>
      </c>
      <c r="E680" t="s">
        <v>77</v>
      </c>
      <c r="F680" s="148">
        <v>37638</v>
      </c>
      <c r="G680" t="s">
        <v>27</v>
      </c>
      <c r="H680" t="s">
        <v>24</v>
      </c>
      <c r="I680" t="s">
        <v>682</v>
      </c>
      <c r="J680" t="s">
        <v>25</v>
      </c>
      <c r="K680">
        <v>2020</v>
      </c>
      <c r="L680" t="s">
        <v>39</v>
      </c>
      <c r="N680" s="230"/>
      <c r="AI680">
        <v>985105479</v>
      </c>
      <c r="AK680" t="s">
        <v>72</v>
      </c>
      <c r="AL680" s="230"/>
      <c r="AM680" s="230"/>
      <c r="AN680" s="230"/>
      <c r="AW680">
        <v>12170022393</v>
      </c>
    </row>
    <row r="681" spans="1:49" customFormat="1" ht="15" x14ac:dyDescent="0.25">
      <c r="A681">
        <v>428369</v>
      </c>
      <c r="B681" t="s">
        <v>1614</v>
      </c>
      <c r="C681" t="s">
        <v>1340</v>
      </c>
      <c r="D681" t="s">
        <v>259</v>
      </c>
      <c r="E681" t="s">
        <v>77</v>
      </c>
      <c r="F681" s="148">
        <v>38355</v>
      </c>
      <c r="I681" t="s">
        <v>682</v>
      </c>
      <c r="N681" s="230"/>
      <c r="AL681" s="230"/>
      <c r="AM681" s="230"/>
      <c r="AN681" s="230"/>
      <c r="AP681" t="s">
        <v>639</v>
      </c>
    </row>
    <row r="682" spans="1:49" customFormat="1" ht="15" x14ac:dyDescent="0.25">
      <c r="A682">
        <v>428381</v>
      </c>
      <c r="B682" t="s">
        <v>1615</v>
      </c>
      <c r="C682" t="s">
        <v>338</v>
      </c>
      <c r="D682" t="s">
        <v>767</v>
      </c>
      <c r="E682" t="s">
        <v>78</v>
      </c>
      <c r="F682" s="148">
        <v>36342</v>
      </c>
      <c r="G682" t="s">
        <v>323</v>
      </c>
      <c r="H682" t="s">
        <v>24</v>
      </c>
      <c r="I682" t="s">
        <v>157</v>
      </c>
      <c r="J682" t="s">
        <v>23</v>
      </c>
      <c r="K682">
        <v>2018</v>
      </c>
      <c r="L682" t="s">
        <v>39</v>
      </c>
      <c r="M682" t="s">
        <v>39</v>
      </c>
      <c r="N682" s="230"/>
      <c r="AG682" t="s">
        <v>1700</v>
      </c>
      <c r="AI682">
        <v>935743516</v>
      </c>
      <c r="AL682" s="230"/>
      <c r="AM682" s="230"/>
      <c r="AN682" s="230"/>
      <c r="AW682">
        <v>3150048384</v>
      </c>
    </row>
    <row r="683" spans="1:49" customFormat="1" ht="15" x14ac:dyDescent="0.25">
      <c r="A683">
        <v>428383</v>
      </c>
      <c r="B683" t="s">
        <v>1616</v>
      </c>
      <c r="C683" t="s">
        <v>566</v>
      </c>
      <c r="D683" t="s">
        <v>241</v>
      </c>
      <c r="E683" t="s">
        <v>78</v>
      </c>
      <c r="F683" s="148">
        <v>36784</v>
      </c>
      <c r="G683" t="s">
        <v>27</v>
      </c>
      <c r="H683" t="s">
        <v>24</v>
      </c>
      <c r="I683" t="s">
        <v>682</v>
      </c>
      <c r="J683" t="s">
        <v>23</v>
      </c>
      <c r="K683">
        <v>2018</v>
      </c>
      <c r="L683" t="s">
        <v>39</v>
      </c>
      <c r="N683" s="230"/>
      <c r="AG683" t="s">
        <v>1700</v>
      </c>
      <c r="AL683" s="230"/>
      <c r="AM683" s="230"/>
      <c r="AN683" s="230"/>
      <c r="AW683">
        <v>12180021597</v>
      </c>
    </row>
    <row r="684" spans="1:49" customFormat="1" ht="15" x14ac:dyDescent="0.25">
      <c r="A684">
        <v>428405</v>
      </c>
      <c r="B684" t="s">
        <v>1618</v>
      </c>
      <c r="C684" t="s">
        <v>1619</v>
      </c>
      <c r="D684" t="s">
        <v>1620</v>
      </c>
      <c r="E684" t="s">
        <v>78</v>
      </c>
      <c r="F684" s="148">
        <v>35546</v>
      </c>
      <c r="G684" t="s">
        <v>27</v>
      </c>
      <c r="H684" t="s">
        <v>24</v>
      </c>
      <c r="I684" t="s">
        <v>157</v>
      </c>
      <c r="J684" t="s">
        <v>25</v>
      </c>
      <c r="K684">
        <v>2017</v>
      </c>
      <c r="L684" t="s">
        <v>27</v>
      </c>
      <c r="M684" t="s">
        <v>46</v>
      </c>
      <c r="N684" s="230"/>
      <c r="AG684" t="s">
        <v>1700</v>
      </c>
      <c r="AI684">
        <v>936323221</v>
      </c>
      <c r="AK684" t="s">
        <v>1810</v>
      </c>
      <c r="AL684" s="230"/>
      <c r="AM684" s="230"/>
      <c r="AN684" s="230"/>
      <c r="AW684">
        <v>4040018314</v>
      </c>
    </row>
    <row r="685" spans="1:49" customFormat="1" ht="15" x14ac:dyDescent="0.25">
      <c r="A685">
        <v>428406</v>
      </c>
      <c r="B685" t="s">
        <v>1621</v>
      </c>
      <c r="C685" t="s">
        <v>316</v>
      </c>
      <c r="D685" t="s">
        <v>821</v>
      </c>
      <c r="E685" t="s">
        <v>78</v>
      </c>
      <c r="F685" s="148">
        <v>37987</v>
      </c>
      <c r="G685" t="s">
        <v>420</v>
      </c>
      <c r="H685" t="s">
        <v>24</v>
      </c>
      <c r="I685" t="s">
        <v>157</v>
      </c>
      <c r="J685" t="s">
        <v>25</v>
      </c>
      <c r="L685" t="s">
        <v>317</v>
      </c>
      <c r="N685" s="230"/>
      <c r="AG685" t="s">
        <v>1700</v>
      </c>
      <c r="AI685">
        <v>948809610</v>
      </c>
      <c r="AK685" t="s">
        <v>1811</v>
      </c>
      <c r="AL685" s="230"/>
      <c r="AM685" s="230"/>
      <c r="AN685" s="230"/>
      <c r="AW685">
        <v>14030109018</v>
      </c>
    </row>
    <row r="686" spans="1:49" customFormat="1" ht="15" x14ac:dyDescent="0.25">
      <c r="A686">
        <v>428445</v>
      </c>
      <c r="B686" t="s">
        <v>1622</v>
      </c>
      <c r="C686" t="s">
        <v>1623</v>
      </c>
      <c r="D686" t="s">
        <v>1624</v>
      </c>
      <c r="E686" t="s">
        <v>78</v>
      </c>
      <c r="F686" s="148">
        <v>36899</v>
      </c>
      <c r="G686" t="s">
        <v>242</v>
      </c>
      <c r="H686" t="s">
        <v>24</v>
      </c>
      <c r="I686" t="s">
        <v>682</v>
      </c>
      <c r="J686" t="s">
        <v>23</v>
      </c>
      <c r="K686">
        <v>2018</v>
      </c>
      <c r="L686" t="s">
        <v>242</v>
      </c>
      <c r="M686" t="s">
        <v>64</v>
      </c>
      <c r="N686" s="230"/>
      <c r="AG686" t="s">
        <v>1700</v>
      </c>
      <c r="AI686">
        <v>937103722</v>
      </c>
      <c r="AK686" t="s">
        <v>1812</v>
      </c>
      <c r="AL686" s="230"/>
      <c r="AM686" s="230"/>
      <c r="AN686" s="230"/>
      <c r="AW686">
        <v>8040070914</v>
      </c>
    </row>
    <row r="687" spans="1:49" customFormat="1" ht="15" x14ac:dyDescent="0.25">
      <c r="A687">
        <v>428452</v>
      </c>
      <c r="B687" t="s">
        <v>1625</v>
      </c>
      <c r="C687" t="s">
        <v>1626</v>
      </c>
      <c r="D687" t="s">
        <v>321</v>
      </c>
      <c r="E687" t="s">
        <v>78</v>
      </c>
      <c r="F687" s="148">
        <v>36645</v>
      </c>
      <c r="G687" t="s">
        <v>36</v>
      </c>
      <c r="H687" t="s">
        <v>24</v>
      </c>
      <c r="I687" t="s">
        <v>682</v>
      </c>
      <c r="J687" t="s">
        <v>25</v>
      </c>
      <c r="K687">
        <v>2019</v>
      </c>
      <c r="L687" t="s">
        <v>39</v>
      </c>
      <c r="M687" t="s">
        <v>36</v>
      </c>
      <c r="N687" s="230"/>
      <c r="AG687" t="s">
        <v>1700</v>
      </c>
      <c r="AI687">
        <v>947249124</v>
      </c>
      <c r="AK687" t="s">
        <v>27</v>
      </c>
      <c r="AL687" s="230"/>
      <c r="AM687" s="230"/>
      <c r="AN687" s="230"/>
      <c r="AW687">
        <v>2030046803</v>
      </c>
    </row>
    <row r="688" spans="1:49" customFormat="1" ht="15" x14ac:dyDescent="0.25">
      <c r="A688">
        <v>428457</v>
      </c>
      <c r="B688" t="s">
        <v>1627</v>
      </c>
      <c r="C688" t="s">
        <v>1628</v>
      </c>
      <c r="D688" t="s">
        <v>1629</v>
      </c>
      <c r="E688" t="s">
        <v>78</v>
      </c>
      <c r="F688" s="148">
        <v>31902</v>
      </c>
      <c r="G688" t="s">
        <v>1119</v>
      </c>
      <c r="H688" t="s">
        <v>24</v>
      </c>
      <c r="I688" t="s">
        <v>157</v>
      </c>
      <c r="J688" t="s">
        <v>23</v>
      </c>
      <c r="K688">
        <v>2006</v>
      </c>
      <c r="L688" t="s">
        <v>74</v>
      </c>
      <c r="N688" s="230"/>
      <c r="AG688" t="s">
        <v>1700</v>
      </c>
      <c r="AL688" s="230"/>
      <c r="AM688" s="230"/>
      <c r="AN688" s="230"/>
    </row>
    <row r="689" spans="1:49" customFormat="1" ht="15" x14ac:dyDescent="0.25">
      <c r="A689">
        <v>428459</v>
      </c>
      <c r="B689" t="s">
        <v>1630</v>
      </c>
      <c r="C689" t="s">
        <v>1631</v>
      </c>
      <c r="D689" t="s">
        <v>1632</v>
      </c>
      <c r="E689" t="s">
        <v>78</v>
      </c>
      <c r="F689" s="148">
        <v>37266</v>
      </c>
      <c r="G689" t="s">
        <v>27</v>
      </c>
      <c r="H689" t="s">
        <v>24</v>
      </c>
      <c r="I689" t="s">
        <v>682</v>
      </c>
      <c r="J689" t="s">
        <v>23</v>
      </c>
      <c r="K689">
        <v>2019</v>
      </c>
      <c r="L689" t="s">
        <v>27</v>
      </c>
      <c r="N689" s="230"/>
      <c r="AG689" t="s">
        <v>1700</v>
      </c>
      <c r="AL689" s="230"/>
      <c r="AM689" s="230"/>
      <c r="AN689" s="230"/>
      <c r="AP689" t="s">
        <v>639</v>
      </c>
    </row>
    <row r="690" spans="1:49" customFormat="1" ht="15" x14ac:dyDescent="0.25">
      <c r="A690">
        <v>428467</v>
      </c>
      <c r="B690" t="s">
        <v>1633</v>
      </c>
      <c r="C690" t="s">
        <v>320</v>
      </c>
      <c r="D690" t="s">
        <v>368</v>
      </c>
      <c r="E690" t="s">
        <v>78</v>
      </c>
      <c r="F690" s="148">
        <v>37054</v>
      </c>
      <c r="G690" t="s">
        <v>27</v>
      </c>
      <c r="H690" t="s">
        <v>24</v>
      </c>
      <c r="I690" t="s">
        <v>682</v>
      </c>
      <c r="J690" t="s">
        <v>23</v>
      </c>
      <c r="K690">
        <v>2020</v>
      </c>
      <c r="L690" t="s">
        <v>27</v>
      </c>
      <c r="M690" t="s">
        <v>49</v>
      </c>
      <c r="N690" s="230"/>
      <c r="AG690" t="s">
        <v>1700</v>
      </c>
      <c r="AI690">
        <v>985295592</v>
      </c>
      <c r="AL690" s="230"/>
      <c r="AM690" s="230"/>
      <c r="AN690" s="230"/>
      <c r="AP690" t="s">
        <v>639</v>
      </c>
      <c r="AW690">
        <v>5050141815</v>
      </c>
    </row>
    <row r="691" spans="1:49" customFormat="1" ht="15" x14ac:dyDescent="0.25">
      <c r="A691">
        <v>428490</v>
      </c>
      <c r="B691" t="s">
        <v>1634</v>
      </c>
      <c r="C691" t="s">
        <v>487</v>
      </c>
      <c r="D691" t="s">
        <v>355</v>
      </c>
      <c r="E691" t="s">
        <v>78</v>
      </c>
      <c r="F691" s="148">
        <v>36620</v>
      </c>
      <c r="G691" t="s">
        <v>27</v>
      </c>
      <c r="H691" t="s">
        <v>24</v>
      </c>
      <c r="I691" t="s">
        <v>157</v>
      </c>
      <c r="J691" t="s">
        <v>25</v>
      </c>
      <c r="K691">
        <v>2022</v>
      </c>
      <c r="M691" t="s">
        <v>56</v>
      </c>
      <c r="N691" s="230"/>
      <c r="AG691" t="s">
        <v>1700</v>
      </c>
      <c r="AL691" s="230"/>
      <c r="AM691" s="230"/>
      <c r="AN691" s="230"/>
      <c r="AW691">
        <v>6230013123</v>
      </c>
    </row>
    <row r="692" spans="1:49" customFormat="1" ht="15" x14ac:dyDescent="0.25">
      <c r="A692">
        <v>428492</v>
      </c>
      <c r="B692" t="s">
        <v>1635</v>
      </c>
      <c r="C692" t="s">
        <v>255</v>
      </c>
      <c r="D692" t="s">
        <v>313</v>
      </c>
      <c r="E692" t="s">
        <v>78</v>
      </c>
      <c r="F692" s="148">
        <v>37312</v>
      </c>
      <c r="G692" t="s">
        <v>242</v>
      </c>
      <c r="H692" t="s">
        <v>24</v>
      </c>
      <c r="I692" t="s">
        <v>157</v>
      </c>
      <c r="J692" t="s">
        <v>23</v>
      </c>
      <c r="K692">
        <v>2018</v>
      </c>
      <c r="L692" t="s">
        <v>242</v>
      </c>
      <c r="M692" t="s">
        <v>39</v>
      </c>
      <c r="N692" s="230"/>
      <c r="AG692" t="s">
        <v>1700</v>
      </c>
      <c r="AI692">
        <v>991544920</v>
      </c>
      <c r="AL692" s="230"/>
      <c r="AM692" s="230"/>
      <c r="AN692" s="230"/>
      <c r="AP692" t="s">
        <v>639</v>
      </c>
      <c r="AW692">
        <v>3100020973</v>
      </c>
    </row>
    <row r="693" spans="1:49" customFormat="1" ht="15" x14ac:dyDescent="0.25">
      <c r="A693">
        <v>428493</v>
      </c>
      <c r="B693" t="s">
        <v>1636</v>
      </c>
      <c r="C693" t="s">
        <v>580</v>
      </c>
      <c r="D693" t="s">
        <v>586</v>
      </c>
      <c r="E693" t="s">
        <v>77</v>
      </c>
      <c r="F693" s="148">
        <v>37687</v>
      </c>
      <c r="G693" t="s">
        <v>27</v>
      </c>
      <c r="H693" t="s">
        <v>24</v>
      </c>
      <c r="I693" t="s">
        <v>157</v>
      </c>
      <c r="J693" t="s">
        <v>25</v>
      </c>
      <c r="K693">
        <v>2022</v>
      </c>
      <c r="M693" t="s">
        <v>39</v>
      </c>
      <c r="N693" s="230"/>
      <c r="AI693">
        <v>954312393</v>
      </c>
      <c r="AK693" t="s">
        <v>1813</v>
      </c>
      <c r="AL693" s="230"/>
      <c r="AM693" s="230"/>
      <c r="AN693" s="230"/>
      <c r="AW693">
        <v>3330056311</v>
      </c>
    </row>
    <row r="694" spans="1:49" customFormat="1" ht="15" x14ac:dyDescent="0.25">
      <c r="A694">
        <v>428502</v>
      </c>
      <c r="B694" t="s">
        <v>1637</v>
      </c>
      <c r="C694" t="s">
        <v>724</v>
      </c>
      <c r="D694" t="s">
        <v>306</v>
      </c>
      <c r="E694" t="s">
        <v>78</v>
      </c>
      <c r="F694" s="148">
        <v>37257</v>
      </c>
      <c r="G694" t="s">
        <v>27</v>
      </c>
      <c r="H694" t="s">
        <v>24</v>
      </c>
      <c r="I694" t="s">
        <v>157</v>
      </c>
      <c r="J694" t="s">
        <v>25</v>
      </c>
      <c r="K694">
        <v>2019</v>
      </c>
      <c r="L694" t="s">
        <v>27</v>
      </c>
      <c r="M694" t="s">
        <v>27</v>
      </c>
      <c r="N694" s="230"/>
      <c r="AG694" t="s">
        <v>1700</v>
      </c>
      <c r="AI694">
        <v>947795763</v>
      </c>
      <c r="AK694" t="s">
        <v>1814</v>
      </c>
      <c r="AL694" s="230"/>
      <c r="AM694" s="230"/>
      <c r="AN694" s="230"/>
      <c r="AW694">
        <v>1040297573</v>
      </c>
    </row>
    <row r="695" spans="1:49" customFormat="1" ht="15" x14ac:dyDescent="0.25">
      <c r="A695">
        <v>428506</v>
      </c>
      <c r="B695" t="s">
        <v>1638</v>
      </c>
      <c r="C695" t="s">
        <v>333</v>
      </c>
      <c r="D695" t="s">
        <v>747</v>
      </c>
      <c r="E695" t="s">
        <v>78</v>
      </c>
      <c r="F695" s="148">
        <v>36918</v>
      </c>
      <c r="G695" t="s">
        <v>383</v>
      </c>
      <c r="H695" t="s">
        <v>24</v>
      </c>
      <c r="I695" t="s">
        <v>157</v>
      </c>
      <c r="J695" t="s">
        <v>23</v>
      </c>
      <c r="K695">
        <v>2018</v>
      </c>
      <c r="L695" t="s">
        <v>39</v>
      </c>
      <c r="M695" t="s">
        <v>39</v>
      </c>
      <c r="N695" s="230"/>
      <c r="AG695" t="s">
        <v>1700</v>
      </c>
      <c r="AL695" s="230"/>
      <c r="AM695" s="230"/>
      <c r="AN695" s="230"/>
      <c r="AP695" t="s">
        <v>639</v>
      </c>
      <c r="AW695">
        <v>3110043494</v>
      </c>
    </row>
    <row r="696" spans="1:49" customFormat="1" ht="15" x14ac:dyDescent="0.25">
      <c r="A696">
        <v>428513</v>
      </c>
      <c r="B696" t="s">
        <v>1639</v>
      </c>
      <c r="C696" t="s">
        <v>1640</v>
      </c>
      <c r="D696" t="s">
        <v>1641</v>
      </c>
      <c r="E696" t="s">
        <v>78</v>
      </c>
      <c r="F696" s="148">
        <v>37818</v>
      </c>
      <c r="G696" t="s">
        <v>27</v>
      </c>
      <c r="H696" t="s">
        <v>24</v>
      </c>
      <c r="I696" t="s">
        <v>157</v>
      </c>
      <c r="J696" t="s">
        <v>23</v>
      </c>
      <c r="K696">
        <v>2022</v>
      </c>
      <c r="L696" t="s">
        <v>317</v>
      </c>
      <c r="N696" s="230"/>
      <c r="AG696" t="s">
        <v>1700</v>
      </c>
      <c r="AI696">
        <v>983747514</v>
      </c>
      <c r="AK696" t="s">
        <v>1648</v>
      </c>
      <c r="AL696" s="230"/>
      <c r="AM696" s="230"/>
      <c r="AN696" s="230"/>
      <c r="AP696" t="s">
        <v>639</v>
      </c>
      <c r="AW696">
        <v>14040014139</v>
      </c>
    </row>
    <row r="697" spans="1:49" customFormat="1" ht="15" x14ac:dyDescent="0.25">
      <c r="A697">
        <v>428519</v>
      </c>
      <c r="B697" t="s">
        <v>1642</v>
      </c>
      <c r="C697" t="s">
        <v>724</v>
      </c>
      <c r="D697" t="s">
        <v>1815</v>
      </c>
      <c r="E697" t="s">
        <v>78</v>
      </c>
      <c r="F697" s="148">
        <v>35516</v>
      </c>
      <c r="G697" t="s">
        <v>27</v>
      </c>
      <c r="H697" t="s">
        <v>24</v>
      </c>
      <c r="I697" t="s">
        <v>157</v>
      </c>
      <c r="J697" t="s">
        <v>23</v>
      </c>
      <c r="K697">
        <v>2017</v>
      </c>
      <c r="L697" t="s">
        <v>27</v>
      </c>
      <c r="M697" t="s">
        <v>27</v>
      </c>
      <c r="N697" s="230"/>
      <c r="AG697" t="s">
        <v>1700</v>
      </c>
      <c r="AI697">
        <v>992788924</v>
      </c>
      <c r="AK697" t="s">
        <v>1816</v>
      </c>
      <c r="AL697" s="230"/>
      <c r="AM697" s="230"/>
      <c r="AN697" s="230"/>
      <c r="AP697" t="s">
        <v>639</v>
      </c>
      <c r="AW697">
        <v>1040297562</v>
      </c>
    </row>
    <row r="698" spans="1:49" customFormat="1" ht="15" x14ac:dyDescent="0.25">
      <c r="A698">
        <v>428526</v>
      </c>
      <c r="B698" t="s">
        <v>1643</v>
      </c>
      <c r="C698" t="s">
        <v>1644</v>
      </c>
      <c r="D698" t="s">
        <v>245</v>
      </c>
      <c r="E698" t="s">
        <v>78</v>
      </c>
      <c r="F698" s="148">
        <v>35096</v>
      </c>
      <c r="G698" t="s">
        <v>1645</v>
      </c>
      <c r="H698" t="s">
        <v>24</v>
      </c>
      <c r="I698" t="s">
        <v>682</v>
      </c>
      <c r="J698" t="s">
        <v>23</v>
      </c>
      <c r="K698">
        <v>2018</v>
      </c>
      <c r="L698" t="s">
        <v>39</v>
      </c>
      <c r="N698" s="230"/>
      <c r="AG698" t="s">
        <v>1700</v>
      </c>
      <c r="AL698" s="230"/>
      <c r="AM698" s="230"/>
      <c r="AN698" s="230"/>
    </row>
    <row r="699" spans="1:49" customFormat="1" ht="15" x14ac:dyDescent="0.25">
      <c r="A699">
        <v>428530</v>
      </c>
      <c r="B699" t="s">
        <v>1646</v>
      </c>
      <c r="C699" t="s">
        <v>255</v>
      </c>
      <c r="D699" t="s">
        <v>279</v>
      </c>
      <c r="E699" t="s">
        <v>77</v>
      </c>
      <c r="F699" s="148">
        <v>0</v>
      </c>
      <c r="H699" t="s">
        <v>24</v>
      </c>
      <c r="I699" t="s">
        <v>682</v>
      </c>
      <c r="M699" t="s">
        <v>39</v>
      </c>
      <c r="N699" s="230"/>
      <c r="AG699" t="s">
        <v>1700</v>
      </c>
      <c r="AI699">
        <v>998661878</v>
      </c>
      <c r="AL699" s="230"/>
      <c r="AM699" s="230"/>
      <c r="AN699" s="230"/>
      <c r="AW699">
        <v>3280043681</v>
      </c>
    </row>
    <row r="700" spans="1:49" customFormat="1" ht="15" x14ac:dyDescent="0.25">
      <c r="A700">
        <v>428534</v>
      </c>
      <c r="B700" t="s">
        <v>1647</v>
      </c>
      <c r="C700" t="s">
        <v>791</v>
      </c>
      <c r="D700" t="s">
        <v>517</v>
      </c>
      <c r="E700" t="s">
        <v>77</v>
      </c>
      <c r="F700" s="148">
        <v>0</v>
      </c>
      <c r="H700" t="s">
        <v>24</v>
      </c>
      <c r="I700" t="s">
        <v>682</v>
      </c>
      <c r="M700" t="s">
        <v>27</v>
      </c>
      <c r="N700" s="230"/>
      <c r="AG700" t="s">
        <v>1700</v>
      </c>
      <c r="AI700">
        <v>968981624</v>
      </c>
      <c r="AL700" s="230"/>
      <c r="AM700" s="230"/>
      <c r="AN700" s="230"/>
      <c r="AW700">
        <v>1010308056</v>
      </c>
    </row>
    <row r="701" spans="1:49" customFormat="1" ht="15" x14ac:dyDescent="0.25">
      <c r="A701">
        <v>428553</v>
      </c>
      <c r="B701" t="s">
        <v>1649</v>
      </c>
      <c r="C701" t="s">
        <v>602</v>
      </c>
      <c r="D701" t="s">
        <v>250</v>
      </c>
      <c r="E701" t="s">
        <v>77</v>
      </c>
      <c r="F701" s="148">
        <v>33970</v>
      </c>
      <c r="G701" t="s">
        <v>621</v>
      </c>
      <c r="H701" t="s">
        <v>24</v>
      </c>
      <c r="I701" t="s">
        <v>682</v>
      </c>
      <c r="J701" t="s">
        <v>23</v>
      </c>
      <c r="K701">
        <v>2011</v>
      </c>
      <c r="L701" t="s">
        <v>39</v>
      </c>
      <c r="M701" t="s">
        <v>39</v>
      </c>
      <c r="N701" s="230"/>
      <c r="AG701" t="s">
        <v>369</v>
      </c>
      <c r="AI701">
        <v>988874964</v>
      </c>
      <c r="AK701" t="s">
        <v>1817</v>
      </c>
      <c r="AL701" s="230"/>
      <c r="AM701" s="230"/>
      <c r="AN701" s="230"/>
      <c r="AW701">
        <v>3330063735</v>
      </c>
    </row>
    <row r="702" spans="1:49" customFormat="1" ht="15" x14ac:dyDescent="0.25">
      <c r="A702">
        <v>428566</v>
      </c>
      <c r="B702" t="s">
        <v>1650</v>
      </c>
      <c r="C702" t="s">
        <v>410</v>
      </c>
      <c r="D702" t="s">
        <v>521</v>
      </c>
      <c r="E702" t="s">
        <v>77</v>
      </c>
      <c r="F702" s="148">
        <v>37060</v>
      </c>
      <c r="G702" t="s">
        <v>27</v>
      </c>
      <c r="H702" t="s">
        <v>24</v>
      </c>
      <c r="I702" t="s">
        <v>157</v>
      </c>
      <c r="J702" t="s">
        <v>25</v>
      </c>
      <c r="K702">
        <v>2019</v>
      </c>
      <c r="L702" t="s">
        <v>27</v>
      </c>
      <c r="M702" t="s">
        <v>27</v>
      </c>
      <c r="N702" s="230"/>
      <c r="AL702" s="230"/>
      <c r="AM702" s="230"/>
      <c r="AN702" s="230"/>
      <c r="AP702" t="s">
        <v>639</v>
      </c>
      <c r="AW702">
        <v>1020229770</v>
      </c>
    </row>
    <row r="703" spans="1:49" customFormat="1" ht="15" x14ac:dyDescent="0.25">
      <c r="A703">
        <v>428583</v>
      </c>
      <c r="B703" t="s">
        <v>1651</v>
      </c>
      <c r="C703" t="s">
        <v>358</v>
      </c>
      <c r="D703" t="s">
        <v>312</v>
      </c>
      <c r="E703" t="s">
        <v>78</v>
      </c>
      <c r="F703" s="148">
        <v>37622</v>
      </c>
      <c r="G703" t="s">
        <v>744</v>
      </c>
      <c r="H703" t="s">
        <v>24</v>
      </c>
      <c r="I703" t="s">
        <v>157</v>
      </c>
      <c r="J703" t="s">
        <v>23</v>
      </c>
      <c r="K703">
        <v>2020</v>
      </c>
      <c r="L703" t="s">
        <v>27</v>
      </c>
      <c r="M703" t="s">
        <v>39</v>
      </c>
      <c r="N703" s="230"/>
      <c r="AG703" t="s">
        <v>1700</v>
      </c>
      <c r="AI703">
        <v>992786286</v>
      </c>
      <c r="AL703" s="230"/>
      <c r="AM703" s="230"/>
      <c r="AN703" s="230"/>
      <c r="AW703">
        <v>3310035396</v>
      </c>
    </row>
    <row r="704" spans="1:49" customFormat="1" ht="15" x14ac:dyDescent="0.25">
      <c r="A704">
        <v>428586</v>
      </c>
      <c r="B704" t="s">
        <v>1652</v>
      </c>
      <c r="C704" t="s">
        <v>463</v>
      </c>
      <c r="D704" t="s">
        <v>1653</v>
      </c>
      <c r="E704" t="s">
        <v>78</v>
      </c>
      <c r="F704" s="148">
        <v>32278</v>
      </c>
      <c r="G704" t="s">
        <v>744</v>
      </c>
      <c r="H704" t="s">
        <v>24</v>
      </c>
      <c r="I704" t="s">
        <v>682</v>
      </c>
      <c r="J704" t="s">
        <v>25</v>
      </c>
      <c r="K704">
        <v>2006</v>
      </c>
      <c r="L704" t="s">
        <v>27</v>
      </c>
      <c r="M704" t="s">
        <v>27</v>
      </c>
      <c r="N704" s="230"/>
      <c r="AG704" t="s">
        <v>1700</v>
      </c>
      <c r="AI704">
        <v>949859881</v>
      </c>
      <c r="AK704" t="s">
        <v>1729</v>
      </c>
      <c r="AL704" s="230"/>
      <c r="AM704" s="230"/>
      <c r="AN704" s="230"/>
      <c r="AW704">
        <v>1010059009</v>
      </c>
    </row>
    <row r="705" spans="1:49" customFormat="1" ht="15" x14ac:dyDescent="0.25">
      <c r="A705">
        <v>428597</v>
      </c>
      <c r="B705" t="s">
        <v>1654</v>
      </c>
      <c r="C705" t="s">
        <v>698</v>
      </c>
      <c r="D705" t="s">
        <v>883</v>
      </c>
      <c r="E705" t="s">
        <v>77</v>
      </c>
      <c r="F705" s="148">
        <v>35431</v>
      </c>
      <c r="G705" t="s">
        <v>596</v>
      </c>
      <c r="H705" t="s">
        <v>24</v>
      </c>
      <c r="I705" t="s">
        <v>682</v>
      </c>
      <c r="J705" t="s">
        <v>25</v>
      </c>
      <c r="K705">
        <v>2019</v>
      </c>
      <c r="L705" t="s">
        <v>72</v>
      </c>
      <c r="N705" s="230"/>
      <c r="AG705" t="s">
        <v>72</v>
      </c>
      <c r="AI705">
        <v>992245643</v>
      </c>
      <c r="AK705" t="s">
        <v>72</v>
      </c>
      <c r="AL705" s="230"/>
      <c r="AM705" s="230"/>
      <c r="AN705" s="230"/>
      <c r="AP705" t="s">
        <v>639</v>
      </c>
      <c r="AW705">
        <v>12100046409</v>
      </c>
    </row>
    <row r="706" spans="1:49" customFormat="1" ht="15" x14ac:dyDescent="0.25">
      <c r="A706">
        <v>428605</v>
      </c>
      <c r="B706" t="s">
        <v>1655</v>
      </c>
      <c r="C706" t="s">
        <v>351</v>
      </c>
      <c r="D706" t="s">
        <v>399</v>
      </c>
      <c r="E706" t="s">
        <v>77</v>
      </c>
      <c r="F706" s="148">
        <v>36991</v>
      </c>
      <c r="G706" t="s">
        <v>1161</v>
      </c>
      <c r="H706" t="s">
        <v>24</v>
      </c>
      <c r="I706" t="s">
        <v>682</v>
      </c>
      <c r="J706" t="s">
        <v>23</v>
      </c>
      <c r="K706">
        <v>2020</v>
      </c>
      <c r="L706" t="s">
        <v>27</v>
      </c>
      <c r="M706" t="s">
        <v>39</v>
      </c>
      <c r="N706" s="230"/>
      <c r="AG706" t="s">
        <v>1716</v>
      </c>
      <c r="AI706">
        <v>997801676</v>
      </c>
      <c r="AK706" t="s">
        <v>1818</v>
      </c>
      <c r="AL706" s="230"/>
      <c r="AM706" s="230"/>
      <c r="AN706" s="230"/>
      <c r="AW706">
        <v>3060044120</v>
      </c>
    </row>
    <row r="707" spans="1:49" customFormat="1" ht="15" x14ac:dyDescent="0.25">
      <c r="A707">
        <v>428606</v>
      </c>
      <c r="B707" t="s">
        <v>1656</v>
      </c>
      <c r="C707" t="s">
        <v>243</v>
      </c>
      <c r="D707" t="s">
        <v>292</v>
      </c>
      <c r="E707" t="s">
        <v>77</v>
      </c>
      <c r="F707" s="148">
        <v>38035</v>
      </c>
      <c r="G707" t="s">
        <v>498</v>
      </c>
      <c r="H707" t="s">
        <v>24</v>
      </c>
      <c r="I707" t="s">
        <v>157</v>
      </c>
      <c r="J707" t="s">
        <v>25</v>
      </c>
      <c r="K707">
        <v>2022</v>
      </c>
      <c r="L707" t="s">
        <v>39</v>
      </c>
      <c r="N707" s="230"/>
      <c r="AL707" s="230"/>
      <c r="AM707" s="230"/>
      <c r="AN707" s="230"/>
      <c r="AP707" t="s">
        <v>639</v>
      </c>
    </row>
    <row r="708" spans="1:49" customFormat="1" ht="15" x14ac:dyDescent="0.25">
      <c r="A708">
        <v>428626</v>
      </c>
      <c r="B708" t="s">
        <v>1657</v>
      </c>
      <c r="C708" t="s">
        <v>1398</v>
      </c>
      <c r="D708" t="s">
        <v>286</v>
      </c>
      <c r="E708" t="s">
        <v>78</v>
      </c>
      <c r="F708" s="148">
        <v>0</v>
      </c>
      <c r="G708" t="s">
        <v>1658</v>
      </c>
      <c r="H708" t="s">
        <v>24</v>
      </c>
      <c r="I708" t="s">
        <v>157</v>
      </c>
      <c r="J708" t="s">
        <v>23</v>
      </c>
      <c r="K708">
        <v>2019</v>
      </c>
      <c r="L708" t="s">
        <v>27</v>
      </c>
      <c r="M708" t="s">
        <v>39</v>
      </c>
      <c r="N708" s="230"/>
      <c r="AG708" t="s">
        <v>1700</v>
      </c>
      <c r="AI708">
        <v>962389365</v>
      </c>
      <c r="AL708" s="230"/>
      <c r="AM708" s="230"/>
      <c r="AN708" s="230"/>
      <c r="AP708" t="s">
        <v>639</v>
      </c>
      <c r="AW708">
        <v>3100027663</v>
      </c>
    </row>
    <row r="709" spans="1:49" customFormat="1" ht="15" x14ac:dyDescent="0.25">
      <c r="A709">
        <v>428631</v>
      </c>
      <c r="B709" t="s">
        <v>1659</v>
      </c>
      <c r="C709" t="s">
        <v>604</v>
      </c>
      <c r="D709" t="s">
        <v>306</v>
      </c>
      <c r="E709" t="s">
        <v>78</v>
      </c>
      <c r="F709" s="148">
        <v>38232</v>
      </c>
      <c r="G709" t="s">
        <v>27</v>
      </c>
      <c r="H709" t="s">
        <v>24</v>
      </c>
      <c r="I709" t="s">
        <v>157</v>
      </c>
      <c r="J709" t="s">
        <v>23</v>
      </c>
      <c r="K709">
        <v>2022</v>
      </c>
      <c r="L709" t="s">
        <v>27</v>
      </c>
      <c r="N709" s="230"/>
      <c r="AG709" t="s">
        <v>1700</v>
      </c>
      <c r="AL709" s="230"/>
      <c r="AM709" s="230"/>
      <c r="AN709" s="230"/>
      <c r="AP709" t="s">
        <v>639</v>
      </c>
    </row>
    <row r="710" spans="1:49" customFormat="1" ht="15" x14ac:dyDescent="0.25">
      <c r="A710">
        <v>428656</v>
      </c>
      <c r="B710" t="s">
        <v>1660</v>
      </c>
      <c r="C710" t="s">
        <v>463</v>
      </c>
      <c r="D710" t="s">
        <v>1661</v>
      </c>
      <c r="E710" t="s">
        <v>78</v>
      </c>
      <c r="F710" s="148">
        <v>36701</v>
      </c>
      <c r="G710" t="s">
        <v>556</v>
      </c>
      <c r="H710" t="s">
        <v>37</v>
      </c>
      <c r="I710" t="s">
        <v>682</v>
      </c>
      <c r="J710" t="s">
        <v>23</v>
      </c>
      <c r="K710">
        <v>2020</v>
      </c>
      <c r="L710" t="s">
        <v>242</v>
      </c>
      <c r="M710" t="s">
        <v>624</v>
      </c>
      <c r="N710" s="230"/>
      <c r="AG710" t="s">
        <v>1700</v>
      </c>
      <c r="AL710" s="230"/>
      <c r="AM710" s="230"/>
      <c r="AN710" s="230"/>
    </row>
    <row r="711" spans="1:49" customFormat="1" ht="15" x14ac:dyDescent="0.25">
      <c r="A711">
        <v>428657</v>
      </c>
      <c r="B711" t="s">
        <v>1662</v>
      </c>
      <c r="C711" t="s">
        <v>255</v>
      </c>
      <c r="D711" t="s">
        <v>245</v>
      </c>
      <c r="E711" t="s">
        <v>77</v>
      </c>
      <c r="F711" s="148">
        <v>33997</v>
      </c>
      <c r="G711" t="s">
        <v>1333</v>
      </c>
      <c r="H711" t="s">
        <v>24</v>
      </c>
      <c r="I711" t="s">
        <v>682</v>
      </c>
      <c r="J711" t="s">
        <v>23</v>
      </c>
      <c r="K711">
        <v>2011</v>
      </c>
      <c r="L711" t="s">
        <v>39</v>
      </c>
      <c r="M711" t="s">
        <v>39</v>
      </c>
      <c r="N711" s="230"/>
      <c r="AG711" t="s">
        <v>265</v>
      </c>
      <c r="AI711">
        <v>938584897</v>
      </c>
      <c r="AK711" t="s">
        <v>265</v>
      </c>
      <c r="AL711" s="230"/>
      <c r="AM711" s="230"/>
      <c r="AN711" s="230"/>
      <c r="AW711">
        <v>3010038000</v>
      </c>
    </row>
    <row r="712" spans="1:49" customFormat="1" ht="15" x14ac:dyDescent="0.25">
      <c r="A712">
        <v>428662</v>
      </c>
      <c r="B712" t="s">
        <v>1663</v>
      </c>
      <c r="C712" t="s">
        <v>678</v>
      </c>
      <c r="D712" t="s">
        <v>1075</v>
      </c>
      <c r="E712" t="s">
        <v>78</v>
      </c>
      <c r="F712" s="148">
        <v>35348</v>
      </c>
      <c r="G712" t="s">
        <v>511</v>
      </c>
      <c r="H712" t="s">
        <v>24</v>
      </c>
      <c r="I712" t="s">
        <v>157</v>
      </c>
      <c r="J712" t="s">
        <v>23</v>
      </c>
      <c r="K712">
        <v>2018</v>
      </c>
      <c r="L712" t="s">
        <v>72</v>
      </c>
      <c r="N712" s="230"/>
      <c r="AG712" t="s">
        <v>1700</v>
      </c>
      <c r="AI712">
        <v>988691512</v>
      </c>
      <c r="AK712" t="s">
        <v>1372</v>
      </c>
      <c r="AL712" s="230"/>
      <c r="AM712" s="230"/>
      <c r="AN712" s="230"/>
      <c r="AW712">
        <v>12170006628</v>
      </c>
    </row>
    <row r="713" spans="1:49" customFormat="1" ht="15" x14ac:dyDescent="0.25">
      <c r="A713">
        <v>428678</v>
      </c>
      <c r="B713" t="s">
        <v>1664</v>
      </c>
      <c r="C713" t="s">
        <v>255</v>
      </c>
      <c r="D713" t="s">
        <v>262</v>
      </c>
      <c r="E713" t="s">
        <v>78</v>
      </c>
      <c r="F713" s="148">
        <v>0</v>
      </c>
      <c r="I713" t="s">
        <v>157</v>
      </c>
      <c r="N713" s="230"/>
      <c r="AL713" s="230"/>
      <c r="AM713" s="230"/>
      <c r="AN713" s="230"/>
      <c r="AP713" t="s">
        <v>639</v>
      </c>
    </row>
    <row r="714" spans="1:49" customFormat="1" ht="15" x14ac:dyDescent="0.25">
      <c r="A714">
        <v>428686</v>
      </c>
      <c r="B714" t="s">
        <v>1665</v>
      </c>
      <c r="C714" t="s">
        <v>240</v>
      </c>
      <c r="D714" t="s">
        <v>1666</v>
      </c>
      <c r="E714" t="s">
        <v>78</v>
      </c>
      <c r="F714" s="148">
        <v>36173</v>
      </c>
      <c r="G714" t="s">
        <v>27</v>
      </c>
      <c r="H714" t="s">
        <v>24</v>
      </c>
      <c r="I714" t="s">
        <v>682</v>
      </c>
      <c r="J714" t="s">
        <v>23</v>
      </c>
      <c r="K714">
        <v>2017</v>
      </c>
      <c r="L714" t="s">
        <v>39</v>
      </c>
      <c r="M714" t="s">
        <v>39</v>
      </c>
      <c r="N714" s="230"/>
      <c r="AG714" t="s">
        <v>1700</v>
      </c>
      <c r="AI714">
        <v>938668705</v>
      </c>
      <c r="AK714" t="s">
        <v>1819</v>
      </c>
      <c r="AL714" s="230"/>
      <c r="AM714" s="230"/>
      <c r="AN714" s="230"/>
      <c r="AP714" t="s">
        <v>639</v>
      </c>
      <c r="AW714">
        <v>3090010868</v>
      </c>
    </row>
    <row r="715" spans="1:49" customFormat="1" ht="15" x14ac:dyDescent="0.25">
      <c r="A715">
        <v>428692</v>
      </c>
      <c r="B715" t="s">
        <v>1667</v>
      </c>
      <c r="C715" t="s">
        <v>1440</v>
      </c>
      <c r="D715" t="s">
        <v>259</v>
      </c>
      <c r="E715" t="s">
        <v>77</v>
      </c>
      <c r="F715" s="148">
        <v>0</v>
      </c>
      <c r="G715" t="s">
        <v>27</v>
      </c>
      <c r="H715" t="s">
        <v>24</v>
      </c>
      <c r="I715" t="s">
        <v>157</v>
      </c>
      <c r="J715" t="s">
        <v>23</v>
      </c>
      <c r="K715">
        <v>2022</v>
      </c>
      <c r="L715" t="s">
        <v>27</v>
      </c>
      <c r="M715" t="s">
        <v>27</v>
      </c>
      <c r="N715" s="230"/>
      <c r="AI715">
        <v>952726117</v>
      </c>
      <c r="AL715" s="230"/>
      <c r="AM715" s="230"/>
      <c r="AN715" s="230"/>
      <c r="AW715">
        <v>1010340680</v>
      </c>
    </row>
    <row r="716" spans="1:49" customFormat="1" ht="15" x14ac:dyDescent="0.25">
      <c r="A716">
        <v>428702</v>
      </c>
      <c r="B716" t="s">
        <v>1668</v>
      </c>
      <c r="C716" t="s">
        <v>1669</v>
      </c>
      <c r="D716" t="s">
        <v>1670</v>
      </c>
      <c r="E716" t="s">
        <v>78</v>
      </c>
      <c r="F716" s="148">
        <v>2001</v>
      </c>
      <c r="G716" t="s">
        <v>27</v>
      </c>
      <c r="H716" t="s">
        <v>24</v>
      </c>
      <c r="I716" t="s">
        <v>157</v>
      </c>
      <c r="J716" t="s">
        <v>25</v>
      </c>
      <c r="K716">
        <v>2019</v>
      </c>
      <c r="L716" t="s">
        <v>242</v>
      </c>
      <c r="N716" s="230"/>
      <c r="AG716" t="s">
        <v>1700</v>
      </c>
      <c r="AL716" s="230"/>
      <c r="AM716" s="230"/>
      <c r="AN716" s="230"/>
      <c r="AW716">
        <v>10110016462</v>
      </c>
    </row>
    <row r="717" spans="1:49" customFormat="1" ht="15" x14ac:dyDescent="0.25">
      <c r="A717">
        <v>428709</v>
      </c>
      <c r="B717" t="s">
        <v>1671</v>
      </c>
      <c r="C717" t="s">
        <v>1325</v>
      </c>
      <c r="D717" t="s">
        <v>560</v>
      </c>
      <c r="E717" t="s">
        <v>78</v>
      </c>
      <c r="F717" s="148">
        <v>0</v>
      </c>
      <c r="G717" t="s">
        <v>27</v>
      </c>
      <c r="H717" t="s">
        <v>629</v>
      </c>
      <c r="I717" t="s">
        <v>682</v>
      </c>
      <c r="J717" t="s">
        <v>23</v>
      </c>
      <c r="K717">
        <v>2020</v>
      </c>
      <c r="L717" t="s">
        <v>27</v>
      </c>
      <c r="M717" t="s">
        <v>624</v>
      </c>
      <c r="N717" s="230"/>
      <c r="AG717" t="s">
        <v>1700</v>
      </c>
      <c r="AI717">
        <v>937100661</v>
      </c>
      <c r="AL717" s="230"/>
      <c r="AM717" s="230"/>
      <c r="AN717" s="230"/>
    </row>
  </sheetData>
  <sheetProtection selectLockedCells="1" selectUnlockedCells="1"/>
  <autoFilter ref="A2:AW717" xr:uid="{00000000-0009-0000-0000-000006000000}"/>
  <phoneticPr fontId="42" type="noConversion"/>
  <conditionalFormatting sqref="A1 D1">
    <cfRule type="duplicateValues" dxfId="5" priority="2259"/>
    <cfRule type="duplicateValues" dxfId="4" priority="2260"/>
    <cfRule type="duplicateValues" dxfId="3" priority="2261"/>
  </conditionalFormatting>
  <conditionalFormatting sqref="A1:A717">
    <cfRule type="duplicateValues" dxfId="2" priority="4438"/>
  </conditionalFormatting>
  <conditionalFormatting sqref="A1:A1048576">
    <cfRule type="duplicateValues" dxfId="1" priority="1"/>
  </conditionalFormatting>
  <conditionalFormatting sqref="Z1">
    <cfRule type="duplicateValues" dxfId="0" priority="226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D1325-993B-443B-BA78-93B47C4390A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73bc8ed-f0d8-4823-aee5-bc4818d47b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acc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 samah alsouri</dc:creator>
  <cp:lastModifiedBy>lenovo-lap</cp:lastModifiedBy>
  <cp:revision/>
  <cp:lastPrinted>2025-07-29T07:29:29Z</cp:lastPrinted>
  <dcterms:created xsi:type="dcterms:W3CDTF">2015-06-05T18:17:20Z</dcterms:created>
  <dcterms:modified xsi:type="dcterms:W3CDTF">2025-07-30T08:38:32Z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2023-07-16T08:24:44Z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2670a961-ebdc-426c-b900-f2dfbcbc9378</vt:lpwstr>
  </property>
  <property fmtid="{D5CDD505-2E9C-101B-9397-08002B2CF9AE}" pid="8" name="MSIP_Label_defa4170-0d19-0005-0004-bc88714345d2_ActionId">
    <vt:lpwstr>bdae9d19-a576-49c5-8583-329d448eb3a4</vt:lpwstr>
  </property>
  <property fmtid="{D5CDD505-2E9C-101B-9397-08002B2CF9AE}" pid="9" name="MSIP_Label_defa4170-0d19-0005-0004-bc88714345d2_ContentBits">
    <vt:lpwstr>0</vt:lpwstr>
  </property>
</Properties>
</file>